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70A50C2C-8F4F-4C9B-BC5D-4FEDDDD15F71}" xr6:coauthVersionLast="47" xr6:coauthVersionMax="47" xr10:uidLastSave="{00000000-0000-0000-0000-000000000000}"/>
  <bookViews>
    <workbookView xWindow="28680" yWindow="-120" windowWidth="29040" windowHeight="15720" xr2:uid="{C79362CE-45FA-42D7-B610-C0979DDF1FAE}"/>
  </bookViews>
  <sheets>
    <sheet name="SubSector Analysis" sheetId="3" r:id="rId1"/>
    <sheet name="Nifty 750 Analysis" sheetId="2" r:id="rId2"/>
    <sheet name="Price_Filter_30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I25" i="3" s="1"/>
  <c r="B54" i="3"/>
  <c r="F54" i="3" s="1"/>
  <c r="B32" i="3"/>
  <c r="B19" i="3"/>
  <c r="D19" i="3" s="1"/>
  <c r="B2" i="3"/>
  <c r="H2" i="3" s="1"/>
  <c r="B36" i="3"/>
  <c r="B13" i="3"/>
  <c r="B37" i="3"/>
  <c r="B68" i="3"/>
  <c r="H68" i="3" s="1"/>
  <c r="B26" i="3"/>
  <c r="I26" i="3" s="1"/>
  <c r="B104" i="3"/>
  <c r="B71" i="3"/>
  <c r="E71" i="3" s="1"/>
  <c r="B59" i="3"/>
  <c r="D59" i="3" s="1"/>
  <c r="B57" i="3"/>
  <c r="G57" i="3" s="1"/>
  <c r="B47" i="3"/>
  <c r="D47" i="3" s="1"/>
  <c r="B12" i="3"/>
  <c r="F12" i="3" s="1"/>
  <c r="B16" i="3"/>
  <c r="G16" i="3" s="1"/>
  <c r="B14" i="3"/>
  <c r="E14" i="3" s="1"/>
  <c r="B8" i="3"/>
  <c r="D8" i="3" s="1"/>
  <c r="B6" i="3"/>
  <c r="D6" i="3" s="1"/>
  <c r="B46" i="3"/>
  <c r="B15" i="3"/>
  <c r="B30" i="3"/>
  <c r="B58" i="3"/>
  <c r="B49" i="3"/>
  <c r="F49" i="3" s="1"/>
  <c r="B73" i="3"/>
  <c r="F73" i="3" s="1"/>
  <c r="B3" i="3"/>
  <c r="I3" i="3" s="1"/>
  <c r="B34" i="3"/>
  <c r="G34" i="3" s="1"/>
  <c r="B72" i="3"/>
  <c r="H72" i="3" s="1"/>
  <c r="B64" i="3"/>
  <c r="F64" i="3" s="1"/>
  <c r="B28" i="3"/>
  <c r="E28" i="3" s="1"/>
  <c r="B11" i="3"/>
  <c r="B20" i="3"/>
  <c r="H20" i="3" s="1"/>
  <c r="B33" i="3"/>
  <c r="B105" i="3"/>
  <c r="B22" i="3"/>
  <c r="B110" i="3"/>
  <c r="I110" i="3" s="1"/>
  <c r="B40" i="3"/>
  <c r="G40" i="3" s="1"/>
  <c r="B27" i="3"/>
  <c r="D27" i="3" s="1"/>
  <c r="B80" i="3"/>
  <c r="G80" i="3" s="1"/>
  <c r="B7" i="3"/>
  <c r="G7" i="3" s="1"/>
  <c r="B18" i="3"/>
  <c r="H18" i="3" s="1"/>
  <c r="B60" i="3"/>
  <c r="D60" i="3" s="1"/>
  <c r="B9" i="3"/>
  <c r="D9" i="3" s="1"/>
  <c r="B35" i="3"/>
  <c r="B5" i="3"/>
  <c r="B77" i="3"/>
  <c r="B108" i="3"/>
  <c r="B31" i="3"/>
  <c r="G31" i="3" s="1"/>
  <c r="B69" i="3"/>
  <c r="D69" i="3" s="1"/>
  <c r="B78" i="3"/>
  <c r="D78" i="3" s="1"/>
  <c r="B29" i="3"/>
  <c r="D29" i="3" s="1"/>
  <c r="B67" i="3"/>
  <c r="B75" i="3"/>
  <c r="E75" i="3" s="1"/>
  <c r="B65" i="3"/>
  <c r="E65" i="3" s="1"/>
  <c r="B24" i="3"/>
  <c r="E24" i="3" s="1"/>
  <c r="B41" i="3"/>
  <c r="E41" i="3" s="1"/>
  <c r="B56" i="3"/>
  <c r="B63" i="3"/>
  <c r="B23" i="3"/>
  <c r="B79" i="3"/>
  <c r="D79" i="3" s="1"/>
  <c r="B74" i="3"/>
  <c r="F74" i="3" s="1"/>
  <c r="B84" i="3"/>
  <c r="D84" i="3" s="1"/>
  <c r="B82" i="3"/>
  <c r="E82" i="3" s="1"/>
  <c r="B55" i="3"/>
  <c r="G55" i="3" s="1"/>
  <c r="B61" i="3"/>
  <c r="E61" i="3" s="1"/>
  <c r="B4" i="3"/>
  <c r="D4" i="3" s="1"/>
  <c r="B66" i="3"/>
  <c r="B21" i="3"/>
  <c r="B10" i="3"/>
  <c r="B52" i="3"/>
  <c r="B87" i="3"/>
  <c r="E87" i="3" s="1"/>
  <c r="B38" i="3"/>
  <c r="F38" i="3" s="1"/>
  <c r="B53" i="3"/>
  <c r="F53" i="3" s="1"/>
  <c r="B42" i="3"/>
  <c r="D42" i="3" s="1"/>
  <c r="B86" i="3"/>
  <c r="G86" i="3" s="1"/>
  <c r="B51" i="3"/>
  <c r="H51" i="3" s="1"/>
  <c r="B39" i="3"/>
  <c r="D39" i="3" s="1"/>
  <c r="B17" i="3"/>
  <c r="E17" i="3" s="1"/>
  <c r="B101" i="3"/>
  <c r="E101" i="3" s="1"/>
  <c r="B62" i="3"/>
  <c r="E62" i="3" s="1"/>
  <c r="B43" i="3"/>
  <c r="E43" i="3" s="1"/>
  <c r="B48" i="3"/>
  <c r="F48" i="3" s="1"/>
  <c r="B85" i="3"/>
  <c r="B76" i="3"/>
  <c r="I76" i="3" s="1"/>
  <c r="B81" i="3"/>
  <c r="F81" i="3" s="1"/>
  <c r="B50" i="3"/>
  <c r="G50" i="3" s="1"/>
  <c r="B83" i="3"/>
  <c r="P83" i="3" s="1"/>
  <c r="B90" i="3"/>
  <c r="P90" i="3" s="1"/>
  <c r="B44" i="3"/>
  <c r="B45" i="3"/>
  <c r="B106" i="3"/>
  <c r="B109" i="3"/>
  <c r="B91" i="3"/>
  <c r="B88" i="3"/>
  <c r="B92" i="3"/>
  <c r="E92" i="3" s="1"/>
  <c r="B111" i="3"/>
  <c r="F111" i="3" s="1"/>
  <c r="B97" i="3"/>
  <c r="D97" i="3" s="1"/>
  <c r="B93" i="3"/>
  <c r="D93" i="3" s="1"/>
  <c r="B115" i="3"/>
  <c r="H115" i="3" s="1"/>
  <c r="B94" i="3"/>
  <c r="G94" i="3" s="1"/>
  <c r="B113" i="3"/>
  <c r="D113" i="3" s="1"/>
  <c r="B112" i="3"/>
  <c r="E112" i="3" s="1"/>
  <c r="B102" i="3"/>
  <c r="E102" i="3" s="1"/>
  <c r="B107" i="3"/>
  <c r="E107" i="3" s="1"/>
  <c r="B116" i="3"/>
  <c r="E116" i="3" s="1"/>
  <c r="B114" i="3"/>
  <c r="F114" i="3" s="1"/>
  <c r="B95" i="3"/>
  <c r="B103" i="3"/>
  <c r="G103" i="3" s="1"/>
  <c r="B96" i="3"/>
  <c r="G96" i="3" s="1"/>
  <c r="B117" i="3"/>
  <c r="G117" i="3" s="1"/>
  <c r="B89" i="3"/>
  <c r="F89" i="3" s="1"/>
  <c r="B118" i="3"/>
  <c r="G118" i="3" s="1"/>
  <c r="B119" i="3"/>
  <c r="G119" i="3" s="1"/>
  <c r="B120" i="3"/>
  <c r="B98" i="3"/>
  <c r="B121" i="3"/>
  <c r="B122" i="3"/>
  <c r="B99" i="3"/>
  <c r="H99" i="3" s="1"/>
  <c r="B123" i="3"/>
  <c r="E123" i="3" s="1"/>
  <c r="B124" i="3"/>
  <c r="F124" i="3" s="1"/>
  <c r="B125" i="3"/>
  <c r="F125" i="3" s="1"/>
  <c r="B100" i="3"/>
  <c r="I100" i="3" s="1"/>
  <c r="B70" i="3"/>
  <c r="E70" i="3" s="1"/>
  <c r="AQ611" i="2"/>
  <c r="AQ535" i="2"/>
  <c r="AQ531" i="2"/>
  <c r="AQ78" i="2"/>
  <c r="AQ249" i="2"/>
  <c r="AQ399" i="2"/>
  <c r="AQ378" i="2"/>
  <c r="AQ307" i="2"/>
  <c r="AQ554" i="2"/>
  <c r="AQ511" i="2"/>
  <c r="AQ225" i="2"/>
  <c r="AQ460" i="2"/>
  <c r="AQ98" i="2"/>
  <c r="AQ655" i="2"/>
  <c r="AQ108" i="2"/>
  <c r="AQ470" i="2"/>
  <c r="AQ579" i="2"/>
  <c r="AQ631" i="2"/>
  <c r="AQ411" i="2"/>
  <c r="AQ431" i="2"/>
  <c r="AQ61" i="2"/>
  <c r="AQ371" i="2"/>
  <c r="AQ484" i="2"/>
  <c r="AQ247" i="2"/>
  <c r="AQ232" i="2"/>
  <c r="AQ400" i="2"/>
  <c r="AQ573" i="2"/>
  <c r="AQ625" i="2"/>
  <c r="AQ79" i="2"/>
  <c r="AQ556" i="2"/>
  <c r="AQ130" i="2"/>
  <c r="AQ306" i="2"/>
  <c r="AQ370" i="2"/>
  <c r="AQ3" i="2"/>
  <c r="AQ686" i="2"/>
  <c r="AQ76" i="2"/>
  <c r="AQ144" i="2"/>
  <c r="AQ401" i="2"/>
  <c r="AQ227" i="2"/>
  <c r="AQ670" i="2"/>
  <c r="AQ100" i="2"/>
  <c r="AQ43" i="2"/>
  <c r="AQ355" i="2"/>
  <c r="AQ173" i="2"/>
  <c r="AQ537" i="2"/>
  <c r="AQ416" i="2"/>
  <c r="AQ181" i="2"/>
  <c r="AQ583" i="2"/>
  <c r="AQ197" i="2"/>
  <c r="AQ330" i="2"/>
  <c r="AQ505" i="2"/>
  <c r="AQ314" i="2"/>
  <c r="AQ414" i="2"/>
  <c r="AQ457" i="2"/>
  <c r="AQ112" i="2"/>
  <c r="AQ293" i="2"/>
  <c r="AQ462" i="2"/>
  <c r="AQ244" i="2"/>
  <c r="AQ131" i="2"/>
  <c r="AQ347" i="2"/>
  <c r="AQ482" i="2"/>
  <c r="AQ125" i="2"/>
  <c r="AQ321" i="2"/>
  <c r="AQ303" i="2"/>
  <c r="AQ320" i="2"/>
  <c r="AQ284" i="2"/>
  <c r="AQ316" i="2"/>
  <c r="AQ438" i="2"/>
  <c r="AQ140" i="2"/>
  <c r="AQ395" i="2"/>
  <c r="AQ151" i="2"/>
  <c r="AQ248" i="2"/>
  <c r="AQ345" i="2"/>
  <c r="AQ105" i="2"/>
  <c r="AQ453" i="2"/>
  <c r="AQ469" i="2"/>
  <c r="AQ188" i="2"/>
  <c r="AQ613" i="2"/>
  <c r="AQ56" i="2"/>
  <c r="AQ300" i="2"/>
  <c r="AQ390" i="2"/>
  <c r="AQ91" i="2"/>
  <c r="AQ152" i="2"/>
  <c r="AQ375" i="2"/>
  <c r="AQ295" i="2"/>
  <c r="AQ489" i="2"/>
  <c r="AQ528" i="2"/>
  <c r="AQ465" i="2"/>
  <c r="AQ593" i="2"/>
  <c r="AQ301" i="2"/>
  <c r="AQ209" i="2"/>
  <c r="AQ256" i="2"/>
  <c r="AQ75" i="2"/>
  <c r="AQ274" i="2"/>
  <c r="AQ45" i="2"/>
  <c r="AQ81" i="2"/>
  <c r="AQ94" i="2"/>
  <c r="AQ7" i="2"/>
  <c r="AQ600" i="2"/>
  <c r="AQ127" i="2"/>
  <c r="AQ254" i="2"/>
  <c r="AQ77" i="2"/>
  <c r="AQ407" i="2"/>
  <c r="AQ424" i="2"/>
  <c r="AQ255" i="2"/>
  <c r="AQ337" i="2"/>
  <c r="AQ23" i="2"/>
  <c r="AQ634" i="2"/>
  <c r="AQ351" i="2"/>
  <c r="AQ479" i="2"/>
  <c r="AQ517" i="2"/>
  <c r="AQ53" i="2"/>
  <c r="AQ187" i="2"/>
  <c r="AQ48" i="2"/>
  <c r="AQ341" i="2"/>
  <c r="AQ37" i="2"/>
  <c r="AQ442" i="2"/>
  <c r="AQ243" i="2"/>
  <c r="AQ334" i="2"/>
  <c r="AQ265" i="2"/>
  <c r="AQ727" i="2"/>
  <c r="AQ19" i="2"/>
  <c r="AQ182" i="2"/>
  <c r="AQ167" i="2"/>
  <c r="AQ322" i="2"/>
  <c r="AQ234" i="2"/>
  <c r="AQ340" i="2"/>
  <c r="AQ637" i="2"/>
  <c r="AQ139" i="2"/>
  <c r="AQ97" i="2"/>
  <c r="AQ70" i="2"/>
  <c r="AQ136" i="2"/>
  <c r="AQ10" i="2"/>
  <c r="AQ239" i="2"/>
  <c r="AQ287" i="2"/>
  <c r="AQ641" i="2"/>
  <c r="AQ676" i="2"/>
  <c r="AQ315" i="2"/>
  <c r="AQ384" i="2"/>
  <c r="AQ240" i="2"/>
  <c r="AQ372" i="2"/>
  <c r="AQ217" i="2"/>
  <c r="AQ701" i="2"/>
  <c r="AQ539" i="2"/>
  <c r="AQ288" i="2"/>
  <c r="AQ607" i="2"/>
  <c r="AQ421" i="2"/>
  <c r="AQ449" i="2"/>
  <c r="AQ25" i="2"/>
  <c r="AQ22" i="2"/>
  <c r="AQ382" i="2"/>
  <c r="AQ218" i="2"/>
  <c r="AQ224" i="2"/>
  <c r="AQ440" i="2"/>
  <c r="AQ170" i="2"/>
  <c r="AQ222" i="2"/>
  <c r="AQ269" i="2"/>
  <c r="AQ220" i="2"/>
  <c r="AQ567" i="2"/>
  <c r="AQ473" i="2"/>
  <c r="AQ121" i="2"/>
  <c r="AQ29" i="2"/>
  <c r="AQ480" i="2"/>
  <c r="AQ514" i="2"/>
  <c r="AQ443" i="2"/>
  <c r="AQ724" i="2"/>
  <c r="AQ323" i="2"/>
  <c r="AQ632" i="2"/>
  <c r="AQ237" i="2"/>
  <c r="AQ560" i="2"/>
  <c r="AQ542" i="2"/>
  <c r="AQ194" i="2"/>
  <c r="AQ584" i="2"/>
  <c r="AQ518" i="2"/>
  <c r="AQ622" i="2"/>
  <c r="AQ654" i="2"/>
  <c r="AQ201" i="2"/>
  <c r="AQ328" i="2"/>
  <c r="AQ581" i="2"/>
  <c r="AQ109" i="2"/>
  <c r="AQ472" i="2"/>
  <c r="AQ474" i="2"/>
  <c r="AQ620" i="2"/>
  <c r="AQ490" i="2"/>
  <c r="AQ34" i="2"/>
  <c r="AQ691" i="2"/>
  <c r="AQ212" i="2"/>
  <c r="AQ65" i="2"/>
  <c r="AQ647" i="2"/>
  <c r="AQ163" i="2"/>
  <c r="AQ305" i="2"/>
  <c r="AQ608" i="2"/>
  <c r="AQ626" i="2"/>
  <c r="AQ602" i="2"/>
  <c r="AQ8" i="2"/>
  <c r="AQ219" i="2"/>
  <c r="AQ149" i="2"/>
  <c r="AQ329" i="2"/>
  <c r="AQ510" i="2"/>
  <c r="AQ454" i="2"/>
  <c r="AQ87" i="2"/>
  <c r="AQ543" i="2"/>
  <c r="AQ55" i="2"/>
  <c r="AQ615" i="2"/>
  <c r="AQ643" i="2"/>
  <c r="AQ359" i="2"/>
  <c r="AQ551" i="2"/>
  <c r="AQ279" i="2"/>
  <c r="AQ213" i="2"/>
  <c r="AQ260" i="2"/>
  <c r="AQ107" i="2"/>
  <c r="AQ446" i="2"/>
  <c r="AQ58" i="2"/>
  <c r="AQ477" i="2"/>
  <c r="AQ496" i="2"/>
  <c r="AQ59" i="2"/>
  <c r="AQ387" i="2"/>
  <c r="AQ133" i="2"/>
  <c r="AQ62" i="2"/>
  <c r="AQ433" i="2"/>
  <c r="AQ538" i="2"/>
  <c r="AQ420" i="2"/>
  <c r="AQ582" i="2"/>
  <c r="AQ230" i="2"/>
  <c r="AQ176" i="2"/>
  <c r="AQ459" i="2"/>
  <c r="AQ327" i="2"/>
  <c r="AQ649" i="2"/>
  <c r="AQ291" i="2"/>
  <c r="AQ162" i="2"/>
  <c r="AQ492" i="2"/>
  <c r="AQ148" i="2"/>
  <c r="AQ397" i="2"/>
  <c r="AQ82" i="2"/>
  <c r="AQ519" i="2"/>
  <c r="AQ333" i="2"/>
  <c r="AQ13" i="2"/>
  <c r="AQ398" i="2"/>
  <c r="AQ361" i="2"/>
  <c r="AQ392" i="2"/>
  <c r="AQ28" i="2"/>
  <c r="AQ40" i="2"/>
  <c r="AQ84" i="2"/>
  <c r="AQ389" i="2"/>
  <c r="AQ186" i="2"/>
  <c r="AQ72" i="2"/>
  <c r="AQ336" i="2"/>
  <c r="AQ114" i="2"/>
  <c r="AQ41" i="2"/>
  <c r="AQ445" i="2"/>
  <c r="AQ706" i="2"/>
  <c r="AQ657" i="2"/>
  <c r="AQ456" i="2"/>
  <c r="AQ563" i="2"/>
  <c r="AQ354" i="2"/>
  <c r="AQ122" i="2"/>
  <c r="AQ346" i="2"/>
  <c r="AQ569" i="2"/>
  <c r="AQ495" i="2"/>
  <c r="AQ376" i="2"/>
  <c r="AQ699" i="2"/>
  <c r="AQ26" i="2"/>
  <c r="AQ415" i="2"/>
  <c r="AQ50" i="2"/>
  <c r="AQ233" i="2"/>
  <c r="AQ339" i="2"/>
  <c r="AQ17" i="2"/>
  <c r="AQ402" i="2"/>
  <c r="AQ80" i="2"/>
  <c r="AQ594" i="2"/>
  <c r="AQ360" i="2"/>
  <c r="AQ658" i="2"/>
  <c r="AQ430" i="2"/>
  <c r="AQ523" i="2"/>
  <c r="AQ725" i="2"/>
  <c r="AQ171" i="2"/>
  <c r="AQ497" i="2"/>
  <c r="AQ466" i="2"/>
  <c r="AQ413" i="2"/>
  <c r="AQ455" i="2"/>
  <c r="AQ258" i="2"/>
  <c r="AQ417" i="2"/>
  <c r="AQ418" i="2"/>
  <c r="AQ206" i="2"/>
  <c r="AQ509" i="2"/>
  <c r="AQ412" i="2"/>
  <c r="AQ120" i="2"/>
  <c r="AQ184" i="2"/>
  <c r="AQ104" i="2"/>
  <c r="AQ541" i="2"/>
  <c r="AQ286" i="2"/>
  <c r="AQ199" i="2"/>
  <c r="AQ558" i="2"/>
  <c r="AQ4" i="2"/>
  <c r="AQ464" i="2"/>
  <c r="AQ83" i="2"/>
  <c r="AQ85" i="2"/>
  <c r="AQ659" i="2"/>
  <c r="AQ468" i="2"/>
  <c r="AQ381" i="2"/>
  <c r="AQ564" i="2"/>
  <c r="AQ208" i="2"/>
  <c r="AQ251" i="2"/>
  <c r="AQ627" i="2"/>
  <c r="AQ292" i="2"/>
  <c r="AQ193" i="2"/>
  <c r="AQ168" i="2"/>
  <c r="AQ174" i="2"/>
  <c r="AQ73" i="2"/>
  <c r="AQ365" i="2"/>
  <c r="AQ198" i="2"/>
  <c r="AQ264" i="2"/>
  <c r="AQ374" i="2"/>
  <c r="AQ617" i="2"/>
  <c r="AQ99" i="2"/>
  <c r="AQ164" i="2"/>
  <c r="AQ90" i="2"/>
  <c r="AQ603" i="2"/>
  <c r="AQ483" i="2"/>
  <c r="AQ525" i="2"/>
  <c r="AQ325" i="2"/>
  <c r="AQ165" i="2"/>
  <c r="AQ276" i="2"/>
  <c r="AQ633" i="2"/>
  <c r="AQ141" i="2"/>
  <c r="AQ425" i="2"/>
  <c r="AQ312" i="2"/>
  <c r="AQ189" i="2"/>
  <c r="AQ386" i="2"/>
  <c r="AQ69" i="2"/>
  <c r="AQ294" i="2"/>
  <c r="AQ383" i="2"/>
  <c r="AQ502" i="2"/>
  <c r="AQ427" i="2"/>
  <c r="AQ707" i="2"/>
  <c r="AQ270" i="2"/>
  <c r="AQ36" i="2"/>
  <c r="AQ115" i="2"/>
  <c r="AQ66" i="2"/>
  <c r="AQ113" i="2"/>
  <c r="AQ250" i="2"/>
  <c r="AQ277" i="2"/>
  <c r="AQ150" i="2"/>
  <c r="AQ159" i="2"/>
  <c r="AQ338" i="2"/>
  <c r="AQ609" i="2"/>
  <c r="AQ289" i="2"/>
  <c r="AQ60" i="2"/>
  <c r="AQ570" i="2"/>
  <c r="AQ157" i="2"/>
  <c r="AQ5" i="2"/>
  <c r="AQ39" i="2"/>
  <c r="AQ205" i="2"/>
  <c r="AQ688" i="2"/>
  <c r="AQ16" i="2"/>
  <c r="AQ545" i="2"/>
  <c r="AQ544" i="2"/>
  <c r="AQ49" i="2"/>
  <c r="AQ210" i="2"/>
  <c r="AQ357" i="2"/>
  <c r="AQ687" i="2"/>
  <c r="AQ546" i="2"/>
  <c r="AQ601" i="2"/>
  <c r="AQ138" i="2"/>
  <c r="AQ642" i="2"/>
  <c r="AQ253" i="2"/>
  <c r="AQ145" i="2"/>
  <c r="AQ214" i="2"/>
  <c r="AQ38" i="2"/>
  <c r="AQ9" i="2"/>
  <c r="AQ92" i="2"/>
  <c r="AQ557" i="2"/>
  <c r="AQ142" i="2"/>
  <c r="AQ126" i="2"/>
  <c r="AQ552" i="2"/>
  <c r="AQ326" i="2"/>
  <c r="AQ574" i="2"/>
  <c r="AQ678" i="2"/>
  <c r="AQ476" i="2"/>
  <c r="AQ177" i="2"/>
  <c r="AQ2" i="2"/>
  <c r="AQ439" i="2"/>
  <c r="AQ202" i="2"/>
  <c r="AQ266" i="2"/>
  <c r="AQ31" i="2"/>
  <c r="AQ101" i="2"/>
  <c r="AQ51" i="2"/>
  <c r="AQ568" i="2"/>
  <c r="AQ672" i="2"/>
  <c r="AQ304" i="2"/>
  <c r="AQ481" i="2"/>
  <c r="AQ74" i="2"/>
  <c r="AQ272" i="2"/>
  <c r="AQ54" i="2"/>
  <c r="AQ134" i="2"/>
  <c r="AQ507" i="2"/>
  <c r="AQ595" i="2"/>
  <c r="AQ47" i="2"/>
  <c r="AQ605" i="2"/>
  <c r="AQ428" i="2"/>
  <c r="AQ616" i="2"/>
  <c r="AQ191" i="2"/>
  <c r="AQ486" i="2"/>
  <c r="AQ356" i="2"/>
  <c r="AQ32" i="2"/>
  <c r="AQ229" i="2"/>
  <c r="AQ296" i="2"/>
  <c r="AQ432" i="2"/>
  <c r="AQ11" i="2"/>
  <c r="AQ299" i="2"/>
  <c r="AQ663" i="2"/>
  <c r="AQ18" i="2"/>
  <c r="AQ639" i="2"/>
  <c r="AQ373" i="2"/>
  <c r="AQ166" i="2"/>
  <c r="AQ195" i="2"/>
  <c r="AQ362" i="2"/>
  <c r="AQ204" i="2"/>
  <c r="AQ123" i="2"/>
  <c r="AQ153" i="2"/>
  <c r="AQ522" i="2"/>
  <c r="AQ604" i="2"/>
  <c r="AQ14" i="2"/>
  <c r="AQ226" i="2"/>
  <c r="AQ562" i="2"/>
  <c r="AQ491" i="2"/>
  <c r="AQ211" i="2"/>
  <c r="AQ259" i="2"/>
  <c r="AQ20" i="2"/>
  <c r="AQ246" i="2"/>
  <c r="AQ63" i="2"/>
  <c r="AQ221" i="2"/>
  <c r="AQ591" i="2"/>
  <c r="AQ273" i="2"/>
  <c r="AQ268" i="2"/>
  <c r="AQ646" i="2"/>
  <c r="AQ380" i="2"/>
  <c r="AQ623" i="2"/>
  <c r="AQ534" i="2"/>
  <c r="AQ147" i="2"/>
  <c r="AQ335" i="2"/>
  <c r="AQ606" i="2"/>
  <c r="AQ404" i="2"/>
  <c r="AQ728" i="2"/>
  <c r="AQ475" i="2"/>
  <c r="AQ696" i="2"/>
  <c r="AQ313" i="2"/>
  <c r="AQ24" i="2"/>
  <c r="AQ21" i="2"/>
  <c r="AQ280" i="2"/>
  <c r="AQ128" i="2"/>
  <c r="AQ635" i="2"/>
  <c r="AQ580" i="2"/>
  <c r="AQ86" i="2"/>
  <c r="AQ67" i="2"/>
  <c r="AQ599" i="2"/>
  <c r="AQ403" i="2"/>
  <c r="AQ103" i="2"/>
  <c r="AQ192" i="2"/>
  <c r="AQ282" i="2"/>
  <c r="AQ385" i="2"/>
  <c r="AQ96" i="2"/>
  <c r="AQ343" i="2"/>
  <c r="AQ719" i="2"/>
  <c r="AQ684" i="2"/>
  <c r="AQ6" i="2"/>
  <c r="AQ661" i="2"/>
  <c r="AQ586" i="2"/>
  <c r="AQ410" i="2"/>
  <c r="AQ665" i="2"/>
  <c r="AQ156" i="2"/>
  <c r="AQ393" i="2"/>
  <c r="AQ405" i="2"/>
  <c r="AQ660" i="2"/>
  <c r="AQ499" i="2"/>
  <c r="AQ342" i="2"/>
  <c r="AQ723" i="2"/>
  <c r="AQ89" i="2"/>
  <c r="AQ178" i="2"/>
  <c r="AQ612" i="2"/>
  <c r="AQ154" i="2"/>
  <c r="AQ698" i="2"/>
  <c r="AQ12" i="2"/>
  <c r="AQ183" i="2"/>
  <c r="AQ160" i="2"/>
  <c r="AQ309" i="2"/>
  <c r="AQ158" i="2"/>
  <c r="AQ15" i="2"/>
  <c r="AQ494" i="2"/>
  <c r="AQ653" i="2"/>
  <c r="AQ377" i="2"/>
  <c r="AQ521" i="2"/>
  <c r="AQ235" i="2"/>
  <c r="AQ129" i="2"/>
  <c r="AQ429" i="2"/>
  <c r="AQ30" i="2"/>
  <c r="AQ673" i="2"/>
  <c r="AQ590" i="2"/>
  <c r="AQ102" i="2"/>
  <c r="AQ624" i="2"/>
  <c r="AQ561" i="2"/>
  <c r="AQ526" i="2"/>
  <c r="AQ366" i="2"/>
  <c r="AQ575" i="2"/>
  <c r="AQ155" i="2"/>
  <c r="AQ598" i="2"/>
  <c r="AQ185" i="2"/>
  <c r="AQ533" i="2"/>
  <c r="AQ437" i="2"/>
  <c r="AQ146" i="2"/>
  <c r="AQ364" i="2"/>
  <c r="AQ717" i="2"/>
  <c r="AQ352" i="2"/>
  <c r="AQ720" i="2"/>
  <c r="AQ550" i="2"/>
  <c r="AQ553" i="2"/>
  <c r="AQ42" i="2"/>
  <c r="AQ527" i="2"/>
  <c r="AQ27" i="2"/>
  <c r="AQ57" i="2"/>
  <c r="AQ297" i="2"/>
  <c r="AQ450" i="2"/>
  <c r="AQ137" i="2"/>
  <c r="AQ252" i="2"/>
  <c r="AQ311" i="2"/>
  <c r="AQ93" i="2"/>
  <c r="AQ317" i="2"/>
  <c r="AQ203" i="2"/>
  <c r="AQ422" i="2"/>
  <c r="AQ318" i="2"/>
  <c r="AQ261" i="2"/>
  <c r="AQ576" i="2"/>
  <c r="AQ630" i="2"/>
  <c r="AQ408" i="2"/>
  <c r="AQ524" i="2"/>
  <c r="AQ585" i="2"/>
  <c r="AQ116" i="2"/>
  <c r="AQ419" i="2"/>
  <c r="AQ111" i="2"/>
  <c r="AQ245" i="2"/>
  <c r="AQ703" i="2"/>
  <c r="AQ548" i="2"/>
  <c r="AQ488" i="2"/>
  <c r="AQ588" i="2"/>
  <c r="AQ712" i="2"/>
  <c r="AQ504" i="2"/>
  <c r="AQ702" i="2"/>
  <c r="AQ485" i="2"/>
  <c r="AQ367" i="2"/>
  <c r="AQ435" i="2"/>
  <c r="AQ571" i="2"/>
  <c r="AQ143" i="2"/>
  <c r="AQ471" i="2"/>
  <c r="AQ319" i="2"/>
  <c r="AQ530" i="2"/>
  <c r="AQ710" i="2"/>
  <c r="AQ592" i="2"/>
  <c r="AQ596" i="2"/>
  <c r="AQ88" i="2"/>
  <c r="AQ610" i="2"/>
  <c r="AQ467" i="2"/>
  <c r="AQ731" i="2"/>
  <c r="AQ231" i="2"/>
  <c r="AQ190" i="2"/>
  <c r="AQ675" i="2"/>
  <c r="AQ458" i="2"/>
  <c r="AQ451" i="2"/>
  <c r="AQ409" i="2"/>
  <c r="AQ426" i="2"/>
  <c r="AQ501" i="2"/>
  <c r="AQ565" i="2"/>
  <c r="AQ169" i="2"/>
  <c r="AQ463" i="2"/>
  <c r="AQ648" i="2"/>
  <c r="AQ117" i="2"/>
  <c r="AQ52" i="2"/>
  <c r="AQ656" i="2"/>
  <c r="AQ106" i="2"/>
  <c r="AQ135" i="2"/>
  <c r="AQ331" i="2"/>
  <c r="AQ650" i="2"/>
  <c r="AQ215" i="2"/>
  <c r="AQ589" i="2"/>
  <c r="AQ35" i="2"/>
  <c r="AQ711" i="2"/>
  <c r="AQ500" i="2"/>
  <c r="AQ396" i="2"/>
  <c r="AQ332" i="2"/>
  <c r="AQ369" i="2"/>
  <c r="AQ46" i="2"/>
  <c r="AQ487" i="2"/>
  <c r="AQ172" i="2"/>
  <c r="AQ68" i="2"/>
  <c r="AQ238" i="2"/>
  <c r="AQ118" i="2"/>
  <c r="AQ508" i="2"/>
  <c r="AQ283" i="2"/>
  <c r="AQ667" i="2"/>
  <c r="AQ242" i="2"/>
  <c r="AQ587" i="2"/>
  <c r="AQ348" i="2"/>
  <c r="AQ512" i="2"/>
  <c r="AQ679" i="2"/>
  <c r="AQ298" i="2"/>
  <c r="AQ638" i="2"/>
  <c r="AQ236" i="2"/>
  <c r="AQ423" i="2"/>
  <c r="AQ110" i="2"/>
  <c r="AQ651" i="2"/>
  <c r="AQ566" i="2"/>
  <c r="AQ645" i="2"/>
  <c r="AQ44" i="2"/>
  <c r="AQ350" i="2"/>
  <c r="AQ363" i="2"/>
  <c r="AQ619" i="2"/>
  <c r="AQ64" i="2"/>
  <c r="AQ436" i="2"/>
  <c r="AQ406" i="2"/>
  <c r="AQ434" i="2"/>
  <c r="AQ95" i="2"/>
  <c r="AQ721" i="2"/>
  <c r="AQ200" i="2"/>
  <c r="AQ716" i="2"/>
  <c r="AQ671" i="2"/>
  <c r="AQ207" i="2"/>
  <c r="AQ308" i="2"/>
  <c r="AQ179" i="2"/>
  <c r="AQ275" i="2"/>
  <c r="AQ536" i="2"/>
  <c r="AQ271" i="2"/>
  <c r="AQ228" i="2"/>
  <c r="AQ715" i="2"/>
  <c r="AQ644" i="2"/>
  <c r="AQ216" i="2"/>
  <c r="AQ278" i="2"/>
  <c r="AQ652" i="2"/>
  <c r="AQ730" i="2"/>
  <c r="AQ692" i="2"/>
  <c r="AQ559" i="2"/>
  <c r="AQ529" i="2"/>
  <c r="AQ549" i="2"/>
  <c r="AQ33" i="2"/>
  <c r="AQ161" i="2"/>
  <c r="AQ353" i="2"/>
  <c r="AQ119" i="2"/>
  <c r="AQ704" i="2"/>
  <c r="AQ629" i="2"/>
  <c r="AQ267" i="2"/>
  <c r="AQ478" i="2"/>
  <c r="AQ257" i="2"/>
  <c r="AQ71" i="2"/>
  <c r="AQ310" i="2"/>
  <c r="AQ732" i="2"/>
  <c r="AQ680" i="2"/>
  <c r="AQ532" i="2"/>
  <c r="AQ180" i="2"/>
  <c r="AQ515" i="2"/>
  <c r="AQ493" i="2"/>
  <c r="AQ452" i="2"/>
  <c r="AQ714" i="2"/>
  <c r="AQ196" i="2"/>
  <c r="AQ448" i="2"/>
  <c r="AQ391" i="2"/>
  <c r="AQ700" i="2"/>
  <c r="AQ132" i="2"/>
  <c r="AQ636" i="2"/>
  <c r="AQ677" i="2"/>
  <c r="AQ681" i="2"/>
  <c r="AQ441" i="2"/>
  <c r="AQ618" i="2"/>
  <c r="AQ394" i="2"/>
  <c r="AQ358" i="2"/>
  <c r="AQ263" i="2"/>
  <c r="AQ621" i="2"/>
  <c r="AQ388" i="2"/>
  <c r="AQ281" i="2"/>
  <c r="AQ324" i="2"/>
  <c r="AQ540" i="2"/>
  <c r="AQ516" i="2"/>
  <c r="AQ572" i="2"/>
  <c r="AQ262" i="2"/>
  <c r="AQ555" i="2"/>
  <c r="AQ368" i="2"/>
  <c r="AQ124" i="2"/>
  <c r="AQ461" i="2"/>
  <c r="AQ285" i="2"/>
  <c r="AQ302" i="2"/>
  <c r="AQ223" i="2"/>
  <c r="AQ506" i="2"/>
  <c r="AQ708" i="2"/>
  <c r="AQ628" i="2"/>
  <c r="AQ290" i="2"/>
  <c r="AQ577" i="2"/>
  <c r="AQ175" i="2"/>
  <c r="AQ447" i="2"/>
  <c r="AQ379" i="2"/>
  <c r="AQ513" i="2"/>
  <c r="AQ690" i="2"/>
  <c r="AQ498" i="2"/>
  <c r="AQ547" i="2"/>
  <c r="AQ614" i="2"/>
  <c r="AQ344" i="2"/>
  <c r="AQ664" i="2"/>
  <c r="AQ683" i="2"/>
  <c r="AQ241" i="2"/>
  <c r="AQ444" i="2"/>
  <c r="AQ689" i="2"/>
  <c r="AQ697" i="2"/>
  <c r="AQ349" i="2"/>
  <c r="AQ674" i="2"/>
  <c r="AQ682" i="2"/>
  <c r="AQ597" i="2"/>
  <c r="AQ669" i="2"/>
  <c r="AQ729" i="2"/>
  <c r="AQ503" i="2"/>
  <c r="AQ709" i="2"/>
  <c r="AQ520" i="2"/>
  <c r="AQ662" i="2"/>
  <c r="AQ685" i="2"/>
  <c r="AQ668" i="2"/>
  <c r="AQ718" i="2"/>
  <c r="AQ578" i="2"/>
  <c r="AQ694" i="2"/>
  <c r="AQ695" i="2"/>
  <c r="AQ693" i="2"/>
  <c r="AQ722" i="2"/>
  <c r="AQ705" i="2"/>
  <c r="AQ640" i="2"/>
  <c r="AQ726" i="2"/>
  <c r="AQ713" i="2"/>
  <c r="AQ666" i="2"/>
  <c r="AK611" i="2"/>
  <c r="AR611" i="2" s="1"/>
  <c r="AK535" i="2"/>
  <c r="AR535" i="2" s="1"/>
  <c r="AK531" i="2"/>
  <c r="AK78" i="2"/>
  <c r="AK249" i="2"/>
  <c r="AK399" i="2"/>
  <c r="AK378" i="2"/>
  <c r="AR378" i="2" s="1"/>
  <c r="AK307" i="2"/>
  <c r="AR307" i="2" s="1"/>
  <c r="AK554" i="2"/>
  <c r="AR554" i="2" s="1"/>
  <c r="AK511" i="2"/>
  <c r="AR511" i="2" s="1"/>
  <c r="AK225" i="2"/>
  <c r="AK460" i="2"/>
  <c r="AR460" i="2" s="1"/>
  <c r="AK98" i="2"/>
  <c r="AK655" i="2"/>
  <c r="AR655" i="2" s="1"/>
  <c r="AK108" i="2"/>
  <c r="AK470" i="2"/>
  <c r="AR470" i="2" s="1"/>
  <c r="AK579" i="2"/>
  <c r="AR579" i="2" s="1"/>
  <c r="AK631" i="2"/>
  <c r="AR631" i="2" s="1"/>
  <c r="AK411" i="2"/>
  <c r="AR411" i="2" s="1"/>
  <c r="AK431" i="2"/>
  <c r="AR431" i="2" s="1"/>
  <c r="AK61" i="2"/>
  <c r="AK371" i="2"/>
  <c r="AR371" i="2" s="1"/>
  <c r="AK484" i="2"/>
  <c r="AR484" i="2" s="1"/>
  <c r="AK247" i="2"/>
  <c r="AR247" i="2" s="1"/>
  <c r="AK232" i="2"/>
  <c r="AR232" i="2" s="1"/>
  <c r="AK400" i="2"/>
  <c r="AK573" i="2"/>
  <c r="AR573" i="2" s="1"/>
  <c r="AK625" i="2"/>
  <c r="AR625" i="2" s="1"/>
  <c r="AK79" i="2"/>
  <c r="AR79" i="2" s="1"/>
  <c r="AK556" i="2"/>
  <c r="AK130" i="2"/>
  <c r="AR130" i="2" s="1"/>
  <c r="AK306" i="2"/>
  <c r="AR306" i="2" s="1"/>
  <c r="AK370" i="2"/>
  <c r="AR370" i="2" s="1"/>
  <c r="AK3" i="2"/>
  <c r="AK686" i="2"/>
  <c r="AR686" i="2" s="1"/>
  <c r="AK76" i="2"/>
  <c r="AK144" i="2"/>
  <c r="AR144" i="2" s="1"/>
  <c r="AK401" i="2"/>
  <c r="AK227" i="2"/>
  <c r="AR227" i="2" s="1"/>
  <c r="AK670" i="2"/>
  <c r="AR670" i="2" s="1"/>
  <c r="AK100" i="2"/>
  <c r="AK43" i="2"/>
  <c r="AR43" i="2" s="1"/>
  <c r="AK355" i="2"/>
  <c r="AR355" i="2" s="1"/>
  <c r="AK173" i="2"/>
  <c r="AR173" i="2" s="1"/>
  <c r="AK537" i="2"/>
  <c r="AR537" i="2" s="1"/>
  <c r="AK416" i="2"/>
  <c r="AR416" i="2" s="1"/>
  <c r="AK181" i="2"/>
  <c r="AR181" i="2" s="1"/>
  <c r="AK583" i="2"/>
  <c r="AR583" i="2" s="1"/>
  <c r="AK197" i="2"/>
  <c r="AK330" i="2"/>
  <c r="AR330" i="2" s="1"/>
  <c r="AK505" i="2"/>
  <c r="AK314" i="2"/>
  <c r="AK414" i="2"/>
  <c r="AR414" i="2" s="1"/>
  <c r="AK457" i="2"/>
  <c r="AR457" i="2" s="1"/>
  <c r="AK112" i="2"/>
  <c r="AR112" i="2" s="1"/>
  <c r="AK293" i="2"/>
  <c r="AR293" i="2" s="1"/>
  <c r="AK462" i="2"/>
  <c r="AK244" i="2"/>
  <c r="AK131" i="2"/>
  <c r="AR131" i="2" s="1"/>
  <c r="AK347" i="2"/>
  <c r="AK482" i="2"/>
  <c r="AR482" i="2" s="1"/>
  <c r="AK125" i="2"/>
  <c r="AR125" i="2" s="1"/>
  <c r="AK321" i="2"/>
  <c r="AR321" i="2" s="1"/>
  <c r="AK303" i="2"/>
  <c r="AR303" i="2" s="1"/>
  <c r="AK320" i="2"/>
  <c r="AR320" i="2" s="1"/>
  <c r="AK284" i="2"/>
  <c r="AR284" i="2" s="1"/>
  <c r="AK316" i="2"/>
  <c r="AR316" i="2" s="1"/>
  <c r="AK438" i="2"/>
  <c r="AR438" i="2" s="1"/>
  <c r="AK140" i="2"/>
  <c r="AK395" i="2"/>
  <c r="AR395" i="2" s="1"/>
  <c r="AK151" i="2"/>
  <c r="AK248" i="2"/>
  <c r="AR248" i="2" s="1"/>
  <c r="AK345" i="2"/>
  <c r="AR345" i="2" s="1"/>
  <c r="AK105" i="2"/>
  <c r="AR105" i="2" s="1"/>
  <c r="AK453" i="2"/>
  <c r="AR453" i="2" s="1"/>
  <c r="AK469" i="2"/>
  <c r="AR469" i="2" s="1"/>
  <c r="AK188" i="2"/>
  <c r="AK613" i="2"/>
  <c r="AR613" i="2" s="1"/>
  <c r="AK56" i="2"/>
  <c r="AK300" i="2"/>
  <c r="AK390" i="2"/>
  <c r="AR390" i="2" s="1"/>
  <c r="AK91" i="2"/>
  <c r="AK152" i="2"/>
  <c r="AK375" i="2"/>
  <c r="AK295" i="2"/>
  <c r="AK489" i="2"/>
  <c r="AR489" i="2" s="1"/>
  <c r="AK528" i="2"/>
  <c r="AR528" i="2" s="1"/>
  <c r="AK465" i="2"/>
  <c r="AR465" i="2" s="1"/>
  <c r="AK593" i="2"/>
  <c r="AR593" i="2" s="1"/>
  <c r="AK301" i="2"/>
  <c r="AK209" i="2"/>
  <c r="AK256" i="2"/>
  <c r="AR256" i="2" s="1"/>
  <c r="AK75" i="2"/>
  <c r="AK274" i="2"/>
  <c r="AR274" i="2" s="1"/>
  <c r="AK45" i="2"/>
  <c r="AK81" i="2"/>
  <c r="AK94" i="2"/>
  <c r="AR94" i="2" s="1"/>
  <c r="AK7" i="2"/>
  <c r="AR7" i="2" s="1"/>
  <c r="AK600" i="2"/>
  <c r="AR600" i="2" s="1"/>
  <c r="AK127" i="2"/>
  <c r="AK254" i="2"/>
  <c r="AR254" i="2" s="1"/>
  <c r="AK77" i="2"/>
  <c r="AR77" i="2" s="1"/>
  <c r="AK407" i="2"/>
  <c r="AR407" i="2" s="1"/>
  <c r="AK424" i="2"/>
  <c r="AR424" i="2" s="1"/>
  <c r="AK255" i="2"/>
  <c r="AK337" i="2"/>
  <c r="AR337" i="2" s="1"/>
  <c r="AK23" i="2"/>
  <c r="AR23" i="2" s="1"/>
  <c r="AK634" i="2"/>
  <c r="AR634" i="2" s="1"/>
  <c r="AK351" i="2"/>
  <c r="AR351" i="2" s="1"/>
  <c r="AK479" i="2"/>
  <c r="AR479" i="2" s="1"/>
  <c r="AK517" i="2"/>
  <c r="AR517" i="2" s="1"/>
  <c r="AK53" i="2"/>
  <c r="AK187" i="2"/>
  <c r="AK48" i="2"/>
  <c r="AK341" i="2"/>
  <c r="AR341" i="2" s="1"/>
  <c r="AK37" i="2"/>
  <c r="AK442" i="2"/>
  <c r="AR442" i="2" s="1"/>
  <c r="AK243" i="2"/>
  <c r="AR243" i="2" s="1"/>
  <c r="AK334" i="2"/>
  <c r="AR334" i="2" s="1"/>
  <c r="AK265" i="2"/>
  <c r="AR265" i="2" s="1"/>
  <c r="AK727" i="2"/>
  <c r="AR727" i="2" s="1"/>
  <c r="AK19" i="2"/>
  <c r="AR19" i="2" s="1"/>
  <c r="AK182" i="2"/>
  <c r="AR182" i="2" s="1"/>
  <c r="AK167" i="2"/>
  <c r="AR167" i="2" s="1"/>
  <c r="AK322" i="2"/>
  <c r="AR322" i="2" s="1"/>
  <c r="AK234" i="2"/>
  <c r="AR234" i="2" s="1"/>
  <c r="AK340" i="2"/>
  <c r="AK637" i="2"/>
  <c r="AR637" i="2" s="1"/>
  <c r="AK139" i="2"/>
  <c r="AK97" i="2"/>
  <c r="AR97" i="2" s="1"/>
  <c r="AK70" i="2"/>
  <c r="AR70" i="2" s="1"/>
  <c r="AK136" i="2"/>
  <c r="AK10" i="2"/>
  <c r="AK239" i="2"/>
  <c r="AK287" i="2"/>
  <c r="AK641" i="2"/>
  <c r="AR641" i="2" s="1"/>
  <c r="AK676" i="2"/>
  <c r="AR676" i="2" s="1"/>
  <c r="AK315" i="2"/>
  <c r="AR315" i="2" s="1"/>
  <c r="AK384" i="2"/>
  <c r="AR384" i="2" s="1"/>
  <c r="AK240" i="2"/>
  <c r="AR240" i="2" s="1"/>
  <c r="AK372" i="2"/>
  <c r="AR372" i="2" s="1"/>
  <c r="AK217" i="2"/>
  <c r="AR217" i="2" s="1"/>
  <c r="AK701" i="2"/>
  <c r="AR701" i="2" s="1"/>
  <c r="AK539" i="2"/>
  <c r="AR539" i="2" s="1"/>
  <c r="AK288" i="2"/>
  <c r="AR288" i="2" s="1"/>
  <c r="AK607" i="2"/>
  <c r="AR607" i="2" s="1"/>
  <c r="AK421" i="2"/>
  <c r="AR421" i="2" s="1"/>
  <c r="AK449" i="2"/>
  <c r="AK25" i="2"/>
  <c r="AK22" i="2"/>
  <c r="AK382" i="2"/>
  <c r="AK218" i="2"/>
  <c r="AR218" i="2" s="1"/>
  <c r="AK224" i="2"/>
  <c r="AK440" i="2"/>
  <c r="AR440" i="2" s="1"/>
  <c r="AK170" i="2"/>
  <c r="AK222" i="2"/>
  <c r="AR222" i="2" s="1"/>
  <c r="AK269" i="2"/>
  <c r="AR269" i="2" s="1"/>
  <c r="AK220" i="2"/>
  <c r="AR220" i="2" s="1"/>
  <c r="AK567" i="2"/>
  <c r="AR567" i="2" s="1"/>
  <c r="AK473" i="2"/>
  <c r="AR473" i="2" s="1"/>
  <c r="AK121" i="2"/>
  <c r="AR121" i="2" s="1"/>
  <c r="AK29" i="2"/>
  <c r="AK480" i="2"/>
  <c r="AR480" i="2" s="1"/>
  <c r="AK514" i="2"/>
  <c r="AR514" i="2" s="1"/>
  <c r="AK443" i="2"/>
  <c r="AR443" i="2" s="1"/>
  <c r="AK724" i="2"/>
  <c r="AR724" i="2" s="1"/>
  <c r="AK323" i="2"/>
  <c r="AK632" i="2"/>
  <c r="AR632" i="2" s="1"/>
  <c r="AK237" i="2"/>
  <c r="AK560" i="2"/>
  <c r="AR560" i="2" s="1"/>
  <c r="AK542" i="2"/>
  <c r="AR542" i="2" s="1"/>
  <c r="AK194" i="2"/>
  <c r="AK584" i="2"/>
  <c r="AR584" i="2" s="1"/>
  <c r="AK518" i="2"/>
  <c r="AR518" i="2" s="1"/>
  <c r="AK622" i="2"/>
  <c r="AR622" i="2" s="1"/>
  <c r="AK654" i="2"/>
  <c r="AR654" i="2" s="1"/>
  <c r="AK201" i="2"/>
  <c r="AK328" i="2"/>
  <c r="AR328" i="2" s="1"/>
  <c r="AK581" i="2"/>
  <c r="AR581" i="2" s="1"/>
  <c r="AK109" i="2"/>
  <c r="AR109" i="2" s="1"/>
  <c r="AK472" i="2"/>
  <c r="AK474" i="2"/>
  <c r="AR474" i="2" s="1"/>
  <c r="AK620" i="2"/>
  <c r="AR620" i="2" s="1"/>
  <c r="AK490" i="2"/>
  <c r="AK34" i="2"/>
  <c r="AK691" i="2"/>
  <c r="AR691" i="2" s="1"/>
  <c r="AK212" i="2"/>
  <c r="AK65" i="2"/>
  <c r="AK647" i="2"/>
  <c r="AR647" i="2" s="1"/>
  <c r="AK163" i="2"/>
  <c r="AR163" i="2" s="1"/>
  <c r="AK305" i="2"/>
  <c r="AR305" i="2" s="1"/>
  <c r="AK608" i="2"/>
  <c r="AR608" i="2" s="1"/>
  <c r="AK626" i="2"/>
  <c r="AR626" i="2" s="1"/>
  <c r="AK602" i="2"/>
  <c r="AR602" i="2" s="1"/>
  <c r="AK8" i="2"/>
  <c r="AK219" i="2"/>
  <c r="AK149" i="2"/>
  <c r="AR149" i="2" s="1"/>
  <c r="AK329" i="2"/>
  <c r="AK510" i="2"/>
  <c r="AR510" i="2" s="1"/>
  <c r="AK454" i="2"/>
  <c r="AR454" i="2" s="1"/>
  <c r="AK87" i="2"/>
  <c r="AK543" i="2"/>
  <c r="AR543" i="2" s="1"/>
  <c r="AK55" i="2"/>
  <c r="AK615" i="2"/>
  <c r="AR615" i="2" s="1"/>
  <c r="AK643" i="2"/>
  <c r="AR643" i="2" s="1"/>
  <c r="AK359" i="2"/>
  <c r="AR359" i="2" s="1"/>
  <c r="AK551" i="2"/>
  <c r="AR551" i="2" s="1"/>
  <c r="AK279" i="2"/>
  <c r="AK213" i="2"/>
  <c r="AR213" i="2" s="1"/>
  <c r="AK260" i="2"/>
  <c r="AK107" i="2"/>
  <c r="AR107" i="2" s="1"/>
  <c r="AK446" i="2"/>
  <c r="AR446" i="2" s="1"/>
  <c r="AK58" i="2"/>
  <c r="AR58" i="2" s="1"/>
  <c r="AK477" i="2"/>
  <c r="AR477" i="2" s="1"/>
  <c r="AK496" i="2"/>
  <c r="AR496" i="2" s="1"/>
  <c r="AK59" i="2"/>
  <c r="AK387" i="2"/>
  <c r="AR387" i="2" s="1"/>
  <c r="AK133" i="2"/>
  <c r="AK62" i="2"/>
  <c r="AK433" i="2"/>
  <c r="AR433" i="2" s="1"/>
  <c r="AK538" i="2"/>
  <c r="AR538" i="2" s="1"/>
  <c r="AK420" i="2"/>
  <c r="AR420" i="2" s="1"/>
  <c r="AK582" i="2"/>
  <c r="AR582" i="2" s="1"/>
  <c r="AK230" i="2"/>
  <c r="AR230" i="2" s="1"/>
  <c r="AK176" i="2"/>
  <c r="AR176" i="2" s="1"/>
  <c r="AK459" i="2"/>
  <c r="AR459" i="2" s="1"/>
  <c r="AK327" i="2"/>
  <c r="AK649" i="2"/>
  <c r="AR649" i="2" s="1"/>
  <c r="AK291" i="2"/>
  <c r="AR291" i="2" s="1"/>
  <c r="AK162" i="2"/>
  <c r="AK492" i="2"/>
  <c r="AR492" i="2" s="1"/>
  <c r="AK148" i="2"/>
  <c r="AK397" i="2"/>
  <c r="AR397" i="2" s="1"/>
  <c r="AK82" i="2"/>
  <c r="AK519" i="2"/>
  <c r="AR519" i="2" s="1"/>
  <c r="AK333" i="2"/>
  <c r="AR333" i="2" s="1"/>
  <c r="AK13" i="2"/>
  <c r="AK398" i="2"/>
  <c r="AR398" i="2" s="1"/>
  <c r="AK361" i="2"/>
  <c r="AK392" i="2"/>
  <c r="AR392" i="2" s="1"/>
  <c r="AK28" i="2"/>
  <c r="AK40" i="2"/>
  <c r="AK84" i="2"/>
  <c r="AK389" i="2"/>
  <c r="AR389" i="2" s="1"/>
  <c r="AK186" i="2"/>
  <c r="AK72" i="2"/>
  <c r="AK336" i="2"/>
  <c r="AR336" i="2" s="1"/>
  <c r="AK114" i="2"/>
  <c r="AK41" i="2"/>
  <c r="AK445" i="2"/>
  <c r="AK706" i="2"/>
  <c r="AR706" i="2" s="1"/>
  <c r="AK657" i="2"/>
  <c r="AR657" i="2" s="1"/>
  <c r="AK456" i="2"/>
  <c r="AR456" i="2" s="1"/>
  <c r="AK563" i="2"/>
  <c r="AR563" i="2" s="1"/>
  <c r="AK354" i="2"/>
  <c r="AK122" i="2"/>
  <c r="AR122" i="2" s="1"/>
  <c r="AK346" i="2"/>
  <c r="AR346" i="2" s="1"/>
  <c r="AK569" i="2"/>
  <c r="AR569" i="2" s="1"/>
  <c r="AK495" i="2"/>
  <c r="AK376" i="2"/>
  <c r="AK699" i="2"/>
  <c r="AR699" i="2" s="1"/>
  <c r="AK26" i="2"/>
  <c r="AK415" i="2"/>
  <c r="AK50" i="2"/>
  <c r="C3" i="3" s="1"/>
  <c r="AK233" i="2"/>
  <c r="AK339" i="2"/>
  <c r="AR339" i="2" s="1"/>
  <c r="AK17" i="2"/>
  <c r="AK402" i="2"/>
  <c r="AR402" i="2" s="1"/>
  <c r="AK80" i="2"/>
  <c r="AR80" i="2" s="1"/>
  <c r="AK594" i="2"/>
  <c r="AR594" i="2" s="1"/>
  <c r="AK360" i="2"/>
  <c r="AK658" i="2"/>
  <c r="AR658" i="2" s="1"/>
  <c r="AK430" i="2"/>
  <c r="AR430" i="2" s="1"/>
  <c r="AK523" i="2"/>
  <c r="AR523" i="2" s="1"/>
  <c r="AK725" i="2"/>
  <c r="AR725" i="2" s="1"/>
  <c r="AK171" i="2"/>
  <c r="AR171" i="2" s="1"/>
  <c r="AK497" i="2"/>
  <c r="AK466" i="2"/>
  <c r="AR466" i="2" s="1"/>
  <c r="AK413" i="2"/>
  <c r="AK455" i="2"/>
  <c r="AR455" i="2" s="1"/>
  <c r="AK258" i="2"/>
  <c r="AR258" i="2" s="1"/>
  <c r="AK417" i="2"/>
  <c r="AR417" i="2" s="1"/>
  <c r="AK418" i="2"/>
  <c r="AR418" i="2" s="1"/>
  <c r="AK206" i="2"/>
  <c r="AK509" i="2"/>
  <c r="AR509" i="2" s="1"/>
  <c r="AK412" i="2"/>
  <c r="AR412" i="2" s="1"/>
  <c r="AK120" i="2"/>
  <c r="AR120" i="2" s="1"/>
  <c r="AK184" i="2"/>
  <c r="AR184" i="2" s="1"/>
  <c r="AK104" i="2"/>
  <c r="AK541" i="2"/>
  <c r="AK286" i="2"/>
  <c r="AK199" i="2"/>
  <c r="AK558" i="2"/>
  <c r="AR558" i="2" s="1"/>
  <c r="AK4" i="2"/>
  <c r="AK464" i="2"/>
  <c r="AR464" i="2" s="1"/>
  <c r="AK83" i="2"/>
  <c r="AK85" i="2"/>
  <c r="AK659" i="2"/>
  <c r="AR659" i="2" s="1"/>
  <c r="AK468" i="2"/>
  <c r="AK381" i="2"/>
  <c r="AR381" i="2" s="1"/>
  <c r="AK564" i="2"/>
  <c r="AK208" i="2"/>
  <c r="AK251" i="2"/>
  <c r="AR251" i="2" s="1"/>
  <c r="AK627" i="2"/>
  <c r="AR627" i="2" s="1"/>
  <c r="AK292" i="2"/>
  <c r="AK193" i="2"/>
  <c r="AK168" i="2"/>
  <c r="AK174" i="2"/>
  <c r="AK73" i="2"/>
  <c r="AK365" i="2"/>
  <c r="AR365" i="2" s="1"/>
  <c r="AK198" i="2"/>
  <c r="AK264" i="2"/>
  <c r="AR264" i="2" s="1"/>
  <c r="AK374" i="2"/>
  <c r="AR374" i="2" s="1"/>
  <c r="AK617" i="2"/>
  <c r="AK99" i="2"/>
  <c r="AR99" i="2" s="1"/>
  <c r="AK164" i="2"/>
  <c r="AR164" i="2" s="1"/>
  <c r="AK90" i="2"/>
  <c r="AK603" i="2"/>
  <c r="AR603" i="2" s="1"/>
  <c r="AK483" i="2"/>
  <c r="AR483" i="2" s="1"/>
  <c r="AK525" i="2"/>
  <c r="AR525" i="2" s="1"/>
  <c r="AK325" i="2"/>
  <c r="AR325" i="2" s="1"/>
  <c r="AK165" i="2"/>
  <c r="AR165" i="2" s="1"/>
  <c r="AK276" i="2"/>
  <c r="AR276" i="2" s="1"/>
  <c r="AK633" i="2"/>
  <c r="AR633" i="2" s="1"/>
  <c r="AK141" i="2"/>
  <c r="AK425" i="2"/>
  <c r="AR425" i="2" s="1"/>
  <c r="AK312" i="2"/>
  <c r="AR312" i="2" s="1"/>
  <c r="AK189" i="2"/>
  <c r="AR189" i="2" s="1"/>
  <c r="AK386" i="2"/>
  <c r="AK69" i="2"/>
  <c r="AK294" i="2"/>
  <c r="AK383" i="2"/>
  <c r="AR383" i="2" s="1"/>
  <c r="AK502" i="2"/>
  <c r="AR502" i="2" s="1"/>
  <c r="AK427" i="2"/>
  <c r="AR427" i="2" s="1"/>
  <c r="AK707" i="2"/>
  <c r="AR707" i="2" s="1"/>
  <c r="AK270" i="2"/>
  <c r="AR270" i="2" s="1"/>
  <c r="AK36" i="2"/>
  <c r="AR36" i="2" s="1"/>
  <c r="AK115" i="2"/>
  <c r="AR115" i="2" s="1"/>
  <c r="AK66" i="2"/>
  <c r="AR66" i="2" s="1"/>
  <c r="AK113" i="2"/>
  <c r="AK250" i="2"/>
  <c r="AK277" i="2"/>
  <c r="AR277" i="2" s="1"/>
  <c r="AK150" i="2"/>
  <c r="AK159" i="2"/>
  <c r="AR159" i="2" s="1"/>
  <c r="AK338" i="2"/>
  <c r="AR338" i="2" s="1"/>
  <c r="AK609" i="2"/>
  <c r="AR609" i="2" s="1"/>
  <c r="AK289" i="2"/>
  <c r="AR289" i="2" s="1"/>
  <c r="AK60" i="2"/>
  <c r="AK570" i="2"/>
  <c r="AR570" i="2" s="1"/>
  <c r="AK157" i="2"/>
  <c r="AR157" i="2" s="1"/>
  <c r="AK5" i="2"/>
  <c r="AK39" i="2"/>
  <c r="AK205" i="2"/>
  <c r="AK688" i="2"/>
  <c r="AR688" i="2" s="1"/>
  <c r="AK16" i="2"/>
  <c r="AR16" i="2" s="1"/>
  <c r="AK545" i="2"/>
  <c r="AK544" i="2"/>
  <c r="AR544" i="2" s="1"/>
  <c r="AK49" i="2"/>
  <c r="AK210" i="2"/>
  <c r="AR210" i="2" s="1"/>
  <c r="AK357" i="2"/>
  <c r="AK687" i="2"/>
  <c r="AR687" i="2" s="1"/>
  <c r="AK546" i="2"/>
  <c r="AR546" i="2" s="1"/>
  <c r="AK601" i="2"/>
  <c r="AR601" i="2" s="1"/>
  <c r="AK138" i="2"/>
  <c r="AR138" i="2" s="1"/>
  <c r="AK642" i="2"/>
  <c r="AR642" i="2" s="1"/>
  <c r="AK253" i="2"/>
  <c r="AK145" i="2"/>
  <c r="AR145" i="2" s="1"/>
  <c r="AK214" i="2"/>
  <c r="AK38" i="2"/>
  <c r="AK9" i="2"/>
  <c r="AK92" i="2"/>
  <c r="AR92" i="2" s="1"/>
  <c r="AK557" i="2"/>
  <c r="AR557" i="2" s="1"/>
  <c r="AK142" i="2"/>
  <c r="AK126" i="2"/>
  <c r="AR126" i="2" s="1"/>
  <c r="AK552" i="2"/>
  <c r="AR552" i="2" s="1"/>
  <c r="AK326" i="2"/>
  <c r="AR326" i="2" s="1"/>
  <c r="AK574" i="2"/>
  <c r="AR574" i="2" s="1"/>
  <c r="AK678" i="2"/>
  <c r="AR678" i="2" s="1"/>
  <c r="AK476" i="2"/>
  <c r="AR476" i="2" s="1"/>
  <c r="AK177" i="2"/>
  <c r="AR177" i="2" s="1"/>
  <c r="AK2" i="2"/>
  <c r="AK439" i="2"/>
  <c r="AR439" i="2" s="1"/>
  <c r="AK202" i="2"/>
  <c r="AK266" i="2"/>
  <c r="AR266" i="2" s="1"/>
  <c r="AK31" i="2"/>
  <c r="AK101" i="2"/>
  <c r="AR101" i="2" s="1"/>
  <c r="AK51" i="2"/>
  <c r="AK568" i="2"/>
  <c r="AK672" i="2"/>
  <c r="AR672" i="2" s="1"/>
  <c r="AK304" i="2"/>
  <c r="AR304" i="2" s="1"/>
  <c r="AK481" i="2"/>
  <c r="AR481" i="2" s="1"/>
  <c r="AK74" i="2"/>
  <c r="AK272" i="2"/>
  <c r="AK54" i="2"/>
  <c r="AR54" i="2" s="1"/>
  <c r="AK134" i="2"/>
  <c r="AK507" i="2"/>
  <c r="AR507" i="2" s="1"/>
  <c r="AK595" i="2"/>
  <c r="AR595" i="2" s="1"/>
  <c r="AK47" i="2"/>
  <c r="AR47" i="2" s="1"/>
  <c r="AK605" i="2"/>
  <c r="AR605" i="2" s="1"/>
  <c r="AK428" i="2"/>
  <c r="AR428" i="2" s="1"/>
  <c r="AK616" i="2"/>
  <c r="AR616" i="2" s="1"/>
  <c r="AK191" i="2"/>
  <c r="AR191" i="2" s="1"/>
  <c r="AK486" i="2"/>
  <c r="AR486" i="2" s="1"/>
  <c r="AK356" i="2"/>
  <c r="AR356" i="2" s="1"/>
  <c r="AK32" i="2"/>
  <c r="AK229" i="2"/>
  <c r="AK296" i="2"/>
  <c r="AR296" i="2" s="1"/>
  <c r="AK432" i="2"/>
  <c r="AR432" i="2" s="1"/>
  <c r="AK11" i="2"/>
  <c r="AR11" i="2" s="1"/>
  <c r="AK299" i="2"/>
  <c r="AR299" i="2" s="1"/>
  <c r="AK663" i="2"/>
  <c r="AR663" i="2" s="1"/>
  <c r="AK18" i="2"/>
  <c r="C47" i="3" s="1"/>
  <c r="AK639" i="2"/>
  <c r="AR639" i="2" s="1"/>
  <c r="AK373" i="2"/>
  <c r="AR373" i="2" s="1"/>
  <c r="AK166" i="2"/>
  <c r="AR166" i="2" s="1"/>
  <c r="AK195" i="2"/>
  <c r="AR195" i="2" s="1"/>
  <c r="AK362" i="2"/>
  <c r="AR362" i="2" s="1"/>
  <c r="AK204" i="2"/>
  <c r="AK123" i="2"/>
  <c r="AK153" i="2"/>
  <c r="AK522" i="2"/>
  <c r="AR522" i="2" s="1"/>
  <c r="AK604" i="2"/>
  <c r="AR604" i="2" s="1"/>
  <c r="AK14" i="2"/>
  <c r="AK226" i="2"/>
  <c r="AK562" i="2"/>
  <c r="AR562" i="2" s="1"/>
  <c r="AK491" i="2"/>
  <c r="AK211" i="2"/>
  <c r="AK259" i="2"/>
  <c r="AR259" i="2" s="1"/>
  <c r="AK20" i="2"/>
  <c r="AK246" i="2"/>
  <c r="AK63" i="2"/>
  <c r="AK221" i="2"/>
  <c r="AR221" i="2" s="1"/>
  <c r="AK591" i="2"/>
  <c r="AR591" i="2" s="1"/>
  <c r="AK273" i="2"/>
  <c r="AR273" i="2" s="1"/>
  <c r="AK268" i="2"/>
  <c r="AK646" i="2"/>
  <c r="AR646" i="2" s="1"/>
  <c r="AK380" i="2"/>
  <c r="AR380" i="2" s="1"/>
  <c r="AK623" i="2"/>
  <c r="AR623" i="2" s="1"/>
  <c r="AK534" i="2"/>
  <c r="AR534" i="2" s="1"/>
  <c r="AK147" i="2"/>
  <c r="AR147" i="2" s="1"/>
  <c r="AK335" i="2"/>
  <c r="AR335" i="2" s="1"/>
  <c r="AK606" i="2"/>
  <c r="AR606" i="2" s="1"/>
  <c r="AK404" i="2"/>
  <c r="AK728" i="2"/>
  <c r="AR728" i="2" s="1"/>
  <c r="AK475" i="2"/>
  <c r="AR475" i="2" s="1"/>
  <c r="AK696" i="2"/>
  <c r="AR696" i="2" s="1"/>
  <c r="AK313" i="2"/>
  <c r="AK24" i="2"/>
  <c r="AK21" i="2"/>
  <c r="AK280" i="2"/>
  <c r="AK128" i="2"/>
  <c r="AK635" i="2"/>
  <c r="AR635" i="2" s="1"/>
  <c r="AK580" i="2"/>
  <c r="AR580" i="2" s="1"/>
  <c r="AK86" i="2"/>
  <c r="AK67" i="2"/>
  <c r="AK599" i="2"/>
  <c r="AR599" i="2" s="1"/>
  <c r="AK403" i="2"/>
  <c r="AK103" i="2"/>
  <c r="AR103" i="2" s="1"/>
  <c r="AK192" i="2"/>
  <c r="AR192" i="2" s="1"/>
  <c r="AK282" i="2"/>
  <c r="AK385" i="2"/>
  <c r="AR385" i="2" s="1"/>
  <c r="AK96" i="2"/>
  <c r="AR96" i="2" s="1"/>
  <c r="AK343" i="2"/>
  <c r="AR343" i="2" s="1"/>
  <c r="AK719" i="2"/>
  <c r="AR719" i="2" s="1"/>
  <c r="AK684" i="2"/>
  <c r="AR684" i="2" s="1"/>
  <c r="AK6" i="2"/>
  <c r="AK661" i="2"/>
  <c r="AR661" i="2" s="1"/>
  <c r="AK586" i="2"/>
  <c r="AR586" i="2" s="1"/>
  <c r="AK410" i="2"/>
  <c r="AR410" i="2" s="1"/>
  <c r="AK665" i="2"/>
  <c r="AR665" i="2" s="1"/>
  <c r="AK156" i="2"/>
  <c r="AK393" i="2"/>
  <c r="AK405" i="2"/>
  <c r="AR405" i="2" s="1"/>
  <c r="AK660" i="2"/>
  <c r="AR660" i="2" s="1"/>
  <c r="AK499" i="2"/>
  <c r="AR499" i="2" s="1"/>
  <c r="AK342" i="2"/>
  <c r="AR342" i="2" s="1"/>
  <c r="AK723" i="2"/>
  <c r="AR723" i="2" s="1"/>
  <c r="AK89" i="2"/>
  <c r="AK178" i="2"/>
  <c r="AK612" i="2"/>
  <c r="AR612" i="2" s="1"/>
  <c r="AK154" i="2"/>
  <c r="AK698" i="2"/>
  <c r="AR698" i="2" s="1"/>
  <c r="AK12" i="2"/>
  <c r="AK183" i="2"/>
  <c r="AK160" i="2"/>
  <c r="AR160" i="2" s="1"/>
  <c r="AK309" i="2"/>
  <c r="AR309" i="2" s="1"/>
  <c r="AK158" i="2"/>
  <c r="AR158" i="2" s="1"/>
  <c r="AK15" i="2"/>
  <c r="AK494" i="2"/>
  <c r="AR494" i="2" s="1"/>
  <c r="AK653" i="2"/>
  <c r="AR653" i="2" s="1"/>
  <c r="AK377" i="2"/>
  <c r="AR377" i="2" s="1"/>
  <c r="AK521" i="2"/>
  <c r="AR521" i="2" s="1"/>
  <c r="AK235" i="2"/>
  <c r="AK129" i="2"/>
  <c r="AR129" i="2" s="1"/>
  <c r="AK429" i="2"/>
  <c r="AR429" i="2" s="1"/>
  <c r="AK30" i="2"/>
  <c r="AK673" i="2"/>
  <c r="AR673" i="2" s="1"/>
  <c r="AK590" i="2"/>
  <c r="AR590" i="2" s="1"/>
  <c r="AK102" i="2"/>
  <c r="AK624" i="2"/>
  <c r="AR624" i="2" s="1"/>
  <c r="AK561" i="2"/>
  <c r="AR561" i="2" s="1"/>
  <c r="AK526" i="2"/>
  <c r="AR526" i="2" s="1"/>
  <c r="AK366" i="2"/>
  <c r="AR366" i="2" s="1"/>
  <c r="AK575" i="2"/>
  <c r="AR575" i="2" s="1"/>
  <c r="AK155" i="2"/>
  <c r="AR155" i="2" s="1"/>
  <c r="AK598" i="2"/>
  <c r="AR598" i="2" s="1"/>
  <c r="AK185" i="2"/>
  <c r="AR185" i="2" s="1"/>
  <c r="AK533" i="2"/>
  <c r="AR533" i="2" s="1"/>
  <c r="AK437" i="2"/>
  <c r="AK146" i="2"/>
  <c r="AK364" i="2"/>
  <c r="AR364" i="2" s="1"/>
  <c r="AK717" i="2"/>
  <c r="AR717" i="2" s="1"/>
  <c r="AK352" i="2"/>
  <c r="AR352" i="2" s="1"/>
  <c r="AK720" i="2"/>
  <c r="AR720" i="2" s="1"/>
  <c r="AK550" i="2"/>
  <c r="AR550" i="2" s="1"/>
  <c r="AK553" i="2"/>
  <c r="AR553" i="2" s="1"/>
  <c r="AK42" i="2"/>
  <c r="AK527" i="2"/>
  <c r="AK27" i="2"/>
  <c r="AK57" i="2"/>
  <c r="AK297" i="2"/>
  <c r="AR297" i="2" s="1"/>
  <c r="AK450" i="2"/>
  <c r="AR450" i="2" s="1"/>
  <c r="AK137" i="2"/>
  <c r="AR137" i="2" s="1"/>
  <c r="AK252" i="2"/>
  <c r="AK311" i="2"/>
  <c r="AR311" i="2" s="1"/>
  <c r="AK93" i="2"/>
  <c r="AR93" i="2" s="1"/>
  <c r="AK317" i="2"/>
  <c r="AR317" i="2" s="1"/>
  <c r="AK203" i="2"/>
  <c r="AK422" i="2"/>
  <c r="AR422" i="2" s="1"/>
  <c r="AK318" i="2"/>
  <c r="AR318" i="2" s="1"/>
  <c r="AK261" i="2"/>
  <c r="AR261" i="2" s="1"/>
  <c r="AK576" i="2"/>
  <c r="AR576" i="2" s="1"/>
  <c r="AK630" i="2"/>
  <c r="AR630" i="2" s="1"/>
  <c r="AK408" i="2"/>
  <c r="AR408" i="2" s="1"/>
  <c r="AK524" i="2"/>
  <c r="AK585" i="2"/>
  <c r="AR585" i="2" s="1"/>
  <c r="AK116" i="2"/>
  <c r="AK419" i="2"/>
  <c r="AK111" i="2"/>
  <c r="AK245" i="2"/>
  <c r="AR245" i="2" s="1"/>
  <c r="AK703" i="2"/>
  <c r="AR703" i="2" s="1"/>
  <c r="AK548" i="2"/>
  <c r="AR548" i="2" s="1"/>
  <c r="AK488" i="2"/>
  <c r="AR488" i="2" s="1"/>
  <c r="AK588" i="2"/>
  <c r="AR588" i="2" s="1"/>
  <c r="AK712" i="2"/>
  <c r="AR712" i="2" s="1"/>
  <c r="AK504" i="2"/>
  <c r="AR504" i="2" s="1"/>
  <c r="AK702" i="2"/>
  <c r="AR702" i="2" s="1"/>
  <c r="AK485" i="2"/>
  <c r="AR485" i="2" s="1"/>
  <c r="AK367" i="2"/>
  <c r="AR367" i="2" s="1"/>
  <c r="AK435" i="2"/>
  <c r="AR435" i="2" s="1"/>
  <c r="AK571" i="2"/>
  <c r="AR571" i="2" s="1"/>
  <c r="AK143" i="2"/>
  <c r="AK471" i="2"/>
  <c r="AR471" i="2" s="1"/>
  <c r="AK319" i="2"/>
  <c r="AR319" i="2" s="1"/>
  <c r="AK530" i="2"/>
  <c r="AK710" i="2"/>
  <c r="AR710" i="2" s="1"/>
  <c r="AK592" i="2"/>
  <c r="AR592" i="2" s="1"/>
  <c r="AK596" i="2"/>
  <c r="AR596" i="2" s="1"/>
  <c r="AK88" i="2"/>
  <c r="AK610" i="2"/>
  <c r="AR610" i="2" s="1"/>
  <c r="AK467" i="2"/>
  <c r="AR467" i="2" s="1"/>
  <c r="AK731" i="2"/>
  <c r="AR731" i="2" s="1"/>
  <c r="AK231" i="2"/>
  <c r="AK190" i="2"/>
  <c r="AR190" i="2" s="1"/>
  <c r="AK675" i="2"/>
  <c r="AR675" i="2" s="1"/>
  <c r="AK458" i="2"/>
  <c r="AR458" i="2" s="1"/>
  <c r="AK451" i="2"/>
  <c r="AR451" i="2" s="1"/>
  <c r="AK409" i="2"/>
  <c r="AR409" i="2" s="1"/>
  <c r="AK426" i="2"/>
  <c r="AR426" i="2" s="1"/>
  <c r="AK501" i="2"/>
  <c r="AR501" i="2" s="1"/>
  <c r="AK565" i="2"/>
  <c r="AR565" i="2" s="1"/>
  <c r="AK169" i="2"/>
  <c r="AK463" i="2"/>
  <c r="AR463" i="2" s="1"/>
  <c r="AK648" i="2"/>
  <c r="AR648" i="2" s="1"/>
  <c r="AK117" i="2"/>
  <c r="AK52" i="2"/>
  <c r="AR52" i="2" s="1"/>
  <c r="AK656" i="2"/>
  <c r="AR656" i="2" s="1"/>
  <c r="AK106" i="2"/>
  <c r="AR106" i="2" s="1"/>
  <c r="AK135" i="2"/>
  <c r="AK331" i="2"/>
  <c r="AR331" i="2" s="1"/>
  <c r="AK650" i="2"/>
  <c r="AR650" i="2" s="1"/>
  <c r="AK215" i="2"/>
  <c r="AR215" i="2" s="1"/>
  <c r="AK589" i="2"/>
  <c r="AR589" i="2" s="1"/>
  <c r="AK35" i="2"/>
  <c r="AK711" i="2"/>
  <c r="AR711" i="2" s="1"/>
  <c r="AK500" i="2"/>
  <c r="AR500" i="2" s="1"/>
  <c r="AK396" i="2"/>
  <c r="AK332" i="2"/>
  <c r="AR332" i="2" s="1"/>
  <c r="AK369" i="2"/>
  <c r="AR369" i="2" s="1"/>
  <c r="AK46" i="2"/>
  <c r="AR46" i="2" s="1"/>
  <c r="AK487" i="2"/>
  <c r="AR487" i="2" s="1"/>
  <c r="AK172" i="2"/>
  <c r="AR172" i="2" s="1"/>
  <c r="AK68" i="2"/>
  <c r="AR68" i="2" s="1"/>
  <c r="AK238" i="2"/>
  <c r="AR238" i="2" s="1"/>
  <c r="AK118" i="2"/>
  <c r="AR118" i="2" s="1"/>
  <c r="AK508" i="2"/>
  <c r="AR508" i="2" s="1"/>
  <c r="AK283" i="2"/>
  <c r="AK667" i="2"/>
  <c r="AR667" i="2" s="1"/>
  <c r="AK242" i="2"/>
  <c r="AR242" i="2" s="1"/>
  <c r="AK587" i="2"/>
  <c r="AR587" i="2" s="1"/>
  <c r="AK348" i="2"/>
  <c r="AK512" i="2"/>
  <c r="AK679" i="2"/>
  <c r="AR679" i="2" s="1"/>
  <c r="AK298" i="2"/>
  <c r="AK638" i="2"/>
  <c r="AR638" i="2" s="1"/>
  <c r="AK236" i="2"/>
  <c r="AR236" i="2" s="1"/>
  <c r="AK423" i="2"/>
  <c r="AR423" i="2" s="1"/>
  <c r="AK110" i="2"/>
  <c r="AR110" i="2" s="1"/>
  <c r="AK651" i="2"/>
  <c r="AR651" i="2" s="1"/>
  <c r="AK566" i="2"/>
  <c r="AR566" i="2" s="1"/>
  <c r="AK645" i="2"/>
  <c r="AR645" i="2" s="1"/>
  <c r="AK44" i="2"/>
  <c r="AR44" i="2" s="1"/>
  <c r="AK350" i="2"/>
  <c r="AK363" i="2"/>
  <c r="AR363" i="2" s="1"/>
  <c r="AK619" i="2"/>
  <c r="AR619" i="2" s="1"/>
  <c r="AK64" i="2"/>
  <c r="AK436" i="2"/>
  <c r="AR436" i="2" s="1"/>
  <c r="AK406" i="2"/>
  <c r="AR406" i="2" s="1"/>
  <c r="AK434" i="2"/>
  <c r="AR434" i="2" s="1"/>
  <c r="AK95" i="2"/>
  <c r="AR95" i="2" s="1"/>
  <c r="AK721" i="2"/>
  <c r="AR721" i="2" s="1"/>
  <c r="AK200" i="2"/>
  <c r="AK716" i="2"/>
  <c r="AR716" i="2" s="1"/>
  <c r="AK671" i="2"/>
  <c r="AR671" i="2" s="1"/>
  <c r="AK207" i="2"/>
  <c r="AR207" i="2" s="1"/>
  <c r="AK308" i="2"/>
  <c r="AR308" i="2" s="1"/>
  <c r="AK179" i="2"/>
  <c r="AK275" i="2"/>
  <c r="AR275" i="2" s="1"/>
  <c r="AK536" i="2"/>
  <c r="AR536" i="2" s="1"/>
  <c r="AK271" i="2"/>
  <c r="AK228" i="2"/>
  <c r="AK715" i="2"/>
  <c r="AR715" i="2" s="1"/>
  <c r="AK644" i="2"/>
  <c r="AR644" i="2" s="1"/>
  <c r="AK216" i="2"/>
  <c r="AK278" i="2"/>
  <c r="AR278" i="2" s="1"/>
  <c r="AK652" i="2"/>
  <c r="AR652" i="2" s="1"/>
  <c r="AK730" i="2"/>
  <c r="AR730" i="2" s="1"/>
  <c r="AK692" i="2"/>
  <c r="AR692" i="2" s="1"/>
  <c r="AK559" i="2"/>
  <c r="AR559" i="2" s="1"/>
  <c r="AK529" i="2"/>
  <c r="AR529" i="2" s="1"/>
  <c r="AK549" i="2"/>
  <c r="AR549" i="2" s="1"/>
  <c r="AK33" i="2"/>
  <c r="AR33" i="2" s="1"/>
  <c r="AK161" i="2"/>
  <c r="AK353" i="2"/>
  <c r="AR353" i="2" s="1"/>
  <c r="AK119" i="2"/>
  <c r="AK704" i="2"/>
  <c r="AR704" i="2" s="1"/>
  <c r="AK629" i="2"/>
  <c r="AR629" i="2" s="1"/>
  <c r="AK267" i="2"/>
  <c r="AK478" i="2"/>
  <c r="AK257" i="2"/>
  <c r="AK71" i="2"/>
  <c r="AR71" i="2" s="1"/>
  <c r="AK310" i="2"/>
  <c r="AR310" i="2" s="1"/>
  <c r="AK732" i="2"/>
  <c r="AR732" i="2" s="1"/>
  <c r="AK680" i="2"/>
  <c r="AR680" i="2" s="1"/>
  <c r="AK532" i="2"/>
  <c r="AR532" i="2" s="1"/>
  <c r="AK180" i="2"/>
  <c r="AK515" i="2"/>
  <c r="AK493" i="2"/>
  <c r="AR493" i="2" s="1"/>
  <c r="AK452" i="2"/>
  <c r="AR452" i="2" s="1"/>
  <c r="AK714" i="2"/>
  <c r="AR714" i="2" s="1"/>
  <c r="AK196" i="2"/>
  <c r="AK448" i="2"/>
  <c r="AK391" i="2"/>
  <c r="AR391" i="2" s="1"/>
  <c r="AK700" i="2"/>
  <c r="AR700" i="2" s="1"/>
  <c r="AK132" i="2"/>
  <c r="AK636" i="2"/>
  <c r="AR636" i="2" s="1"/>
  <c r="AK677" i="2"/>
  <c r="AR677" i="2" s="1"/>
  <c r="AK681" i="2"/>
  <c r="AR681" i="2" s="1"/>
  <c r="AK441" i="2"/>
  <c r="AR441" i="2" s="1"/>
  <c r="AK618" i="2"/>
  <c r="AR618" i="2" s="1"/>
  <c r="AK394" i="2"/>
  <c r="AR394" i="2" s="1"/>
  <c r="AK358" i="2"/>
  <c r="AR358" i="2" s="1"/>
  <c r="AK263" i="2"/>
  <c r="AK621" i="2"/>
  <c r="AR621" i="2" s="1"/>
  <c r="AK388" i="2"/>
  <c r="AR388" i="2" s="1"/>
  <c r="AK281" i="2"/>
  <c r="AR281" i="2" s="1"/>
  <c r="AK324" i="2"/>
  <c r="AR324" i="2" s="1"/>
  <c r="AK540" i="2"/>
  <c r="AR540" i="2" s="1"/>
  <c r="AK516" i="2"/>
  <c r="AR516" i="2" s="1"/>
  <c r="AK572" i="2"/>
  <c r="AR572" i="2" s="1"/>
  <c r="AK262" i="2"/>
  <c r="AR262" i="2" s="1"/>
  <c r="AK555" i="2"/>
  <c r="AR555" i="2" s="1"/>
  <c r="AK368" i="2"/>
  <c r="AR368" i="2" s="1"/>
  <c r="AK124" i="2"/>
  <c r="AK461" i="2"/>
  <c r="AK285" i="2"/>
  <c r="AK302" i="2"/>
  <c r="AR302" i="2" s="1"/>
  <c r="AK223" i="2"/>
  <c r="AK506" i="2"/>
  <c r="AR506" i="2" s="1"/>
  <c r="AK708" i="2"/>
  <c r="AR708" i="2" s="1"/>
  <c r="AK628" i="2"/>
  <c r="AR628" i="2" s="1"/>
  <c r="AK290" i="2"/>
  <c r="AK577" i="2"/>
  <c r="AR577" i="2" s="1"/>
  <c r="AK175" i="2"/>
  <c r="AK447" i="2"/>
  <c r="AR447" i="2" s="1"/>
  <c r="AK379" i="2"/>
  <c r="AR379" i="2" s="1"/>
  <c r="AK513" i="2"/>
  <c r="AR513" i="2" s="1"/>
  <c r="AK690" i="2"/>
  <c r="AR690" i="2" s="1"/>
  <c r="AK498" i="2"/>
  <c r="AR498" i="2" s="1"/>
  <c r="AK547" i="2"/>
  <c r="AR547" i="2" s="1"/>
  <c r="AK614" i="2"/>
  <c r="AR614" i="2" s="1"/>
  <c r="AK344" i="2"/>
  <c r="AR344" i="2" s="1"/>
  <c r="AK664" i="2"/>
  <c r="AR664" i="2" s="1"/>
  <c r="AK683" i="2"/>
  <c r="AR683" i="2" s="1"/>
  <c r="AK241" i="2"/>
  <c r="AR241" i="2" s="1"/>
  <c r="AK444" i="2"/>
  <c r="AK689" i="2"/>
  <c r="AR689" i="2" s="1"/>
  <c r="AK697" i="2"/>
  <c r="AR697" i="2" s="1"/>
  <c r="AK349" i="2"/>
  <c r="AR349" i="2" s="1"/>
  <c r="AK674" i="2"/>
  <c r="AR674" i="2" s="1"/>
  <c r="AK682" i="2"/>
  <c r="AR682" i="2" s="1"/>
  <c r="AK597" i="2"/>
  <c r="AR597" i="2" s="1"/>
  <c r="AK669" i="2"/>
  <c r="AR669" i="2" s="1"/>
  <c r="AK729" i="2"/>
  <c r="AR729" i="2" s="1"/>
  <c r="AK503" i="2"/>
  <c r="AR503" i="2" s="1"/>
  <c r="AK709" i="2"/>
  <c r="AR709" i="2" s="1"/>
  <c r="AK520" i="2"/>
  <c r="AR520" i="2" s="1"/>
  <c r="AK662" i="2"/>
  <c r="AR662" i="2" s="1"/>
  <c r="AK685" i="2"/>
  <c r="AR685" i="2" s="1"/>
  <c r="AK668" i="2"/>
  <c r="AR668" i="2" s="1"/>
  <c r="AK718" i="2"/>
  <c r="AR718" i="2" s="1"/>
  <c r="AK578" i="2"/>
  <c r="AR578" i="2" s="1"/>
  <c r="AK694" i="2"/>
  <c r="AR694" i="2" s="1"/>
  <c r="AK695" i="2"/>
  <c r="AR695" i="2" s="1"/>
  <c r="AK693" i="2"/>
  <c r="AR693" i="2" s="1"/>
  <c r="AK722" i="2"/>
  <c r="AR722" i="2" s="1"/>
  <c r="AK705" i="2"/>
  <c r="AR705" i="2" s="1"/>
  <c r="AK640" i="2"/>
  <c r="AR640" i="2" s="1"/>
  <c r="AK726" i="2"/>
  <c r="AR726" i="2" s="1"/>
  <c r="AK713" i="2"/>
  <c r="AR713" i="2" s="1"/>
  <c r="AK666" i="2"/>
  <c r="AR666" i="2" s="1"/>
  <c r="AH611" i="2"/>
  <c r="AH535" i="2"/>
  <c r="AH531" i="2"/>
  <c r="AH78" i="2"/>
  <c r="AH249" i="2"/>
  <c r="AH399" i="2"/>
  <c r="AH378" i="2"/>
  <c r="AH307" i="2"/>
  <c r="AH554" i="2"/>
  <c r="AH511" i="2"/>
  <c r="AH225" i="2"/>
  <c r="AH460" i="2"/>
  <c r="AH98" i="2"/>
  <c r="AH655" i="2"/>
  <c r="AH108" i="2"/>
  <c r="AH470" i="2"/>
  <c r="AH579" i="2"/>
  <c r="AH631" i="2"/>
  <c r="AH411" i="2"/>
  <c r="AH431" i="2"/>
  <c r="AH61" i="2"/>
  <c r="AH371" i="2"/>
  <c r="AH484" i="2"/>
  <c r="AH247" i="2"/>
  <c r="AH232" i="2"/>
  <c r="AH400" i="2"/>
  <c r="AH573" i="2"/>
  <c r="AH625" i="2"/>
  <c r="AH79" i="2"/>
  <c r="AH556" i="2"/>
  <c r="AH130" i="2"/>
  <c r="AH306" i="2"/>
  <c r="AH370" i="2"/>
  <c r="AH3" i="2"/>
  <c r="AH686" i="2"/>
  <c r="AH76" i="2"/>
  <c r="AH144" i="2"/>
  <c r="AH401" i="2"/>
  <c r="AH227" i="2"/>
  <c r="AH670" i="2"/>
  <c r="AH100" i="2"/>
  <c r="AH43" i="2"/>
  <c r="AH355" i="2"/>
  <c r="AH173" i="2"/>
  <c r="AH537" i="2"/>
  <c r="AH416" i="2"/>
  <c r="AH181" i="2"/>
  <c r="AH583" i="2"/>
  <c r="AH197" i="2"/>
  <c r="AH330" i="2"/>
  <c r="AH505" i="2"/>
  <c r="AH314" i="2"/>
  <c r="AH414" i="2"/>
  <c r="AH457" i="2"/>
  <c r="AH112" i="2"/>
  <c r="AH293" i="2"/>
  <c r="AH462" i="2"/>
  <c r="AH244" i="2"/>
  <c r="AH131" i="2"/>
  <c r="AH347" i="2"/>
  <c r="AH482" i="2"/>
  <c r="AH125" i="2"/>
  <c r="AH321" i="2"/>
  <c r="AH303" i="2"/>
  <c r="AH320" i="2"/>
  <c r="AH284" i="2"/>
  <c r="AH316" i="2"/>
  <c r="AH438" i="2"/>
  <c r="AH140" i="2"/>
  <c r="AH395" i="2"/>
  <c r="AH151" i="2"/>
  <c r="AH248" i="2"/>
  <c r="AH345" i="2"/>
  <c r="AH105" i="2"/>
  <c r="AH453" i="2"/>
  <c r="AH469" i="2"/>
  <c r="AH188" i="2"/>
  <c r="AH613" i="2"/>
  <c r="AH56" i="2"/>
  <c r="AH300" i="2"/>
  <c r="AH390" i="2"/>
  <c r="AH91" i="2"/>
  <c r="AH152" i="2"/>
  <c r="AH375" i="2"/>
  <c r="AH295" i="2"/>
  <c r="AH489" i="2"/>
  <c r="AH528" i="2"/>
  <c r="AH465" i="2"/>
  <c r="AH593" i="2"/>
  <c r="AH301" i="2"/>
  <c r="AH209" i="2"/>
  <c r="AH256" i="2"/>
  <c r="AH75" i="2"/>
  <c r="AH274" i="2"/>
  <c r="AH45" i="2"/>
  <c r="AH81" i="2"/>
  <c r="AH94" i="2"/>
  <c r="AH7" i="2"/>
  <c r="AH600" i="2"/>
  <c r="AH127" i="2"/>
  <c r="AH254" i="2"/>
  <c r="AH77" i="2"/>
  <c r="AH407" i="2"/>
  <c r="AH424" i="2"/>
  <c r="AH255" i="2"/>
  <c r="AH337" i="2"/>
  <c r="AH23" i="2"/>
  <c r="AH634" i="2"/>
  <c r="AH351" i="2"/>
  <c r="AH479" i="2"/>
  <c r="O103" i="3" s="1"/>
  <c r="AH517" i="2"/>
  <c r="AH53" i="2"/>
  <c r="AH187" i="2"/>
  <c r="AH48" i="2"/>
  <c r="AH341" i="2"/>
  <c r="AH37" i="2"/>
  <c r="AH442" i="2"/>
  <c r="AH243" i="2"/>
  <c r="AH334" i="2"/>
  <c r="AH265" i="2"/>
  <c r="AH727" i="2"/>
  <c r="AH19" i="2"/>
  <c r="AH182" i="2"/>
  <c r="AH167" i="2"/>
  <c r="AH322" i="2"/>
  <c r="AH234" i="2"/>
  <c r="AH340" i="2"/>
  <c r="AH637" i="2"/>
  <c r="AH139" i="2"/>
  <c r="AH97" i="2"/>
  <c r="AH70" i="2"/>
  <c r="AH136" i="2"/>
  <c r="AH10" i="2"/>
  <c r="AH239" i="2"/>
  <c r="AH287" i="2"/>
  <c r="AH641" i="2"/>
  <c r="AH676" i="2"/>
  <c r="AH315" i="2"/>
  <c r="AH384" i="2"/>
  <c r="AH240" i="2"/>
  <c r="AH372" i="2"/>
  <c r="AH217" i="2"/>
  <c r="AH701" i="2"/>
  <c r="AH539" i="2"/>
  <c r="AH288" i="2"/>
  <c r="AH607" i="2"/>
  <c r="AH421" i="2"/>
  <c r="AH449" i="2"/>
  <c r="AH25" i="2"/>
  <c r="AH22" i="2"/>
  <c r="AH382" i="2"/>
  <c r="AH218" i="2"/>
  <c r="AH224" i="2"/>
  <c r="AH440" i="2"/>
  <c r="AH170" i="2"/>
  <c r="AH222" i="2"/>
  <c r="AH269" i="2"/>
  <c r="AH220" i="2"/>
  <c r="AH567" i="2"/>
  <c r="AH473" i="2"/>
  <c r="AH121" i="2"/>
  <c r="AH29" i="2"/>
  <c r="AH480" i="2"/>
  <c r="AH514" i="2"/>
  <c r="AH443" i="2"/>
  <c r="AH724" i="2"/>
  <c r="AH323" i="2"/>
  <c r="AH632" i="2"/>
  <c r="AH237" i="2"/>
  <c r="AH560" i="2"/>
  <c r="AH542" i="2"/>
  <c r="AH194" i="2"/>
  <c r="AH584" i="2"/>
  <c r="AH518" i="2"/>
  <c r="AH622" i="2"/>
  <c r="AH654" i="2"/>
  <c r="AH201" i="2"/>
  <c r="AH328" i="2"/>
  <c r="AH581" i="2"/>
  <c r="AH109" i="2"/>
  <c r="AH472" i="2"/>
  <c r="AH474" i="2"/>
  <c r="AH620" i="2"/>
  <c r="AH490" i="2"/>
  <c r="AH34" i="2"/>
  <c r="AH691" i="2"/>
  <c r="AH212" i="2"/>
  <c r="AH65" i="2"/>
  <c r="AH647" i="2"/>
  <c r="AH163" i="2"/>
  <c r="AH305" i="2"/>
  <c r="AH608" i="2"/>
  <c r="AH626" i="2"/>
  <c r="AH602" i="2"/>
  <c r="AH8" i="2"/>
  <c r="AH219" i="2"/>
  <c r="AH149" i="2"/>
  <c r="AH329" i="2"/>
  <c r="AH510" i="2"/>
  <c r="AH454" i="2"/>
  <c r="AH87" i="2"/>
  <c r="AH543" i="2"/>
  <c r="AH55" i="2"/>
  <c r="AH615" i="2"/>
  <c r="AH643" i="2"/>
  <c r="AH359" i="2"/>
  <c r="AH551" i="2"/>
  <c r="AH279" i="2"/>
  <c r="AH213" i="2"/>
  <c r="AH260" i="2"/>
  <c r="AH107" i="2"/>
  <c r="AH446" i="2"/>
  <c r="AH58" i="2"/>
  <c r="AH477" i="2"/>
  <c r="AH496" i="2"/>
  <c r="AH59" i="2"/>
  <c r="AH387" i="2"/>
  <c r="AH133" i="2"/>
  <c r="AH62" i="2"/>
  <c r="AH433" i="2"/>
  <c r="AH538" i="2"/>
  <c r="AH420" i="2"/>
  <c r="AH582" i="2"/>
  <c r="AH230" i="2"/>
  <c r="AH176" i="2"/>
  <c r="AH459" i="2"/>
  <c r="AH327" i="2"/>
  <c r="AH649" i="2"/>
  <c r="AH291" i="2"/>
  <c r="AH162" i="2"/>
  <c r="AH492" i="2"/>
  <c r="AH148" i="2"/>
  <c r="AH397" i="2"/>
  <c r="AH82" i="2"/>
  <c r="AH519" i="2"/>
  <c r="AH333" i="2"/>
  <c r="AH13" i="2"/>
  <c r="AH398" i="2"/>
  <c r="AH361" i="2"/>
  <c r="AH392" i="2"/>
  <c r="AH28" i="2"/>
  <c r="AH40" i="2"/>
  <c r="AH84" i="2"/>
  <c r="AH389" i="2"/>
  <c r="AH186" i="2"/>
  <c r="AH72" i="2"/>
  <c r="AH336" i="2"/>
  <c r="AH114" i="2"/>
  <c r="AH41" i="2"/>
  <c r="AH445" i="2"/>
  <c r="AH706" i="2"/>
  <c r="AH657" i="2"/>
  <c r="AH456" i="2"/>
  <c r="AH563" i="2"/>
  <c r="AH354" i="2"/>
  <c r="AH122" i="2"/>
  <c r="AH346" i="2"/>
  <c r="AH569" i="2"/>
  <c r="AH495" i="2"/>
  <c r="AH376" i="2"/>
  <c r="AH699" i="2"/>
  <c r="AH26" i="2"/>
  <c r="AH415" i="2"/>
  <c r="AH50" i="2"/>
  <c r="AH233" i="2"/>
  <c r="AH339" i="2"/>
  <c r="AH17" i="2"/>
  <c r="AH402" i="2"/>
  <c r="AH80" i="2"/>
  <c r="AH594" i="2"/>
  <c r="AH360" i="2"/>
  <c r="AH658" i="2"/>
  <c r="AH430" i="2"/>
  <c r="AH523" i="2"/>
  <c r="AH725" i="2"/>
  <c r="AH171" i="2"/>
  <c r="AH497" i="2"/>
  <c r="AH466" i="2"/>
  <c r="AH413" i="2"/>
  <c r="AH455" i="2"/>
  <c r="AH258" i="2"/>
  <c r="AH417" i="2"/>
  <c r="AH418" i="2"/>
  <c r="AH206" i="2"/>
  <c r="AH509" i="2"/>
  <c r="AH412" i="2"/>
  <c r="AH120" i="2"/>
  <c r="AH184" i="2"/>
  <c r="AH104" i="2"/>
  <c r="AH541" i="2"/>
  <c r="AH286" i="2"/>
  <c r="AH199" i="2"/>
  <c r="AH558" i="2"/>
  <c r="AH4" i="2"/>
  <c r="AH464" i="2"/>
  <c r="AH83" i="2"/>
  <c r="AH85" i="2"/>
  <c r="AH659" i="2"/>
  <c r="AH468" i="2"/>
  <c r="AH381" i="2"/>
  <c r="AH564" i="2"/>
  <c r="AH208" i="2"/>
  <c r="AH251" i="2"/>
  <c r="AH627" i="2"/>
  <c r="AH292" i="2"/>
  <c r="AH193" i="2"/>
  <c r="AH168" i="2"/>
  <c r="AH174" i="2"/>
  <c r="AH73" i="2"/>
  <c r="AH365" i="2"/>
  <c r="AH198" i="2"/>
  <c r="AH264" i="2"/>
  <c r="AH374" i="2"/>
  <c r="AH617" i="2"/>
  <c r="AH99" i="2"/>
  <c r="AH164" i="2"/>
  <c r="AH90" i="2"/>
  <c r="AH603" i="2"/>
  <c r="AH483" i="2"/>
  <c r="AH525" i="2"/>
  <c r="AH325" i="2"/>
  <c r="AH165" i="2"/>
  <c r="AH276" i="2"/>
  <c r="AH633" i="2"/>
  <c r="AH141" i="2"/>
  <c r="AH425" i="2"/>
  <c r="AH312" i="2"/>
  <c r="AH189" i="2"/>
  <c r="AH386" i="2"/>
  <c r="AH69" i="2"/>
  <c r="AH294" i="2"/>
  <c r="AH383" i="2"/>
  <c r="AH502" i="2"/>
  <c r="AH427" i="2"/>
  <c r="AH707" i="2"/>
  <c r="AH270" i="2"/>
  <c r="AH36" i="2"/>
  <c r="AH115" i="2"/>
  <c r="AH66" i="2"/>
  <c r="AH113" i="2"/>
  <c r="AH250" i="2"/>
  <c r="AH277" i="2"/>
  <c r="AH150" i="2"/>
  <c r="AH159" i="2"/>
  <c r="AH338" i="2"/>
  <c r="AH609" i="2"/>
  <c r="AH289" i="2"/>
  <c r="AH60" i="2"/>
  <c r="AH570" i="2"/>
  <c r="AH157" i="2"/>
  <c r="AH5" i="2"/>
  <c r="AH39" i="2"/>
  <c r="AH205" i="2"/>
  <c r="AH688" i="2"/>
  <c r="AH16" i="2"/>
  <c r="AH545" i="2"/>
  <c r="AH544" i="2"/>
  <c r="AH49" i="2"/>
  <c r="AH210" i="2"/>
  <c r="AH357" i="2"/>
  <c r="AH687" i="2"/>
  <c r="AH546" i="2"/>
  <c r="AH601" i="2"/>
  <c r="AH138" i="2"/>
  <c r="AH642" i="2"/>
  <c r="AH253" i="2"/>
  <c r="AH145" i="2"/>
  <c r="AH214" i="2"/>
  <c r="AH38" i="2"/>
  <c r="AH9" i="2"/>
  <c r="AH92" i="2"/>
  <c r="AH557" i="2"/>
  <c r="AH142" i="2"/>
  <c r="AH126" i="2"/>
  <c r="AH552" i="2"/>
  <c r="AH326" i="2"/>
  <c r="AH574" i="2"/>
  <c r="AH678" i="2"/>
  <c r="AH476" i="2"/>
  <c r="AH177" i="2"/>
  <c r="AH2" i="2"/>
  <c r="AH439" i="2"/>
  <c r="AH202" i="2"/>
  <c r="AH266" i="2"/>
  <c r="AH31" i="2"/>
  <c r="AH101" i="2"/>
  <c r="AH51" i="2"/>
  <c r="AH568" i="2"/>
  <c r="AH672" i="2"/>
  <c r="AH304" i="2"/>
  <c r="AH481" i="2"/>
  <c r="AH74" i="2"/>
  <c r="AH272" i="2"/>
  <c r="AH54" i="2"/>
  <c r="AH134" i="2"/>
  <c r="AH507" i="2"/>
  <c r="AH595" i="2"/>
  <c r="AH47" i="2"/>
  <c r="AH605" i="2"/>
  <c r="AH428" i="2"/>
  <c r="AH616" i="2"/>
  <c r="AH191" i="2"/>
  <c r="AH486" i="2"/>
  <c r="AH356" i="2"/>
  <c r="AH32" i="2"/>
  <c r="AH229" i="2"/>
  <c r="AH296" i="2"/>
  <c r="AH432" i="2"/>
  <c r="AH11" i="2"/>
  <c r="AH299" i="2"/>
  <c r="AH663" i="2"/>
  <c r="AH18" i="2"/>
  <c r="AH639" i="2"/>
  <c r="AH373" i="2"/>
  <c r="AH166" i="2"/>
  <c r="AH195" i="2"/>
  <c r="AH362" i="2"/>
  <c r="AH204" i="2"/>
  <c r="AH123" i="2"/>
  <c r="AH153" i="2"/>
  <c r="AH522" i="2"/>
  <c r="AH604" i="2"/>
  <c r="AH14" i="2"/>
  <c r="AH226" i="2"/>
  <c r="AH562" i="2"/>
  <c r="AH491" i="2"/>
  <c r="AH211" i="2"/>
  <c r="AH259" i="2"/>
  <c r="AH20" i="2"/>
  <c r="AH246" i="2"/>
  <c r="AH63" i="2"/>
  <c r="AH221" i="2"/>
  <c r="AH591" i="2"/>
  <c r="AH273" i="2"/>
  <c r="AH268" i="2"/>
  <c r="AH646" i="2"/>
  <c r="AH380" i="2"/>
  <c r="AH623" i="2"/>
  <c r="AH534" i="2"/>
  <c r="AH147" i="2"/>
  <c r="AH335" i="2"/>
  <c r="AH606" i="2"/>
  <c r="AH404" i="2"/>
  <c r="AH728" i="2"/>
  <c r="AH475" i="2"/>
  <c r="AH696" i="2"/>
  <c r="AH313" i="2"/>
  <c r="AH24" i="2"/>
  <c r="AH21" i="2"/>
  <c r="AH280" i="2"/>
  <c r="AH128" i="2"/>
  <c r="AH635" i="2"/>
  <c r="AH580" i="2"/>
  <c r="AH86" i="2"/>
  <c r="AH67" i="2"/>
  <c r="AH599" i="2"/>
  <c r="AH403" i="2"/>
  <c r="AH103" i="2"/>
  <c r="AH192" i="2"/>
  <c r="AH282" i="2"/>
  <c r="AH385" i="2"/>
  <c r="AH96" i="2"/>
  <c r="AH343" i="2"/>
  <c r="AH719" i="2"/>
  <c r="AH684" i="2"/>
  <c r="AH6" i="2"/>
  <c r="AH661" i="2"/>
  <c r="AH586" i="2"/>
  <c r="AH410" i="2"/>
  <c r="AH665" i="2"/>
  <c r="AH156" i="2"/>
  <c r="AH393" i="2"/>
  <c r="AH405" i="2"/>
  <c r="AH660" i="2"/>
  <c r="AH499" i="2"/>
  <c r="AH342" i="2"/>
  <c r="AH723" i="2"/>
  <c r="AH89" i="2"/>
  <c r="AH178" i="2"/>
  <c r="AH612" i="2"/>
  <c r="AH154" i="2"/>
  <c r="AH698" i="2"/>
  <c r="AH12" i="2"/>
  <c r="AH183" i="2"/>
  <c r="AH160" i="2"/>
  <c r="AH309" i="2"/>
  <c r="AH158" i="2"/>
  <c r="AH15" i="2"/>
  <c r="AH494" i="2"/>
  <c r="AH653" i="2"/>
  <c r="AH377" i="2"/>
  <c r="AH521" i="2"/>
  <c r="AH235" i="2"/>
  <c r="AH129" i="2"/>
  <c r="AH429" i="2"/>
  <c r="AH30" i="2"/>
  <c r="AH673" i="2"/>
  <c r="AH590" i="2"/>
  <c r="AH102" i="2"/>
  <c r="AH624" i="2"/>
  <c r="AH561" i="2"/>
  <c r="AH526" i="2"/>
  <c r="AH366" i="2"/>
  <c r="AH575" i="2"/>
  <c r="AH155" i="2"/>
  <c r="AH598" i="2"/>
  <c r="AH185" i="2"/>
  <c r="AH533" i="2"/>
  <c r="AH437" i="2"/>
  <c r="AH146" i="2"/>
  <c r="AH364" i="2"/>
  <c r="AH717" i="2"/>
  <c r="AH352" i="2"/>
  <c r="AH720" i="2"/>
  <c r="AH550" i="2"/>
  <c r="AH553" i="2"/>
  <c r="AH42" i="2"/>
  <c r="AH527" i="2"/>
  <c r="AH27" i="2"/>
  <c r="AH57" i="2"/>
  <c r="AH297" i="2"/>
  <c r="AH450" i="2"/>
  <c r="AH137" i="2"/>
  <c r="AH252" i="2"/>
  <c r="AH311" i="2"/>
  <c r="AH93" i="2"/>
  <c r="AH317" i="2"/>
  <c r="AH203" i="2"/>
  <c r="AH422" i="2"/>
  <c r="AH318" i="2"/>
  <c r="AH261" i="2"/>
  <c r="AH576" i="2"/>
  <c r="AH630" i="2"/>
  <c r="AH408" i="2"/>
  <c r="AH524" i="2"/>
  <c r="AH585" i="2"/>
  <c r="AH116" i="2"/>
  <c r="AH419" i="2"/>
  <c r="AH111" i="2"/>
  <c r="AH245" i="2"/>
  <c r="AH703" i="2"/>
  <c r="AH548" i="2"/>
  <c r="AH488" i="2"/>
  <c r="AH588" i="2"/>
  <c r="AH712" i="2"/>
  <c r="AH504" i="2"/>
  <c r="AH702" i="2"/>
  <c r="AH485" i="2"/>
  <c r="AH367" i="2"/>
  <c r="AH435" i="2"/>
  <c r="AH571" i="2"/>
  <c r="AH143" i="2"/>
  <c r="AH471" i="2"/>
  <c r="AH319" i="2"/>
  <c r="AH530" i="2"/>
  <c r="AH710" i="2"/>
  <c r="AH592" i="2"/>
  <c r="AH596" i="2"/>
  <c r="AH88" i="2"/>
  <c r="AH610" i="2"/>
  <c r="AH467" i="2"/>
  <c r="AH731" i="2"/>
  <c r="AH231" i="2"/>
  <c r="AH190" i="2"/>
  <c r="AH675" i="2"/>
  <c r="AH458" i="2"/>
  <c r="AH451" i="2"/>
  <c r="AH409" i="2"/>
  <c r="AH426" i="2"/>
  <c r="AH501" i="2"/>
  <c r="AH565" i="2"/>
  <c r="AH169" i="2"/>
  <c r="AH463" i="2"/>
  <c r="AH648" i="2"/>
  <c r="AH117" i="2"/>
  <c r="AH52" i="2"/>
  <c r="AH656" i="2"/>
  <c r="AH106" i="2"/>
  <c r="AH135" i="2"/>
  <c r="AH331" i="2"/>
  <c r="AH650" i="2"/>
  <c r="AH215" i="2"/>
  <c r="AH589" i="2"/>
  <c r="AH35" i="2"/>
  <c r="AH711" i="2"/>
  <c r="AH500" i="2"/>
  <c r="AH396" i="2"/>
  <c r="AH332" i="2"/>
  <c r="AH369" i="2"/>
  <c r="AH46" i="2"/>
  <c r="AH487" i="2"/>
  <c r="AH172" i="2"/>
  <c r="AH68" i="2"/>
  <c r="AH238" i="2"/>
  <c r="AH118" i="2"/>
  <c r="AH508" i="2"/>
  <c r="AH283" i="2"/>
  <c r="AH667" i="2"/>
  <c r="AH242" i="2"/>
  <c r="AH587" i="2"/>
  <c r="AH348" i="2"/>
  <c r="AH512" i="2"/>
  <c r="AH679" i="2"/>
  <c r="AH298" i="2"/>
  <c r="AH638" i="2"/>
  <c r="AH236" i="2"/>
  <c r="AH423" i="2"/>
  <c r="AH110" i="2"/>
  <c r="AH651" i="2"/>
  <c r="AH566" i="2"/>
  <c r="AH645" i="2"/>
  <c r="AH44" i="2"/>
  <c r="AH350" i="2"/>
  <c r="AH363" i="2"/>
  <c r="AH619" i="2"/>
  <c r="AH64" i="2"/>
  <c r="AH436" i="2"/>
  <c r="AH406" i="2"/>
  <c r="AH434" i="2"/>
  <c r="AH95" i="2"/>
  <c r="AH721" i="2"/>
  <c r="AH200" i="2"/>
  <c r="AH716" i="2"/>
  <c r="AH671" i="2"/>
  <c r="AH207" i="2"/>
  <c r="AH308" i="2"/>
  <c r="AH179" i="2"/>
  <c r="AH275" i="2"/>
  <c r="AH536" i="2"/>
  <c r="AH271" i="2"/>
  <c r="AH228" i="2"/>
  <c r="AH715" i="2"/>
  <c r="AH644" i="2"/>
  <c r="AH216" i="2"/>
  <c r="AH278" i="2"/>
  <c r="AH652" i="2"/>
  <c r="AH730" i="2"/>
  <c r="AH692" i="2"/>
  <c r="AH559" i="2"/>
  <c r="AH529" i="2"/>
  <c r="AH549" i="2"/>
  <c r="AH33" i="2"/>
  <c r="AH161" i="2"/>
  <c r="AH353" i="2"/>
  <c r="AH119" i="2"/>
  <c r="AH704" i="2"/>
  <c r="AH629" i="2"/>
  <c r="AH267" i="2"/>
  <c r="AH478" i="2"/>
  <c r="AH257" i="2"/>
  <c r="AH71" i="2"/>
  <c r="AH310" i="2"/>
  <c r="AH732" i="2"/>
  <c r="AH680" i="2"/>
  <c r="AH532" i="2"/>
  <c r="AH180" i="2"/>
  <c r="AH515" i="2"/>
  <c r="AH493" i="2"/>
  <c r="AH452" i="2"/>
  <c r="AH714" i="2"/>
  <c r="AH196" i="2"/>
  <c r="AH448" i="2"/>
  <c r="AH391" i="2"/>
  <c r="AH700" i="2"/>
  <c r="AH132" i="2"/>
  <c r="AH636" i="2"/>
  <c r="AH677" i="2"/>
  <c r="AH681" i="2"/>
  <c r="AH441" i="2"/>
  <c r="AH618" i="2"/>
  <c r="AH394" i="2"/>
  <c r="AH358" i="2"/>
  <c r="AH263" i="2"/>
  <c r="AH621" i="2"/>
  <c r="AH388" i="2"/>
  <c r="AH281" i="2"/>
  <c r="AH324" i="2"/>
  <c r="AH540" i="2"/>
  <c r="AH516" i="2"/>
  <c r="AH572" i="2"/>
  <c r="AH262" i="2"/>
  <c r="AH555" i="2"/>
  <c r="AH368" i="2"/>
  <c r="AH124" i="2"/>
  <c r="AH461" i="2"/>
  <c r="AH285" i="2"/>
  <c r="AH302" i="2"/>
  <c r="AH223" i="2"/>
  <c r="AH506" i="2"/>
  <c r="AH708" i="2"/>
  <c r="AH628" i="2"/>
  <c r="AH290" i="2"/>
  <c r="AH577" i="2"/>
  <c r="AH175" i="2"/>
  <c r="AH447" i="2"/>
  <c r="AH379" i="2"/>
  <c r="AH513" i="2"/>
  <c r="AH690" i="2"/>
  <c r="AH498" i="2"/>
  <c r="AH547" i="2"/>
  <c r="AH614" i="2"/>
  <c r="AH344" i="2"/>
  <c r="AH664" i="2"/>
  <c r="AH683" i="2"/>
  <c r="O124" i="3" s="1"/>
  <c r="AH241" i="2"/>
  <c r="AH444" i="2"/>
  <c r="AH689" i="2"/>
  <c r="AH697" i="2"/>
  <c r="AH349" i="2"/>
  <c r="AH674" i="2"/>
  <c r="AH682" i="2"/>
  <c r="AH597" i="2"/>
  <c r="AH669" i="2"/>
  <c r="AH729" i="2"/>
  <c r="AH503" i="2"/>
  <c r="AH709" i="2"/>
  <c r="AH520" i="2"/>
  <c r="AH662" i="2"/>
  <c r="AH685" i="2"/>
  <c r="AH668" i="2"/>
  <c r="AH718" i="2"/>
  <c r="AH578" i="2"/>
  <c r="AH694" i="2"/>
  <c r="AH695" i="2"/>
  <c r="AH693" i="2"/>
  <c r="AH722" i="2"/>
  <c r="AH705" i="2"/>
  <c r="AH640" i="2"/>
  <c r="AH726" i="2"/>
  <c r="AH713" i="2"/>
  <c r="AH666" i="2"/>
  <c r="AG611" i="2"/>
  <c r="AG535" i="2"/>
  <c r="AG531" i="2"/>
  <c r="AG78" i="2"/>
  <c r="AG249" i="2"/>
  <c r="AG399" i="2"/>
  <c r="AG378" i="2"/>
  <c r="AG307" i="2"/>
  <c r="AG554" i="2"/>
  <c r="AG511" i="2"/>
  <c r="AG225" i="2"/>
  <c r="AG460" i="2"/>
  <c r="AG98" i="2"/>
  <c r="AG655" i="2"/>
  <c r="AG108" i="2"/>
  <c r="AG470" i="2"/>
  <c r="AG579" i="2"/>
  <c r="AG631" i="2"/>
  <c r="AG411" i="2"/>
  <c r="AG431" i="2"/>
  <c r="AG61" i="2"/>
  <c r="AG371" i="2"/>
  <c r="AG484" i="2"/>
  <c r="AG247" i="2"/>
  <c r="AG232" i="2"/>
  <c r="AG400" i="2"/>
  <c r="AG573" i="2"/>
  <c r="AG625" i="2"/>
  <c r="AG79" i="2"/>
  <c r="AG556" i="2"/>
  <c r="AG130" i="2"/>
  <c r="AG306" i="2"/>
  <c r="AG370" i="2"/>
  <c r="AG3" i="2"/>
  <c r="AG686" i="2"/>
  <c r="AG76" i="2"/>
  <c r="AG144" i="2"/>
  <c r="AG401" i="2"/>
  <c r="AG227" i="2"/>
  <c r="AG670" i="2"/>
  <c r="AG100" i="2"/>
  <c r="AG43" i="2"/>
  <c r="AG355" i="2"/>
  <c r="AG173" i="2"/>
  <c r="AG537" i="2"/>
  <c r="AG416" i="2"/>
  <c r="AG181" i="2"/>
  <c r="AG583" i="2"/>
  <c r="AG197" i="2"/>
  <c r="AG330" i="2"/>
  <c r="AG505" i="2"/>
  <c r="AG314" i="2"/>
  <c r="AG414" i="2"/>
  <c r="AG457" i="2"/>
  <c r="AG112" i="2"/>
  <c r="AG293" i="2"/>
  <c r="AG462" i="2"/>
  <c r="AG244" i="2"/>
  <c r="AG131" i="2"/>
  <c r="AG347" i="2"/>
  <c r="AG482" i="2"/>
  <c r="AG125" i="2"/>
  <c r="AG321" i="2"/>
  <c r="AG303" i="2"/>
  <c r="AG320" i="2"/>
  <c r="AG284" i="2"/>
  <c r="AG316" i="2"/>
  <c r="AG438" i="2"/>
  <c r="AG140" i="2"/>
  <c r="AG395" i="2"/>
  <c r="AG151" i="2"/>
  <c r="AG248" i="2"/>
  <c r="AG345" i="2"/>
  <c r="AG105" i="2"/>
  <c r="AG453" i="2"/>
  <c r="AG469" i="2"/>
  <c r="AG188" i="2"/>
  <c r="AG613" i="2"/>
  <c r="AG56" i="2"/>
  <c r="AG300" i="2"/>
  <c r="AG390" i="2"/>
  <c r="AG91" i="2"/>
  <c r="AG152" i="2"/>
  <c r="AG375" i="2"/>
  <c r="AG295" i="2"/>
  <c r="AG489" i="2"/>
  <c r="AG528" i="2"/>
  <c r="AG465" i="2"/>
  <c r="AG593" i="2"/>
  <c r="AG301" i="2"/>
  <c r="AG209" i="2"/>
  <c r="AG256" i="2"/>
  <c r="AG75" i="2"/>
  <c r="AG274" i="2"/>
  <c r="AG45" i="2"/>
  <c r="AG81" i="2"/>
  <c r="AG94" i="2"/>
  <c r="AG7" i="2"/>
  <c r="AG600" i="2"/>
  <c r="AG127" i="2"/>
  <c r="AG254" i="2"/>
  <c r="AG77" i="2"/>
  <c r="AG407" i="2"/>
  <c r="AG424" i="2"/>
  <c r="AG255" i="2"/>
  <c r="AG337" i="2"/>
  <c r="AG23" i="2"/>
  <c r="AG634" i="2"/>
  <c r="AG351" i="2"/>
  <c r="AG479" i="2"/>
  <c r="AG517" i="2"/>
  <c r="AG53" i="2"/>
  <c r="AG187" i="2"/>
  <c r="AG48" i="2"/>
  <c r="AG341" i="2"/>
  <c r="AG37" i="2"/>
  <c r="AG442" i="2"/>
  <c r="AG243" i="2"/>
  <c r="AG334" i="2"/>
  <c r="AG265" i="2"/>
  <c r="AG727" i="2"/>
  <c r="AG19" i="2"/>
  <c r="AG182" i="2"/>
  <c r="AG167" i="2"/>
  <c r="AG322" i="2"/>
  <c r="AG234" i="2"/>
  <c r="AG340" i="2"/>
  <c r="AG637" i="2"/>
  <c r="AG139" i="2"/>
  <c r="AG97" i="2"/>
  <c r="AG70" i="2"/>
  <c r="AG136" i="2"/>
  <c r="AG10" i="2"/>
  <c r="AG239" i="2"/>
  <c r="AG287" i="2"/>
  <c r="AG641" i="2"/>
  <c r="AG676" i="2"/>
  <c r="AG315" i="2"/>
  <c r="AG384" i="2"/>
  <c r="AG240" i="2"/>
  <c r="AG372" i="2"/>
  <c r="AG217" i="2"/>
  <c r="AG701" i="2"/>
  <c r="AG539" i="2"/>
  <c r="AG288" i="2"/>
  <c r="AG607" i="2"/>
  <c r="AG421" i="2"/>
  <c r="AG449" i="2"/>
  <c r="AG25" i="2"/>
  <c r="AG22" i="2"/>
  <c r="AG382" i="2"/>
  <c r="AG218" i="2"/>
  <c r="AG224" i="2"/>
  <c r="AG440" i="2"/>
  <c r="AG170" i="2"/>
  <c r="AG222" i="2"/>
  <c r="AG269" i="2"/>
  <c r="AG220" i="2"/>
  <c r="AG567" i="2"/>
  <c r="AG473" i="2"/>
  <c r="AG121" i="2"/>
  <c r="AG29" i="2"/>
  <c r="AG480" i="2"/>
  <c r="AG514" i="2"/>
  <c r="AG443" i="2"/>
  <c r="AG724" i="2"/>
  <c r="AG323" i="2"/>
  <c r="AG632" i="2"/>
  <c r="AG237" i="2"/>
  <c r="AG560" i="2"/>
  <c r="AG542" i="2"/>
  <c r="AG194" i="2"/>
  <c r="AG584" i="2"/>
  <c r="AG518" i="2"/>
  <c r="AG622" i="2"/>
  <c r="AG654" i="2"/>
  <c r="AG201" i="2"/>
  <c r="AG328" i="2"/>
  <c r="AG581" i="2"/>
  <c r="AG109" i="2"/>
  <c r="AG472" i="2"/>
  <c r="AG474" i="2"/>
  <c r="AG620" i="2"/>
  <c r="AG490" i="2"/>
  <c r="AG34" i="2"/>
  <c r="AG691" i="2"/>
  <c r="AG212" i="2"/>
  <c r="AG65" i="2"/>
  <c r="AG647" i="2"/>
  <c r="AG163" i="2"/>
  <c r="AG305" i="2"/>
  <c r="AG608" i="2"/>
  <c r="AG626" i="2"/>
  <c r="AG602" i="2"/>
  <c r="AG8" i="2"/>
  <c r="AG219" i="2"/>
  <c r="AG149" i="2"/>
  <c r="AG329" i="2"/>
  <c r="AG510" i="2"/>
  <c r="AG454" i="2"/>
  <c r="AG87" i="2"/>
  <c r="AG543" i="2"/>
  <c r="AG55" i="2"/>
  <c r="AG615" i="2"/>
  <c r="AG643" i="2"/>
  <c r="AG359" i="2"/>
  <c r="AG551" i="2"/>
  <c r="AG279" i="2"/>
  <c r="AG213" i="2"/>
  <c r="AG260" i="2"/>
  <c r="AG107" i="2"/>
  <c r="AG446" i="2"/>
  <c r="AG58" i="2"/>
  <c r="AG477" i="2"/>
  <c r="AG496" i="2"/>
  <c r="AG59" i="2"/>
  <c r="AG387" i="2"/>
  <c r="AG133" i="2"/>
  <c r="AG62" i="2"/>
  <c r="AG433" i="2"/>
  <c r="AG538" i="2"/>
  <c r="AG420" i="2"/>
  <c r="AG582" i="2"/>
  <c r="AG230" i="2"/>
  <c r="AG176" i="2"/>
  <c r="AG459" i="2"/>
  <c r="AG327" i="2"/>
  <c r="AG649" i="2"/>
  <c r="AG291" i="2"/>
  <c r="AG162" i="2"/>
  <c r="AG492" i="2"/>
  <c r="AG148" i="2"/>
  <c r="AG397" i="2"/>
  <c r="AG82" i="2"/>
  <c r="AG519" i="2"/>
  <c r="AG333" i="2"/>
  <c r="AG13" i="2"/>
  <c r="AG398" i="2"/>
  <c r="AG361" i="2"/>
  <c r="AG392" i="2"/>
  <c r="AG28" i="2"/>
  <c r="AG40" i="2"/>
  <c r="AG84" i="2"/>
  <c r="AG389" i="2"/>
  <c r="AG186" i="2"/>
  <c r="AG72" i="2"/>
  <c r="AG336" i="2"/>
  <c r="AG114" i="2"/>
  <c r="AG41" i="2"/>
  <c r="AG445" i="2"/>
  <c r="AG706" i="2"/>
  <c r="AG657" i="2"/>
  <c r="AG456" i="2"/>
  <c r="AG563" i="2"/>
  <c r="AG354" i="2"/>
  <c r="AG122" i="2"/>
  <c r="AG346" i="2"/>
  <c r="AG569" i="2"/>
  <c r="AG495" i="2"/>
  <c r="AG376" i="2"/>
  <c r="AG699" i="2"/>
  <c r="AG26" i="2"/>
  <c r="AG415" i="2"/>
  <c r="AG50" i="2"/>
  <c r="AG233" i="2"/>
  <c r="AG339" i="2"/>
  <c r="AG17" i="2"/>
  <c r="AG402" i="2"/>
  <c r="AG80" i="2"/>
  <c r="AG594" i="2"/>
  <c r="AG360" i="2"/>
  <c r="AG658" i="2"/>
  <c r="AG430" i="2"/>
  <c r="AG523" i="2"/>
  <c r="AG725" i="2"/>
  <c r="AG171" i="2"/>
  <c r="AG497" i="2"/>
  <c r="AG466" i="2"/>
  <c r="AG413" i="2"/>
  <c r="AG455" i="2"/>
  <c r="AG258" i="2"/>
  <c r="AG417" i="2"/>
  <c r="AG418" i="2"/>
  <c r="AG206" i="2"/>
  <c r="AG509" i="2"/>
  <c r="AG412" i="2"/>
  <c r="AG120" i="2"/>
  <c r="AG184" i="2"/>
  <c r="AG104" i="2"/>
  <c r="AG541" i="2"/>
  <c r="AG286" i="2"/>
  <c r="AG199" i="2"/>
  <c r="AG558" i="2"/>
  <c r="AG4" i="2"/>
  <c r="AG464" i="2"/>
  <c r="AG83" i="2"/>
  <c r="AG85" i="2"/>
  <c r="AG659" i="2"/>
  <c r="AG468" i="2"/>
  <c r="AG381" i="2"/>
  <c r="AG564" i="2"/>
  <c r="AG208" i="2"/>
  <c r="AG251" i="2"/>
  <c r="AG627" i="2"/>
  <c r="AG292" i="2"/>
  <c r="AG193" i="2"/>
  <c r="AG168" i="2"/>
  <c r="AG174" i="2"/>
  <c r="AG73" i="2"/>
  <c r="AG365" i="2"/>
  <c r="AG198" i="2"/>
  <c r="AG264" i="2"/>
  <c r="AG374" i="2"/>
  <c r="AG617" i="2"/>
  <c r="AG99" i="2"/>
  <c r="AG164" i="2"/>
  <c r="AG90" i="2"/>
  <c r="AG603" i="2"/>
  <c r="AG483" i="2"/>
  <c r="AG525" i="2"/>
  <c r="AG325" i="2"/>
  <c r="AG165" i="2"/>
  <c r="AG276" i="2"/>
  <c r="AG633" i="2"/>
  <c r="AG141" i="2"/>
  <c r="AG425" i="2"/>
  <c r="AG312" i="2"/>
  <c r="AG189" i="2"/>
  <c r="AG386" i="2"/>
  <c r="AG69" i="2"/>
  <c r="AG294" i="2"/>
  <c r="AG383" i="2"/>
  <c r="AG502" i="2"/>
  <c r="AG427" i="2"/>
  <c r="AG707" i="2"/>
  <c r="AG270" i="2"/>
  <c r="AG36" i="2"/>
  <c r="AG115" i="2"/>
  <c r="AG66" i="2"/>
  <c r="AG113" i="2"/>
  <c r="AG250" i="2"/>
  <c r="AG277" i="2"/>
  <c r="AG150" i="2"/>
  <c r="AG159" i="2"/>
  <c r="AG338" i="2"/>
  <c r="AG609" i="2"/>
  <c r="AG289" i="2"/>
  <c r="AG60" i="2"/>
  <c r="AG570" i="2"/>
  <c r="AG157" i="2"/>
  <c r="AG5" i="2"/>
  <c r="AG39" i="2"/>
  <c r="AG205" i="2"/>
  <c r="AG688" i="2"/>
  <c r="AG16" i="2"/>
  <c r="AG545" i="2"/>
  <c r="AG544" i="2"/>
  <c r="AG49" i="2"/>
  <c r="AG210" i="2"/>
  <c r="AG357" i="2"/>
  <c r="AG687" i="2"/>
  <c r="AG546" i="2"/>
  <c r="AG601" i="2"/>
  <c r="AG138" i="2"/>
  <c r="AG642" i="2"/>
  <c r="AG253" i="2"/>
  <c r="AG145" i="2"/>
  <c r="AG214" i="2"/>
  <c r="AG38" i="2"/>
  <c r="AG9" i="2"/>
  <c r="AG92" i="2"/>
  <c r="AG557" i="2"/>
  <c r="AG142" i="2"/>
  <c r="AG126" i="2"/>
  <c r="AG552" i="2"/>
  <c r="AG326" i="2"/>
  <c r="AG574" i="2"/>
  <c r="AG678" i="2"/>
  <c r="AG476" i="2"/>
  <c r="AG177" i="2"/>
  <c r="AG2" i="2"/>
  <c r="AG439" i="2"/>
  <c r="AG202" i="2"/>
  <c r="AG266" i="2"/>
  <c r="AG31" i="2"/>
  <c r="AG101" i="2"/>
  <c r="AG51" i="2"/>
  <c r="AG568" i="2"/>
  <c r="AG672" i="2"/>
  <c r="AG304" i="2"/>
  <c r="AG481" i="2"/>
  <c r="AG74" i="2"/>
  <c r="AG272" i="2"/>
  <c r="AG54" i="2"/>
  <c r="AG134" i="2"/>
  <c r="AG507" i="2"/>
  <c r="AG595" i="2"/>
  <c r="AG47" i="2"/>
  <c r="AG605" i="2"/>
  <c r="AG428" i="2"/>
  <c r="AG616" i="2"/>
  <c r="AG191" i="2"/>
  <c r="AG486" i="2"/>
  <c r="AG356" i="2"/>
  <c r="AG32" i="2"/>
  <c r="AG229" i="2"/>
  <c r="AG296" i="2"/>
  <c r="AG432" i="2"/>
  <c r="AG11" i="2"/>
  <c r="AG299" i="2"/>
  <c r="AG663" i="2"/>
  <c r="AG18" i="2"/>
  <c r="AG639" i="2"/>
  <c r="AG373" i="2"/>
  <c r="AG166" i="2"/>
  <c r="AG195" i="2"/>
  <c r="AG362" i="2"/>
  <c r="AG204" i="2"/>
  <c r="AG123" i="2"/>
  <c r="AG153" i="2"/>
  <c r="AG522" i="2"/>
  <c r="AG604" i="2"/>
  <c r="AG14" i="2"/>
  <c r="AG226" i="2"/>
  <c r="AG562" i="2"/>
  <c r="AG491" i="2"/>
  <c r="AG211" i="2"/>
  <c r="AG259" i="2"/>
  <c r="AG20" i="2"/>
  <c r="AG246" i="2"/>
  <c r="AG63" i="2"/>
  <c r="AG221" i="2"/>
  <c r="AG591" i="2"/>
  <c r="AG273" i="2"/>
  <c r="AG268" i="2"/>
  <c r="AG646" i="2"/>
  <c r="AG380" i="2"/>
  <c r="AG623" i="2"/>
  <c r="AG534" i="2"/>
  <c r="AG147" i="2"/>
  <c r="AG335" i="2"/>
  <c r="AG606" i="2"/>
  <c r="AG404" i="2"/>
  <c r="AG728" i="2"/>
  <c r="AG475" i="2"/>
  <c r="AG696" i="2"/>
  <c r="AG313" i="2"/>
  <c r="AG24" i="2"/>
  <c r="AG21" i="2"/>
  <c r="AG280" i="2"/>
  <c r="AG128" i="2"/>
  <c r="AG635" i="2"/>
  <c r="AG580" i="2"/>
  <c r="AG86" i="2"/>
  <c r="AG67" i="2"/>
  <c r="AG599" i="2"/>
  <c r="AG403" i="2"/>
  <c r="AG103" i="2"/>
  <c r="AG192" i="2"/>
  <c r="AG282" i="2"/>
  <c r="AG385" i="2"/>
  <c r="AG96" i="2"/>
  <c r="AG343" i="2"/>
  <c r="AG719" i="2"/>
  <c r="AG684" i="2"/>
  <c r="AG6" i="2"/>
  <c r="AG661" i="2"/>
  <c r="AG586" i="2"/>
  <c r="AG410" i="2"/>
  <c r="AG665" i="2"/>
  <c r="AG156" i="2"/>
  <c r="AG393" i="2"/>
  <c r="AG405" i="2"/>
  <c r="AG660" i="2"/>
  <c r="AG499" i="2"/>
  <c r="AG342" i="2"/>
  <c r="AG723" i="2"/>
  <c r="AG89" i="2"/>
  <c r="AG178" i="2"/>
  <c r="AG612" i="2"/>
  <c r="AG154" i="2"/>
  <c r="AG698" i="2"/>
  <c r="AG12" i="2"/>
  <c r="AG183" i="2"/>
  <c r="AG160" i="2"/>
  <c r="AG309" i="2"/>
  <c r="AG158" i="2"/>
  <c r="AG15" i="2"/>
  <c r="AG494" i="2"/>
  <c r="AG653" i="2"/>
  <c r="AG377" i="2"/>
  <c r="AG521" i="2"/>
  <c r="AG235" i="2"/>
  <c r="AG129" i="2"/>
  <c r="AG429" i="2"/>
  <c r="AG30" i="2"/>
  <c r="AG673" i="2"/>
  <c r="AG590" i="2"/>
  <c r="AG102" i="2"/>
  <c r="AG624" i="2"/>
  <c r="AG561" i="2"/>
  <c r="AG526" i="2"/>
  <c r="AG366" i="2"/>
  <c r="AG575" i="2"/>
  <c r="AG155" i="2"/>
  <c r="AG598" i="2"/>
  <c r="AG185" i="2"/>
  <c r="AG533" i="2"/>
  <c r="AG437" i="2"/>
  <c r="AG146" i="2"/>
  <c r="AG364" i="2"/>
  <c r="AG717" i="2"/>
  <c r="AG352" i="2"/>
  <c r="AG720" i="2"/>
  <c r="AG550" i="2"/>
  <c r="AG553" i="2"/>
  <c r="AG42" i="2"/>
  <c r="AG527" i="2"/>
  <c r="AG27" i="2"/>
  <c r="AG57" i="2"/>
  <c r="AG297" i="2"/>
  <c r="AG450" i="2"/>
  <c r="AG137" i="2"/>
  <c r="AG252" i="2"/>
  <c r="AG311" i="2"/>
  <c r="AG93" i="2"/>
  <c r="AG317" i="2"/>
  <c r="AG203" i="2"/>
  <c r="AG422" i="2"/>
  <c r="AG318" i="2"/>
  <c r="AG261" i="2"/>
  <c r="AG576" i="2"/>
  <c r="AG630" i="2"/>
  <c r="AG408" i="2"/>
  <c r="AG524" i="2"/>
  <c r="AG585" i="2"/>
  <c r="AG116" i="2"/>
  <c r="AG419" i="2"/>
  <c r="AG111" i="2"/>
  <c r="AG245" i="2"/>
  <c r="AG703" i="2"/>
  <c r="AG548" i="2"/>
  <c r="AG488" i="2"/>
  <c r="AG588" i="2"/>
  <c r="AG712" i="2"/>
  <c r="AG504" i="2"/>
  <c r="AG702" i="2"/>
  <c r="AG485" i="2"/>
  <c r="AG367" i="2"/>
  <c r="AG435" i="2"/>
  <c r="AG571" i="2"/>
  <c r="AG143" i="2"/>
  <c r="AG471" i="2"/>
  <c r="AG319" i="2"/>
  <c r="AG530" i="2"/>
  <c r="AG710" i="2"/>
  <c r="AG592" i="2"/>
  <c r="AG596" i="2"/>
  <c r="AG88" i="2"/>
  <c r="AG610" i="2"/>
  <c r="AG467" i="2"/>
  <c r="AG731" i="2"/>
  <c r="AG231" i="2"/>
  <c r="AG190" i="2"/>
  <c r="AG675" i="2"/>
  <c r="AG458" i="2"/>
  <c r="AG451" i="2"/>
  <c r="AG409" i="2"/>
  <c r="AG426" i="2"/>
  <c r="AG501" i="2"/>
  <c r="AG565" i="2"/>
  <c r="AG169" i="2"/>
  <c r="AG463" i="2"/>
  <c r="AG648" i="2"/>
  <c r="AG117" i="2"/>
  <c r="AG52" i="2"/>
  <c r="AG656" i="2"/>
  <c r="AG106" i="2"/>
  <c r="AG135" i="2"/>
  <c r="AG331" i="2"/>
  <c r="AG650" i="2"/>
  <c r="AG215" i="2"/>
  <c r="AG589" i="2"/>
  <c r="AG35" i="2"/>
  <c r="AG711" i="2"/>
  <c r="AG500" i="2"/>
  <c r="AG396" i="2"/>
  <c r="AG332" i="2"/>
  <c r="AG369" i="2"/>
  <c r="AG46" i="2"/>
  <c r="AG487" i="2"/>
  <c r="AG172" i="2"/>
  <c r="AG68" i="2"/>
  <c r="AG238" i="2"/>
  <c r="AG118" i="2"/>
  <c r="AG508" i="2"/>
  <c r="AG283" i="2"/>
  <c r="AG667" i="2"/>
  <c r="AG242" i="2"/>
  <c r="AG587" i="2"/>
  <c r="AG348" i="2"/>
  <c r="AG512" i="2"/>
  <c r="AG679" i="2"/>
  <c r="AG298" i="2"/>
  <c r="AG638" i="2"/>
  <c r="AG236" i="2"/>
  <c r="AG423" i="2"/>
  <c r="AG110" i="2"/>
  <c r="AG651" i="2"/>
  <c r="AG566" i="2"/>
  <c r="AG645" i="2"/>
  <c r="AG44" i="2"/>
  <c r="AG350" i="2"/>
  <c r="AG363" i="2"/>
  <c r="AG619" i="2"/>
  <c r="AG64" i="2"/>
  <c r="AG436" i="2"/>
  <c r="AG406" i="2"/>
  <c r="AG434" i="2"/>
  <c r="AG95" i="2"/>
  <c r="AG721" i="2"/>
  <c r="AG200" i="2"/>
  <c r="AG716" i="2"/>
  <c r="AG671" i="2"/>
  <c r="AG207" i="2"/>
  <c r="AG308" i="2"/>
  <c r="AG179" i="2"/>
  <c r="AG275" i="2"/>
  <c r="AG536" i="2"/>
  <c r="AG271" i="2"/>
  <c r="AG228" i="2"/>
  <c r="AG715" i="2"/>
  <c r="AG644" i="2"/>
  <c r="AG216" i="2"/>
  <c r="AG278" i="2"/>
  <c r="AG652" i="2"/>
  <c r="AG730" i="2"/>
  <c r="AG692" i="2"/>
  <c r="AG559" i="2"/>
  <c r="AG529" i="2"/>
  <c r="AG549" i="2"/>
  <c r="AG33" i="2"/>
  <c r="AG161" i="2"/>
  <c r="AG353" i="2"/>
  <c r="AG119" i="2"/>
  <c r="AG704" i="2"/>
  <c r="AG629" i="2"/>
  <c r="AG267" i="2"/>
  <c r="AG478" i="2"/>
  <c r="AG257" i="2"/>
  <c r="AG71" i="2"/>
  <c r="AG310" i="2"/>
  <c r="AG732" i="2"/>
  <c r="AG680" i="2"/>
  <c r="AG532" i="2"/>
  <c r="AG180" i="2"/>
  <c r="AG515" i="2"/>
  <c r="AG493" i="2"/>
  <c r="AG452" i="2"/>
  <c r="AG714" i="2"/>
  <c r="AG196" i="2"/>
  <c r="AG448" i="2"/>
  <c r="AG391" i="2"/>
  <c r="AG700" i="2"/>
  <c r="AG132" i="2"/>
  <c r="AG636" i="2"/>
  <c r="AG677" i="2"/>
  <c r="AG681" i="2"/>
  <c r="AG441" i="2"/>
  <c r="AG618" i="2"/>
  <c r="AG394" i="2"/>
  <c r="AG358" i="2"/>
  <c r="AG263" i="2"/>
  <c r="AG621" i="2"/>
  <c r="AG388" i="2"/>
  <c r="AG281" i="2"/>
  <c r="AG324" i="2"/>
  <c r="AG540" i="2"/>
  <c r="AG516" i="2"/>
  <c r="AG572" i="2"/>
  <c r="AG262" i="2"/>
  <c r="AG555" i="2"/>
  <c r="AG368" i="2"/>
  <c r="AG124" i="2"/>
  <c r="AG461" i="2"/>
  <c r="AG285" i="2"/>
  <c r="AG302" i="2"/>
  <c r="AG223" i="2"/>
  <c r="AG506" i="2"/>
  <c r="AG708" i="2"/>
  <c r="AG628" i="2"/>
  <c r="AG290" i="2"/>
  <c r="AG577" i="2"/>
  <c r="AG175" i="2"/>
  <c r="AG447" i="2"/>
  <c r="AG379" i="2"/>
  <c r="AG513" i="2"/>
  <c r="AG690" i="2"/>
  <c r="AG498" i="2"/>
  <c r="AG547" i="2"/>
  <c r="AG614" i="2"/>
  <c r="AG344" i="2"/>
  <c r="AG664" i="2"/>
  <c r="AG683" i="2"/>
  <c r="AG241" i="2"/>
  <c r="AG444" i="2"/>
  <c r="AG689" i="2"/>
  <c r="AG697" i="2"/>
  <c r="AG349" i="2"/>
  <c r="AG674" i="2"/>
  <c r="AG682" i="2"/>
  <c r="AG597" i="2"/>
  <c r="AG669" i="2"/>
  <c r="AG729" i="2"/>
  <c r="AG503" i="2"/>
  <c r="AG709" i="2"/>
  <c r="AG520" i="2"/>
  <c r="AG662" i="2"/>
  <c r="AG685" i="2"/>
  <c r="AG668" i="2"/>
  <c r="AG718" i="2"/>
  <c r="AG578" i="2"/>
  <c r="AG694" i="2"/>
  <c r="AG695" i="2"/>
  <c r="AG693" i="2"/>
  <c r="AG722" i="2"/>
  <c r="AG705" i="2"/>
  <c r="AG640" i="2"/>
  <c r="AG726" i="2"/>
  <c r="AG713" i="2"/>
  <c r="AG666" i="2"/>
  <c r="AF611" i="2"/>
  <c r="AF535" i="2"/>
  <c r="AF531" i="2"/>
  <c r="AF78" i="2"/>
  <c r="AF249" i="2"/>
  <c r="AF399" i="2"/>
  <c r="AF378" i="2"/>
  <c r="AF307" i="2"/>
  <c r="AF554" i="2"/>
  <c r="AF511" i="2"/>
  <c r="AF225" i="2"/>
  <c r="AF460" i="2"/>
  <c r="AF98" i="2"/>
  <c r="AF655" i="2"/>
  <c r="AF108" i="2"/>
  <c r="AF470" i="2"/>
  <c r="AF579" i="2"/>
  <c r="AF631" i="2"/>
  <c r="AF411" i="2"/>
  <c r="AF431" i="2"/>
  <c r="AF61" i="2"/>
  <c r="AF371" i="2"/>
  <c r="AF484" i="2"/>
  <c r="AF247" i="2"/>
  <c r="AF232" i="2"/>
  <c r="AF400" i="2"/>
  <c r="AF573" i="2"/>
  <c r="AF625" i="2"/>
  <c r="AF79" i="2"/>
  <c r="AF556" i="2"/>
  <c r="AF130" i="2"/>
  <c r="AF306" i="2"/>
  <c r="AF370" i="2"/>
  <c r="AF3" i="2"/>
  <c r="AF686" i="2"/>
  <c r="AF76" i="2"/>
  <c r="AF144" i="2"/>
  <c r="AF401" i="2"/>
  <c r="AF227" i="2"/>
  <c r="AF670" i="2"/>
  <c r="AF100" i="2"/>
  <c r="AF43" i="2"/>
  <c r="AF355" i="2"/>
  <c r="AF173" i="2"/>
  <c r="AF537" i="2"/>
  <c r="AF416" i="2"/>
  <c r="AF181" i="2"/>
  <c r="AF583" i="2"/>
  <c r="AF197" i="2"/>
  <c r="AF330" i="2"/>
  <c r="AF505" i="2"/>
  <c r="AF314" i="2"/>
  <c r="AF414" i="2"/>
  <c r="AF457" i="2"/>
  <c r="AF112" i="2"/>
  <c r="AF293" i="2"/>
  <c r="AF462" i="2"/>
  <c r="AF244" i="2"/>
  <c r="AF131" i="2"/>
  <c r="AF347" i="2"/>
  <c r="AF482" i="2"/>
  <c r="AF125" i="2"/>
  <c r="AF321" i="2"/>
  <c r="AF303" i="2"/>
  <c r="AF320" i="2"/>
  <c r="AF284" i="2"/>
  <c r="AF316" i="2"/>
  <c r="AF438" i="2"/>
  <c r="AF140" i="2"/>
  <c r="AF395" i="2"/>
  <c r="AF151" i="2"/>
  <c r="AF248" i="2"/>
  <c r="AF345" i="2"/>
  <c r="AF105" i="2"/>
  <c r="AF453" i="2"/>
  <c r="AF469" i="2"/>
  <c r="AF188" i="2"/>
  <c r="AF613" i="2"/>
  <c r="AF56" i="2"/>
  <c r="AF300" i="2"/>
  <c r="AF390" i="2"/>
  <c r="AF91" i="2"/>
  <c r="AF152" i="2"/>
  <c r="AF375" i="2"/>
  <c r="AF295" i="2"/>
  <c r="AF489" i="2"/>
  <c r="AF528" i="2"/>
  <c r="AF465" i="2"/>
  <c r="AF593" i="2"/>
  <c r="AF301" i="2"/>
  <c r="AF209" i="2"/>
  <c r="AF256" i="2"/>
  <c r="AF75" i="2"/>
  <c r="AF274" i="2"/>
  <c r="AF45" i="2"/>
  <c r="AF81" i="2"/>
  <c r="AF94" i="2"/>
  <c r="AF7" i="2"/>
  <c r="AF600" i="2"/>
  <c r="AF127" i="2"/>
  <c r="AF254" i="2"/>
  <c r="AF77" i="2"/>
  <c r="AF407" i="2"/>
  <c r="AF424" i="2"/>
  <c r="AF255" i="2"/>
  <c r="AF337" i="2"/>
  <c r="AF23" i="2"/>
  <c r="AF634" i="2"/>
  <c r="AF351" i="2"/>
  <c r="AF479" i="2"/>
  <c r="AF517" i="2"/>
  <c r="AF53" i="2"/>
  <c r="AF187" i="2"/>
  <c r="AF48" i="2"/>
  <c r="AF341" i="2"/>
  <c r="AF37" i="2"/>
  <c r="AF442" i="2"/>
  <c r="AF243" i="2"/>
  <c r="AF334" i="2"/>
  <c r="AF265" i="2"/>
  <c r="AF727" i="2"/>
  <c r="AF19" i="2"/>
  <c r="AF182" i="2"/>
  <c r="AF167" i="2"/>
  <c r="AF322" i="2"/>
  <c r="AF234" i="2"/>
  <c r="AF340" i="2"/>
  <c r="AF637" i="2"/>
  <c r="AF139" i="2"/>
  <c r="AF97" i="2"/>
  <c r="AF70" i="2"/>
  <c r="AF136" i="2"/>
  <c r="AF10" i="2"/>
  <c r="AF239" i="2"/>
  <c r="AF287" i="2"/>
  <c r="AF641" i="2"/>
  <c r="AF676" i="2"/>
  <c r="AF315" i="2"/>
  <c r="AF384" i="2"/>
  <c r="AF240" i="2"/>
  <c r="AF372" i="2"/>
  <c r="AF217" i="2"/>
  <c r="AF701" i="2"/>
  <c r="AF539" i="2"/>
  <c r="AF288" i="2"/>
  <c r="AF607" i="2"/>
  <c r="AF421" i="2"/>
  <c r="AF449" i="2"/>
  <c r="AF25" i="2"/>
  <c r="AF22" i="2"/>
  <c r="AF382" i="2"/>
  <c r="AF218" i="2"/>
  <c r="AF224" i="2"/>
  <c r="AF440" i="2"/>
  <c r="AF170" i="2"/>
  <c r="AF222" i="2"/>
  <c r="AF269" i="2"/>
  <c r="AF220" i="2"/>
  <c r="AF567" i="2"/>
  <c r="AF473" i="2"/>
  <c r="AF121" i="2"/>
  <c r="AF29" i="2"/>
  <c r="AF480" i="2"/>
  <c r="AF514" i="2"/>
  <c r="AF443" i="2"/>
  <c r="AF724" i="2"/>
  <c r="AF323" i="2"/>
  <c r="AF632" i="2"/>
  <c r="AF237" i="2"/>
  <c r="AF560" i="2"/>
  <c r="AF542" i="2"/>
  <c r="AF194" i="2"/>
  <c r="AF584" i="2"/>
  <c r="AF518" i="2"/>
  <c r="AF622" i="2"/>
  <c r="AF654" i="2"/>
  <c r="AF201" i="2"/>
  <c r="AF328" i="2"/>
  <c r="AF581" i="2"/>
  <c r="AF109" i="2"/>
  <c r="AF472" i="2"/>
  <c r="AF474" i="2"/>
  <c r="AF620" i="2"/>
  <c r="AF490" i="2"/>
  <c r="AF34" i="2"/>
  <c r="AF691" i="2"/>
  <c r="AF212" i="2"/>
  <c r="AF65" i="2"/>
  <c r="AF647" i="2"/>
  <c r="AF163" i="2"/>
  <c r="AF305" i="2"/>
  <c r="AF608" i="2"/>
  <c r="AF626" i="2"/>
  <c r="AF602" i="2"/>
  <c r="AF8" i="2"/>
  <c r="AF219" i="2"/>
  <c r="AF149" i="2"/>
  <c r="AF329" i="2"/>
  <c r="AF510" i="2"/>
  <c r="AF454" i="2"/>
  <c r="AF87" i="2"/>
  <c r="AF543" i="2"/>
  <c r="AF55" i="2"/>
  <c r="AF615" i="2"/>
  <c r="AF643" i="2"/>
  <c r="AF359" i="2"/>
  <c r="AF551" i="2"/>
  <c r="AF279" i="2"/>
  <c r="AF213" i="2"/>
  <c r="AF260" i="2"/>
  <c r="AF107" i="2"/>
  <c r="AF446" i="2"/>
  <c r="AF58" i="2"/>
  <c r="AF477" i="2"/>
  <c r="AF496" i="2"/>
  <c r="AF59" i="2"/>
  <c r="AF387" i="2"/>
  <c r="AF133" i="2"/>
  <c r="AF62" i="2"/>
  <c r="AF433" i="2"/>
  <c r="AF538" i="2"/>
  <c r="AF420" i="2"/>
  <c r="AF582" i="2"/>
  <c r="AF230" i="2"/>
  <c r="AF176" i="2"/>
  <c r="AF459" i="2"/>
  <c r="AF327" i="2"/>
  <c r="AF649" i="2"/>
  <c r="AF291" i="2"/>
  <c r="AF162" i="2"/>
  <c r="AF492" i="2"/>
  <c r="AF148" i="2"/>
  <c r="AF397" i="2"/>
  <c r="AF82" i="2"/>
  <c r="AF519" i="2"/>
  <c r="AF333" i="2"/>
  <c r="AF13" i="2"/>
  <c r="AF398" i="2"/>
  <c r="AF361" i="2"/>
  <c r="AF392" i="2"/>
  <c r="AF28" i="2"/>
  <c r="AF40" i="2"/>
  <c r="AF84" i="2"/>
  <c r="AF389" i="2"/>
  <c r="AF186" i="2"/>
  <c r="AF72" i="2"/>
  <c r="AF336" i="2"/>
  <c r="AF114" i="2"/>
  <c r="AF41" i="2"/>
  <c r="AF445" i="2"/>
  <c r="AF706" i="2"/>
  <c r="AF657" i="2"/>
  <c r="AF456" i="2"/>
  <c r="AF563" i="2"/>
  <c r="AF354" i="2"/>
  <c r="AF122" i="2"/>
  <c r="AF346" i="2"/>
  <c r="AF569" i="2"/>
  <c r="AF495" i="2"/>
  <c r="AF376" i="2"/>
  <c r="AF699" i="2"/>
  <c r="AF26" i="2"/>
  <c r="AF415" i="2"/>
  <c r="AF50" i="2"/>
  <c r="AF233" i="2"/>
  <c r="AF339" i="2"/>
  <c r="AF17" i="2"/>
  <c r="AF402" i="2"/>
  <c r="AF80" i="2"/>
  <c r="AF594" i="2"/>
  <c r="AF360" i="2"/>
  <c r="AF658" i="2"/>
  <c r="AF430" i="2"/>
  <c r="AF523" i="2"/>
  <c r="AF725" i="2"/>
  <c r="AF171" i="2"/>
  <c r="AF497" i="2"/>
  <c r="AF466" i="2"/>
  <c r="AF413" i="2"/>
  <c r="AF455" i="2"/>
  <c r="AF258" i="2"/>
  <c r="AF417" i="2"/>
  <c r="AF418" i="2"/>
  <c r="AF206" i="2"/>
  <c r="AF509" i="2"/>
  <c r="AF412" i="2"/>
  <c r="AF120" i="2"/>
  <c r="AF184" i="2"/>
  <c r="AF104" i="2"/>
  <c r="AF541" i="2"/>
  <c r="AF286" i="2"/>
  <c r="AF199" i="2"/>
  <c r="AF558" i="2"/>
  <c r="AF4" i="2"/>
  <c r="AF464" i="2"/>
  <c r="AF83" i="2"/>
  <c r="AF85" i="2"/>
  <c r="AF659" i="2"/>
  <c r="AF468" i="2"/>
  <c r="AF381" i="2"/>
  <c r="AF564" i="2"/>
  <c r="AF208" i="2"/>
  <c r="AF251" i="2"/>
  <c r="AF627" i="2"/>
  <c r="AF292" i="2"/>
  <c r="AF193" i="2"/>
  <c r="AF168" i="2"/>
  <c r="AF174" i="2"/>
  <c r="AF73" i="2"/>
  <c r="AF365" i="2"/>
  <c r="AF198" i="2"/>
  <c r="AF264" i="2"/>
  <c r="AF374" i="2"/>
  <c r="AF617" i="2"/>
  <c r="AF99" i="2"/>
  <c r="AF164" i="2"/>
  <c r="AF90" i="2"/>
  <c r="AF603" i="2"/>
  <c r="AF483" i="2"/>
  <c r="AF525" i="2"/>
  <c r="AF325" i="2"/>
  <c r="AF165" i="2"/>
  <c r="AF276" i="2"/>
  <c r="AF633" i="2"/>
  <c r="AF141" i="2"/>
  <c r="AF425" i="2"/>
  <c r="AF312" i="2"/>
  <c r="AF189" i="2"/>
  <c r="AF386" i="2"/>
  <c r="AF69" i="2"/>
  <c r="AF294" i="2"/>
  <c r="AF383" i="2"/>
  <c r="AF502" i="2"/>
  <c r="AF427" i="2"/>
  <c r="AF707" i="2"/>
  <c r="AF270" i="2"/>
  <c r="AF36" i="2"/>
  <c r="AF115" i="2"/>
  <c r="AF66" i="2"/>
  <c r="AF113" i="2"/>
  <c r="AF250" i="2"/>
  <c r="AF277" i="2"/>
  <c r="AF150" i="2"/>
  <c r="AF159" i="2"/>
  <c r="AF338" i="2"/>
  <c r="AF609" i="2"/>
  <c r="AF289" i="2"/>
  <c r="AF60" i="2"/>
  <c r="AF570" i="2"/>
  <c r="AF157" i="2"/>
  <c r="AF5" i="2"/>
  <c r="AF39" i="2"/>
  <c r="AF205" i="2"/>
  <c r="AF688" i="2"/>
  <c r="AF16" i="2"/>
  <c r="AF545" i="2"/>
  <c r="AF544" i="2"/>
  <c r="AF49" i="2"/>
  <c r="AF210" i="2"/>
  <c r="AF357" i="2"/>
  <c r="AF687" i="2"/>
  <c r="AF546" i="2"/>
  <c r="AF601" i="2"/>
  <c r="AF138" i="2"/>
  <c r="AF642" i="2"/>
  <c r="AF253" i="2"/>
  <c r="AF145" i="2"/>
  <c r="AF214" i="2"/>
  <c r="AF38" i="2"/>
  <c r="AF9" i="2"/>
  <c r="AF92" i="2"/>
  <c r="AF557" i="2"/>
  <c r="AF142" i="2"/>
  <c r="AF126" i="2"/>
  <c r="AF552" i="2"/>
  <c r="AF326" i="2"/>
  <c r="AF574" i="2"/>
  <c r="AF678" i="2"/>
  <c r="AF476" i="2"/>
  <c r="AF177" i="2"/>
  <c r="AF2" i="2"/>
  <c r="AF439" i="2"/>
  <c r="AF202" i="2"/>
  <c r="AF266" i="2"/>
  <c r="AF31" i="2"/>
  <c r="AF101" i="2"/>
  <c r="AF51" i="2"/>
  <c r="AF568" i="2"/>
  <c r="AF672" i="2"/>
  <c r="AF304" i="2"/>
  <c r="AF481" i="2"/>
  <c r="AF74" i="2"/>
  <c r="AF272" i="2"/>
  <c r="AF54" i="2"/>
  <c r="AF134" i="2"/>
  <c r="AF507" i="2"/>
  <c r="AF595" i="2"/>
  <c r="AF47" i="2"/>
  <c r="AF605" i="2"/>
  <c r="AF428" i="2"/>
  <c r="AF616" i="2"/>
  <c r="AF191" i="2"/>
  <c r="AF486" i="2"/>
  <c r="AF356" i="2"/>
  <c r="AF32" i="2"/>
  <c r="AF229" i="2"/>
  <c r="AF296" i="2"/>
  <c r="AF432" i="2"/>
  <c r="AF11" i="2"/>
  <c r="AF299" i="2"/>
  <c r="AF663" i="2"/>
  <c r="AF18" i="2"/>
  <c r="AF639" i="2"/>
  <c r="AF373" i="2"/>
  <c r="AF166" i="2"/>
  <c r="AF195" i="2"/>
  <c r="AF362" i="2"/>
  <c r="AF204" i="2"/>
  <c r="AF123" i="2"/>
  <c r="AF153" i="2"/>
  <c r="AF522" i="2"/>
  <c r="AF604" i="2"/>
  <c r="AF14" i="2"/>
  <c r="AF226" i="2"/>
  <c r="AF562" i="2"/>
  <c r="AF491" i="2"/>
  <c r="AF211" i="2"/>
  <c r="AF259" i="2"/>
  <c r="AF20" i="2"/>
  <c r="AF246" i="2"/>
  <c r="AF63" i="2"/>
  <c r="AF221" i="2"/>
  <c r="AF591" i="2"/>
  <c r="AF273" i="2"/>
  <c r="AF268" i="2"/>
  <c r="AF646" i="2"/>
  <c r="AF380" i="2"/>
  <c r="AF623" i="2"/>
  <c r="AF534" i="2"/>
  <c r="AF147" i="2"/>
  <c r="AF335" i="2"/>
  <c r="AF606" i="2"/>
  <c r="AF404" i="2"/>
  <c r="AF728" i="2"/>
  <c r="AF475" i="2"/>
  <c r="AF696" i="2"/>
  <c r="AF313" i="2"/>
  <c r="AF24" i="2"/>
  <c r="AF21" i="2"/>
  <c r="AF280" i="2"/>
  <c r="AF128" i="2"/>
  <c r="AF635" i="2"/>
  <c r="AF580" i="2"/>
  <c r="AF86" i="2"/>
  <c r="AF67" i="2"/>
  <c r="AF599" i="2"/>
  <c r="AF403" i="2"/>
  <c r="AF103" i="2"/>
  <c r="AF192" i="2"/>
  <c r="AF282" i="2"/>
  <c r="AF385" i="2"/>
  <c r="AF96" i="2"/>
  <c r="AF343" i="2"/>
  <c r="AF719" i="2"/>
  <c r="AF684" i="2"/>
  <c r="AF6" i="2"/>
  <c r="AF661" i="2"/>
  <c r="AF586" i="2"/>
  <c r="AF410" i="2"/>
  <c r="AF665" i="2"/>
  <c r="AF156" i="2"/>
  <c r="AF393" i="2"/>
  <c r="AF405" i="2"/>
  <c r="AF660" i="2"/>
  <c r="AF499" i="2"/>
  <c r="AF342" i="2"/>
  <c r="AF723" i="2"/>
  <c r="AF89" i="2"/>
  <c r="AF178" i="2"/>
  <c r="AF612" i="2"/>
  <c r="AF154" i="2"/>
  <c r="AF698" i="2"/>
  <c r="AF12" i="2"/>
  <c r="AF183" i="2"/>
  <c r="AF160" i="2"/>
  <c r="AF309" i="2"/>
  <c r="AF158" i="2"/>
  <c r="AF15" i="2"/>
  <c r="AF494" i="2"/>
  <c r="AF653" i="2"/>
  <c r="AF377" i="2"/>
  <c r="AF521" i="2"/>
  <c r="AF235" i="2"/>
  <c r="AF129" i="2"/>
  <c r="AF429" i="2"/>
  <c r="AF30" i="2"/>
  <c r="AF673" i="2"/>
  <c r="AF590" i="2"/>
  <c r="AF102" i="2"/>
  <c r="AF624" i="2"/>
  <c r="AF561" i="2"/>
  <c r="AF526" i="2"/>
  <c r="AF366" i="2"/>
  <c r="AF575" i="2"/>
  <c r="AF155" i="2"/>
  <c r="AF598" i="2"/>
  <c r="AF185" i="2"/>
  <c r="AF533" i="2"/>
  <c r="AF437" i="2"/>
  <c r="AF146" i="2"/>
  <c r="AF364" i="2"/>
  <c r="AF717" i="2"/>
  <c r="AF352" i="2"/>
  <c r="AF720" i="2"/>
  <c r="AF550" i="2"/>
  <c r="AF553" i="2"/>
  <c r="AF42" i="2"/>
  <c r="AF527" i="2"/>
  <c r="AF27" i="2"/>
  <c r="AF57" i="2"/>
  <c r="AF297" i="2"/>
  <c r="AF450" i="2"/>
  <c r="AF137" i="2"/>
  <c r="AF252" i="2"/>
  <c r="AF311" i="2"/>
  <c r="AF93" i="2"/>
  <c r="AF317" i="2"/>
  <c r="AF203" i="2"/>
  <c r="AF422" i="2"/>
  <c r="AF318" i="2"/>
  <c r="AF261" i="2"/>
  <c r="AF576" i="2"/>
  <c r="AF630" i="2"/>
  <c r="AF408" i="2"/>
  <c r="AF524" i="2"/>
  <c r="AF585" i="2"/>
  <c r="AF116" i="2"/>
  <c r="AF419" i="2"/>
  <c r="AF111" i="2"/>
  <c r="AF245" i="2"/>
  <c r="AF703" i="2"/>
  <c r="AF548" i="2"/>
  <c r="AF488" i="2"/>
  <c r="AF588" i="2"/>
  <c r="AF712" i="2"/>
  <c r="AF504" i="2"/>
  <c r="AF702" i="2"/>
  <c r="AF485" i="2"/>
  <c r="AF367" i="2"/>
  <c r="AF435" i="2"/>
  <c r="AF571" i="2"/>
  <c r="AF143" i="2"/>
  <c r="AF471" i="2"/>
  <c r="AF319" i="2"/>
  <c r="AF530" i="2"/>
  <c r="AF710" i="2"/>
  <c r="AF592" i="2"/>
  <c r="AF596" i="2"/>
  <c r="AF88" i="2"/>
  <c r="AF610" i="2"/>
  <c r="AF467" i="2"/>
  <c r="AF731" i="2"/>
  <c r="AF231" i="2"/>
  <c r="AF190" i="2"/>
  <c r="AF675" i="2"/>
  <c r="AF458" i="2"/>
  <c r="AF451" i="2"/>
  <c r="AF409" i="2"/>
  <c r="AF426" i="2"/>
  <c r="AF501" i="2"/>
  <c r="AF565" i="2"/>
  <c r="AF169" i="2"/>
  <c r="AF463" i="2"/>
  <c r="AF648" i="2"/>
  <c r="AF117" i="2"/>
  <c r="AF52" i="2"/>
  <c r="AF656" i="2"/>
  <c r="AF106" i="2"/>
  <c r="AF135" i="2"/>
  <c r="AF331" i="2"/>
  <c r="AF650" i="2"/>
  <c r="AF215" i="2"/>
  <c r="AF589" i="2"/>
  <c r="AF35" i="2"/>
  <c r="AF711" i="2"/>
  <c r="AF500" i="2"/>
  <c r="AF396" i="2"/>
  <c r="AF332" i="2"/>
  <c r="AF369" i="2"/>
  <c r="AF46" i="2"/>
  <c r="AF487" i="2"/>
  <c r="AF172" i="2"/>
  <c r="AF68" i="2"/>
  <c r="AF238" i="2"/>
  <c r="AF118" i="2"/>
  <c r="AF508" i="2"/>
  <c r="AF283" i="2"/>
  <c r="AF667" i="2"/>
  <c r="AF242" i="2"/>
  <c r="AF587" i="2"/>
  <c r="AF348" i="2"/>
  <c r="AF512" i="2"/>
  <c r="AF679" i="2"/>
  <c r="AF298" i="2"/>
  <c r="AF638" i="2"/>
  <c r="AF236" i="2"/>
  <c r="AF423" i="2"/>
  <c r="AF110" i="2"/>
  <c r="AF651" i="2"/>
  <c r="AF566" i="2"/>
  <c r="AF645" i="2"/>
  <c r="AF44" i="2"/>
  <c r="AF350" i="2"/>
  <c r="AF363" i="2"/>
  <c r="AF619" i="2"/>
  <c r="AF64" i="2"/>
  <c r="AF436" i="2"/>
  <c r="AF406" i="2"/>
  <c r="AF434" i="2"/>
  <c r="AF95" i="2"/>
  <c r="AF721" i="2"/>
  <c r="AF200" i="2"/>
  <c r="AF716" i="2"/>
  <c r="AF671" i="2"/>
  <c r="AF207" i="2"/>
  <c r="AF308" i="2"/>
  <c r="AF179" i="2"/>
  <c r="AF275" i="2"/>
  <c r="AF536" i="2"/>
  <c r="AF271" i="2"/>
  <c r="AF228" i="2"/>
  <c r="AF715" i="2"/>
  <c r="AF644" i="2"/>
  <c r="AF216" i="2"/>
  <c r="AF278" i="2"/>
  <c r="AF652" i="2"/>
  <c r="AF730" i="2"/>
  <c r="AF692" i="2"/>
  <c r="AF559" i="2"/>
  <c r="AF529" i="2"/>
  <c r="AF549" i="2"/>
  <c r="AF33" i="2"/>
  <c r="AF161" i="2"/>
  <c r="AF353" i="2"/>
  <c r="AF119" i="2"/>
  <c r="AF704" i="2"/>
  <c r="AF629" i="2"/>
  <c r="AF267" i="2"/>
  <c r="AF478" i="2"/>
  <c r="AF257" i="2"/>
  <c r="AF71" i="2"/>
  <c r="AF310" i="2"/>
  <c r="AF732" i="2"/>
  <c r="AF680" i="2"/>
  <c r="AF532" i="2"/>
  <c r="AF180" i="2"/>
  <c r="AF515" i="2"/>
  <c r="AF493" i="2"/>
  <c r="AF452" i="2"/>
  <c r="AF714" i="2"/>
  <c r="AF196" i="2"/>
  <c r="AF448" i="2"/>
  <c r="AF391" i="2"/>
  <c r="AF700" i="2"/>
  <c r="AF132" i="2"/>
  <c r="AF636" i="2"/>
  <c r="AF677" i="2"/>
  <c r="AF681" i="2"/>
  <c r="AF441" i="2"/>
  <c r="AF618" i="2"/>
  <c r="AF394" i="2"/>
  <c r="AF358" i="2"/>
  <c r="AF263" i="2"/>
  <c r="AF621" i="2"/>
  <c r="AF388" i="2"/>
  <c r="AF281" i="2"/>
  <c r="AF324" i="2"/>
  <c r="AF540" i="2"/>
  <c r="AF516" i="2"/>
  <c r="AF572" i="2"/>
  <c r="AF262" i="2"/>
  <c r="AF555" i="2"/>
  <c r="AF368" i="2"/>
  <c r="AF124" i="2"/>
  <c r="AF461" i="2"/>
  <c r="AF285" i="2"/>
  <c r="AF302" i="2"/>
  <c r="AF223" i="2"/>
  <c r="AF506" i="2"/>
  <c r="AF708" i="2"/>
  <c r="AF628" i="2"/>
  <c r="AF290" i="2"/>
  <c r="AF577" i="2"/>
  <c r="AF175" i="2"/>
  <c r="AF447" i="2"/>
  <c r="AF379" i="2"/>
  <c r="AF513" i="2"/>
  <c r="AF690" i="2"/>
  <c r="AF498" i="2"/>
  <c r="AF547" i="2"/>
  <c r="AF614" i="2"/>
  <c r="AF344" i="2"/>
  <c r="AF664" i="2"/>
  <c r="AF683" i="2"/>
  <c r="AF241" i="2"/>
  <c r="AF444" i="2"/>
  <c r="AF689" i="2"/>
  <c r="AF697" i="2"/>
  <c r="AF349" i="2"/>
  <c r="AF674" i="2"/>
  <c r="AF682" i="2"/>
  <c r="AF597" i="2"/>
  <c r="AF669" i="2"/>
  <c r="AF729" i="2"/>
  <c r="AF503" i="2"/>
  <c r="AF709" i="2"/>
  <c r="AF520" i="2"/>
  <c r="AF662" i="2"/>
  <c r="AF685" i="2"/>
  <c r="AF668" i="2"/>
  <c r="AF718" i="2"/>
  <c r="AF578" i="2"/>
  <c r="AF694" i="2"/>
  <c r="AF695" i="2"/>
  <c r="AF693" i="2"/>
  <c r="AF722" i="2"/>
  <c r="AF705" i="2"/>
  <c r="AF640" i="2"/>
  <c r="AF726" i="2"/>
  <c r="AF713" i="2"/>
  <c r="AF666" i="2"/>
  <c r="AE611" i="2"/>
  <c r="AE535" i="2"/>
  <c r="AE531" i="2"/>
  <c r="AE78" i="2"/>
  <c r="AE249" i="2"/>
  <c r="AE399" i="2"/>
  <c r="AE378" i="2"/>
  <c r="AE307" i="2"/>
  <c r="AE554" i="2"/>
  <c r="AE511" i="2"/>
  <c r="AE225" i="2"/>
  <c r="AE460" i="2"/>
  <c r="AE98" i="2"/>
  <c r="AE655" i="2"/>
  <c r="AE108" i="2"/>
  <c r="AE470" i="2"/>
  <c r="AE579" i="2"/>
  <c r="AE631" i="2"/>
  <c r="AE411" i="2"/>
  <c r="AE431" i="2"/>
  <c r="AE61" i="2"/>
  <c r="AE371" i="2"/>
  <c r="AE484" i="2"/>
  <c r="AE247" i="2"/>
  <c r="AE232" i="2"/>
  <c r="AE400" i="2"/>
  <c r="AE573" i="2"/>
  <c r="AE625" i="2"/>
  <c r="AE79" i="2"/>
  <c r="AE556" i="2"/>
  <c r="AE130" i="2"/>
  <c r="AE306" i="2"/>
  <c r="AE370" i="2"/>
  <c r="AE3" i="2"/>
  <c r="AE686" i="2"/>
  <c r="AE76" i="2"/>
  <c r="AE144" i="2"/>
  <c r="AE401" i="2"/>
  <c r="AE227" i="2"/>
  <c r="AE670" i="2"/>
  <c r="AE100" i="2"/>
  <c r="AE43" i="2"/>
  <c r="AE355" i="2"/>
  <c r="AE173" i="2"/>
  <c r="AE537" i="2"/>
  <c r="AE416" i="2"/>
  <c r="AE181" i="2"/>
  <c r="AE583" i="2"/>
  <c r="AE197" i="2"/>
  <c r="AE330" i="2"/>
  <c r="AE505" i="2"/>
  <c r="AE314" i="2"/>
  <c r="AE414" i="2"/>
  <c r="AE457" i="2"/>
  <c r="AE112" i="2"/>
  <c r="AE293" i="2"/>
  <c r="AE462" i="2"/>
  <c r="AE244" i="2"/>
  <c r="AE131" i="2"/>
  <c r="AE347" i="2"/>
  <c r="AE482" i="2"/>
  <c r="AE125" i="2"/>
  <c r="AE321" i="2"/>
  <c r="AE303" i="2"/>
  <c r="AE320" i="2"/>
  <c r="AE284" i="2"/>
  <c r="AE316" i="2"/>
  <c r="AE438" i="2"/>
  <c r="AE140" i="2"/>
  <c r="AE395" i="2"/>
  <c r="AE151" i="2"/>
  <c r="AE248" i="2"/>
  <c r="AE345" i="2"/>
  <c r="AE105" i="2"/>
  <c r="AE453" i="2"/>
  <c r="AE469" i="2"/>
  <c r="AE188" i="2"/>
  <c r="AE613" i="2"/>
  <c r="AE56" i="2"/>
  <c r="AE300" i="2"/>
  <c r="AE390" i="2"/>
  <c r="AE91" i="2"/>
  <c r="AE152" i="2"/>
  <c r="AE375" i="2"/>
  <c r="AE295" i="2"/>
  <c r="AE489" i="2"/>
  <c r="AE528" i="2"/>
  <c r="AE465" i="2"/>
  <c r="AE593" i="2"/>
  <c r="AE301" i="2"/>
  <c r="AE209" i="2"/>
  <c r="AE256" i="2"/>
  <c r="AE75" i="2"/>
  <c r="AE274" i="2"/>
  <c r="AE45" i="2"/>
  <c r="AE81" i="2"/>
  <c r="AE94" i="2"/>
  <c r="AE7" i="2"/>
  <c r="AE600" i="2"/>
  <c r="AE127" i="2"/>
  <c r="AE254" i="2"/>
  <c r="AE77" i="2"/>
  <c r="AE407" i="2"/>
  <c r="AE424" i="2"/>
  <c r="AE255" i="2"/>
  <c r="AE337" i="2"/>
  <c r="AE23" i="2"/>
  <c r="AE634" i="2"/>
  <c r="AE351" i="2"/>
  <c r="AE479" i="2"/>
  <c r="AE517" i="2"/>
  <c r="AE53" i="2"/>
  <c r="AE187" i="2"/>
  <c r="AE48" i="2"/>
  <c r="AE341" i="2"/>
  <c r="AE37" i="2"/>
  <c r="AE442" i="2"/>
  <c r="AE243" i="2"/>
  <c r="AE334" i="2"/>
  <c r="AE265" i="2"/>
  <c r="AE727" i="2"/>
  <c r="AE19" i="2"/>
  <c r="AE182" i="2"/>
  <c r="AE167" i="2"/>
  <c r="AE322" i="2"/>
  <c r="AE234" i="2"/>
  <c r="AE340" i="2"/>
  <c r="AE637" i="2"/>
  <c r="AE139" i="2"/>
  <c r="AE97" i="2"/>
  <c r="AE70" i="2"/>
  <c r="AE136" i="2"/>
  <c r="AE10" i="2"/>
  <c r="AE239" i="2"/>
  <c r="AE287" i="2"/>
  <c r="AE641" i="2"/>
  <c r="AE676" i="2"/>
  <c r="AE315" i="2"/>
  <c r="AE384" i="2"/>
  <c r="AE240" i="2"/>
  <c r="AE372" i="2"/>
  <c r="AE217" i="2"/>
  <c r="AE701" i="2"/>
  <c r="AE539" i="2"/>
  <c r="AE288" i="2"/>
  <c r="AE607" i="2"/>
  <c r="AE421" i="2"/>
  <c r="AE449" i="2"/>
  <c r="AE25" i="2"/>
  <c r="AE22" i="2"/>
  <c r="AE382" i="2"/>
  <c r="AE218" i="2"/>
  <c r="AE224" i="2"/>
  <c r="AE440" i="2"/>
  <c r="AE170" i="2"/>
  <c r="AE222" i="2"/>
  <c r="AE269" i="2"/>
  <c r="AE220" i="2"/>
  <c r="AE567" i="2"/>
  <c r="AE473" i="2"/>
  <c r="AE121" i="2"/>
  <c r="AE29" i="2"/>
  <c r="AE480" i="2"/>
  <c r="AE514" i="2"/>
  <c r="AE443" i="2"/>
  <c r="AE724" i="2"/>
  <c r="AE323" i="2"/>
  <c r="AE632" i="2"/>
  <c r="AE237" i="2"/>
  <c r="AE560" i="2"/>
  <c r="AE542" i="2"/>
  <c r="AE194" i="2"/>
  <c r="AE584" i="2"/>
  <c r="AE518" i="2"/>
  <c r="AE622" i="2"/>
  <c r="AE654" i="2"/>
  <c r="AE201" i="2"/>
  <c r="AE328" i="2"/>
  <c r="AE581" i="2"/>
  <c r="AE109" i="2"/>
  <c r="AE472" i="2"/>
  <c r="AE474" i="2"/>
  <c r="AE620" i="2"/>
  <c r="AE490" i="2"/>
  <c r="AE34" i="2"/>
  <c r="AE691" i="2"/>
  <c r="AE212" i="2"/>
  <c r="AE65" i="2"/>
  <c r="AE647" i="2"/>
  <c r="AE163" i="2"/>
  <c r="AE305" i="2"/>
  <c r="AE608" i="2"/>
  <c r="AE626" i="2"/>
  <c r="AE602" i="2"/>
  <c r="AE8" i="2"/>
  <c r="AE219" i="2"/>
  <c r="AE149" i="2"/>
  <c r="AE329" i="2"/>
  <c r="AE510" i="2"/>
  <c r="AE454" i="2"/>
  <c r="AE87" i="2"/>
  <c r="AE543" i="2"/>
  <c r="AE55" i="2"/>
  <c r="AE615" i="2"/>
  <c r="AE643" i="2"/>
  <c r="AE359" i="2"/>
  <c r="AE551" i="2"/>
  <c r="AE279" i="2"/>
  <c r="AE213" i="2"/>
  <c r="AE260" i="2"/>
  <c r="AE107" i="2"/>
  <c r="AE446" i="2"/>
  <c r="AE58" i="2"/>
  <c r="AE477" i="2"/>
  <c r="AE496" i="2"/>
  <c r="AE59" i="2"/>
  <c r="AE387" i="2"/>
  <c r="AE133" i="2"/>
  <c r="AE62" i="2"/>
  <c r="AE433" i="2"/>
  <c r="AE538" i="2"/>
  <c r="AE420" i="2"/>
  <c r="AE582" i="2"/>
  <c r="AE230" i="2"/>
  <c r="AE176" i="2"/>
  <c r="AE459" i="2"/>
  <c r="AE327" i="2"/>
  <c r="AE649" i="2"/>
  <c r="AE291" i="2"/>
  <c r="AE162" i="2"/>
  <c r="AE492" i="2"/>
  <c r="AE148" i="2"/>
  <c r="AE397" i="2"/>
  <c r="AE82" i="2"/>
  <c r="AE519" i="2"/>
  <c r="AE333" i="2"/>
  <c r="AE13" i="2"/>
  <c r="AE398" i="2"/>
  <c r="AE361" i="2"/>
  <c r="AE392" i="2"/>
  <c r="AE28" i="2"/>
  <c r="AE40" i="2"/>
  <c r="AE84" i="2"/>
  <c r="AE389" i="2"/>
  <c r="AE186" i="2"/>
  <c r="AE72" i="2"/>
  <c r="AE336" i="2"/>
  <c r="AE114" i="2"/>
  <c r="AE41" i="2"/>
  <c r="AE445" i="2"/>
  <c r="AE706" i="2"/>
  <c r="AE657" i="2"/>
  <c r="AE456" i="2"/>
  <c r="AE563" i="2"/>
  <c r="AE354" i="2"/>
  <c r="AE122" i="2"/>
  <c r="AE346" i="2"/>
  <c r="AE569" i="2"/>
  <c r="AE495" i="2"/>
  <c r="AE376" i="2"/>
  <c r="AE699" i="2"/>
  <c r="AE26" i="2"/>
  <c r="AE415" i="2"/>
  <c r="AE50" i="2"/>
  <c r="AE233" i="2"/>
  <c r="AE339" i="2"/>
  <c r="AE17" i="2"/>
  <c r="AE402" i="2"/>
  <c r="AE80" i="2"/>
  <c r="AE594" i="2"/>
  <c r="AE360" i="2"/>
  <c r="AE658" i="2"/>
  <c r="AE430" i="2"/>
  <c r="AE523" i="2"/>
  <c r="AE725" i="2"/>
  <c r="AE171" i="2"/>
  <c r="AE497" i="2"/>
  <c r="AE466" i="2"/>
  <c r="AE413" i="2"/>
  <c r="AE455" i="2"/>
  <c r="AE258" i="2"/>
  <c r="AE417" i="2"/>
  <c r="AE418" i="2"/>
  <c r="AE206" i="2"/>
  <c r="AE509" i="2"/>
  <c r="AE412" i="2"/>
  <c r="AE120" i="2"/>
  <c r="AE184" i="2"/>
  <c r="AE104" i="2"/>
  <c r="AE541" i="2"/>
  <c r="AE286" i="2"/>
  <c r="AE199" i="2"/>
  <c r="AE558" i="2"/>
  <c r="AE4" i="2"/>
  <c r="AE464" i="2"/>
  <c r="AE83" i="2"/>
  <c r="AE85" i="2"/>
  <c r="AE659" i="2"/>
  <c r="AE468" i="2"/>
  <c r="AE381" i="2"/>
  <c r="AE564" i="2"/>
  <c r="AE208" i="2"/>
  <c r="AE251" i="2"/>
  <c r="AE627" i="2"/>
  <c r="AE292" i="2"/>
  <c r="AE193" i="2"/>
  <c r="AE168" i="2"/>
  <c r="AE174" i="2"/>
  <c r="AE73" i="2"/>
  <c r="AE365" i="2"/>
  <c r="AE198" i="2"/>
  <c r="AE264" i="2"/>
  <c r="AE374" i="2"/>
  <c r="AE617" i="2"/>
  <c r="AE99" i="2"/>
  <c r="AE164" i="2"/>
  <c r="AE90" i="2"/>
  <c r="AE603" i="2"/>
  <c r="AE483" i="2"/>
  <c r="AE525" i="2"/>
  <c r="AE325" i="2"/>
  <c r="AE165" i="2"/>
  <c r="AE276" i="2"/>
  <c r="AE633" i="2"/>
  <c r="AE141" i="2"/>
  <c r="AE425" i="2"/>
  <c r="AE312" i="2"/>
  <c r="AE189" i="2"/>
  <c r="AE386" i="2"/>
  <c r="AE69" i="2"/>
  <c r="AE294" i="2"/>
  <c r="AE383" i="2"/>
  <c r="AE502" i="2"/>
  <c r="AE427" i="2"/>
  <c r="AE707" i="2"/>
  <c r="AE270" i="2"/>
  <c r="AE36" i="2"/>
  <c r="AE115" i="2"/>
  <c r="AE66" i="2"/>
  <c r="AE113" i="2"/>
  <c r="AE250" i="2"/>
  <c r="AE277" i="2"/>
  <c r="AE150" i="2"/>
  <c r="AE159" i="2"/>
  <c r="AE338" i="2"/>
  <c r="AE609" i="2"/>
  <c r="AE289" i="2"/>
  <c r="AE60" i="2"/>
  <c r="AE570" i="2"/>
  <c r="AE157" i="2"/>
  <c r="AE5" i="2"/>
  <c r="AE39" i="2"/>
  <c r="AE205" i="2"/>
  <c r="AE688" i="2"/>
  <c r="AE16" i="2"/>
  <c r="AE545" i="2"/>
  <c r="AE544" i="2"/>
  <c r="AE49" i="2"/>
  <c r="AE210" i="2"/>
  <c r="AE357" i="2"/>
  <c r="AE687" i="2"/>
  <c r="AE546" i="2"/>
  <c r="AE601" i="2"/>
  <c r="AE138" i="2"/>
  <c r="AE642" i="2"/>
  <c r="AE253" i="2"/>
  <c r="AE145" i="2"/>
  <c r="AE214" i="2"/>
  <c r="AE38" i="2"/>
  <c r="AE9" i="2"/>
  <c r="AE92" i="2"/>
  <c r="AE557" i="2"/>
  <c r="AE142" i="2"/>
  <c r="AE126" i="2"/>
  <c r="AE552" i="2"/>
  <c r="AE326" i="2"/>
  <c r="AE574" i="2"/>
  <c r="AE678" i="2"/>
  <c r="AE476" i="2"/>
  <c r="AE177" i="2"/>
  <c r="AE2" i="2"/>
  <c r="AE439" i="2"/>
  <c r="AE202" i="2"/>
  <c r="AE266" i="2"/>
  <c r="AE31" i="2"/>
  <c r="AE101" i="2"/>
  <c r="AE51" i="2"/>
  <c r="AE568" i="2"/>
  <c r="AE672" i="2"/>
  <c r="AE304" i="2"/>
  <c r="AE481" i="2"/>
  <c r="AE74" i="2"/>
  <c r="AE272" i="2"/>
  <c r="AE54" i="2"/>
  <c r="AE134" i="2"/>
  <c r="AE507" i="2"/>
  <c r="AE595" i="2"/>
  <c r="AE47" i="2"/>
  <c r="AE605" i="2"/>
  <c r="AE428" i="2"/>
  <c r="AE616" i="2"/>
  <c r="AE191" i="2"/>
  <c r="AE486" i="2"/>
  <c r="AE356" i="2"/>
  <c r="AE32" i="2"/>
  <c r="AE229" i="2"/>
  <c r="AE296" i="2"/>
  <c r="AE432" i="2"/>
  <c r="AE11" i="2"/>
  <c r="AE299" i="2"/>
  <c r="AE663" i="2"/>
  <c r="AE18" i="2"/>
  <c r="AE639" i="2"/>
  <c r="AE373" i="2"/>
  <c r="AE166" i="2"/>
  <c r="AE195" i="2"/>
  <c r="AE362" i="2"/>
  <c r="AE204" i="2"/>
  <c r="AE123" i="2"/>
  <c r="AE153" i="2"/>
  <c r="AE522" i="2"/>
  <c r="AE604" i="2"/>
  <c r="AE14" i="2"/>
  <c r="AE226" i="2"/>
  <c r="AE562" i="2"/>
  <c r="AE491" i="2"/>
  <c r="AE211" i="2"/>
  <c r="AE259" i="2"/>
  <c r="AE20" i="2"/>
  <c r="AE246" i="2"/>
  <c r="AE63" i="2"/>
  <c r="AE221" i="2"/>
  <c r="AE591" i="2"/>
  <c r="AE273" i="2"/>
  <c r="AE268" i="2"/>
  <c r="AE646" i="2"/>
  <c r="AE380" i="2"/>
  <c r="AE623" i="2"/>
  <c r="AE534" i="2"/>
  <c r="AE147" i="2"/>
  <c r="AE335" i="2"/>
  <c r="AE606" i="2"/>
  <c r="AE404" i="2"/>
  <c r="AE728" i="2"/>
  <c r="AE475" i="2"/>
  <c r="AE696" i="2"/>
  <c r="AE313" i="2"/>
  <c r="AE24" i="2"/>
  <c r="AE21" i="2"/>
  <c r="AE280" i="2"/>
  <c r="AE128" i="2"/>
  <c r="AE635" i="2"/>
  <c r="AE580" i="2"/>
  <c r="AE86" i="2"/>
  <c r="AE67" i="2"/>
  <c r="AE599" i="2"/>
  <c r="AE403" i="2"/>
  <c r="AE103" i="2"/>
  <c r="AE192" i="2"/>
  <c r="AE282" i="2"/>
  <c r="AE385" i="2"/>
  <c r="AE96" i="2"/>
  <c r="AE343" i="2"/>
  <c r="AE719" i="2"/>
  <c r="AE684" i="2"/>
  <c r="AE6" i="2"/>
  <c r="AE661" i="2"/>
  <c r="AE586" i="2"/>
  <c r="AE410" i="2"/>
  <c r="AE665" i="2"/>
  <c r="AE156" i="2"/>
  <c r="AE393" i="2"/>
  <c r="AE405" i="2"/>
  <c r="AE660" i="2"/>
  <c r="AE499" i="2"/>
  <c r="AE342" i="2"/>
  <c r="AE723" i="2"/>
  <c r="AE89" i="2"/>
  <c r="AE178" i="2"/>
  <c r="AE612" i="2"/>
  <c r="AE154" i="2"/>
  <c r="AE698" i="2"/>
  <c r="AE12" i="2"/>
  <c r="AE183" i="2"/>
  <c r="AE160" i="2"/>
  <c r="AE309" i="2"/>
  <c r="AE158" i="2"/>
  <c r="AE15" i="2"/>
  <c r="AE494" i="2"/>
  <c r="AE653" i="2"/>
  <c r="AE377" i="2"/>
  <c r="AE521" i="2"/>
  <c r="AE235" i="2"/>
  <c r="AE129" i="2"/>
  <c r="AE429" i="2"/>
  <c r="AE30" i="2"/>
  <c r="AE673" i="2"/>
  <c r="AE590" i="2"/>
  <c r="AE102" i="2"/>
  <c r="AE624" i="2"/>
  <c r="AE561" i="2"/>
  <c r="AE526" i="2"/>
  <c r="AE366" i="2"/>
  <c r="AE575" i="2"/>
  <c r="AE155" i="2"/>
  <c r="AE598" i="2"/>
  <c r="AE185" i="2"/>
  <c r="AE533" i="2"/>
  <c r="AE437" i="2"/>
  <c r="AE146" i="2"/>
  <c r="AE364" i="2"/>
  <c r="AE717" i="2"/>
  <c r="AE352" i="2"/>
  <c r="AE720" i="2"/>
  <c r="AE550" i="2"/>
  <c r="AE553" i="2"/>
  <c r="AE42" i="2"/>
  <c r="AE527" i="2"/>
  <c r="AE27" i="2"/>
  <c r="AE57" i="2"/>
  <c r="AE297" i="2"/>
  <c r="AE450" i="2"/>
  <c r="AE137" i="2"/>
  <c r="AE252" i="2"/>
  <c r="AE311" i="2"/>
  <c r="AE93" i="2"/>
  <c r="AE317" i="2"/>
  <c r="AE203" i="2"/>
  <c r="AE422" i="2"/>
  <c r="AE318" i="2"/>
  <c r="AE261" i="2"/>
  <c r="AE576" i="2"/>
  <c r="AE630" i="2"/>
  <c r="AE408" i="2"/>
  <c r="AE524" i="2"/>
  <c r="AE585" i="2"/>
  <c r="AE116" i="2"/>
  <c r="AE419" i="2"/>
  <c r="AE111" i="2"/>
  <c r="AE245" i="2"/>
  <c r="AE703" i="2"/>
  <c r="AE548" i="2"/>
  <c r="AE488" i="2"/>
  <c r="AE588" i="2"/>
  <c r="AE712" i="2"/>
  <c r="AE504" i="2"/>
  <c r="AE702" i="2"/>
  <c r="AE485" i="2"/>
  <c r="AE367" i="2"/>
  <c r="AE435" i="2"/>
  <c r="AE571" i="2"/>
  <c r="AE143" i="2"/>
  <c r="AE471" i="2"/>
  <c r="AE319" i="2"/>
  <c r="AE530" i="2"/>
  <c r="AE710" i="2"/>
  <c r="AE592" i="2"/>
  <c r="AE596" i="2"/>
  <c r="AE88" i="2"/>
  <c r="AE610" i="2"/>
  <c r="AE467" i="2"/>
  <c r="AE731" i="2"/>
  <c r="AE231" i="2"/>
  <c r="AE190" i="2"/>
  <c r="AE675" i="2"/>
  <c r="AE458" i="2"/>
  <c r="AE451" i="2"/>
  <c r="AE409" i="2"/>
  <c r="AE426" i="2"/>
  <c r="AE501" i="2"/>
  <c r="AE565" i="2"/>
  <c r="AE169" i="2"/>
  <c r="AE463" i="2"/>
  <c r="AE648" i="2"/>
  <c r="AE117" i="2"/>
  <c r="AE52" i="2"/>
  <c r="AE656" i="2"/>
  <c r="AE106" i="2"/>
  <c r="AE135" i="2"/>
  <c r="AE331" i="2"/>
  <c r="AE650" i="2"/>
  <c r="AE215" i="2"/>
  <c r="AE589" i="2"/>
  <c r="AE35" i="2"/>
  <c r="AE711" i="2"/>
  <c r="AE500" i="2"/>
  <c r="AE396" i="2"/>
  <c r="AE332" i="2"/>
  <c r="AE369" i="2"/>
  <c r="AE46" i="2"/>
  <c r="AE487" i="2"/>
  <c r="AE172" i="2"/>
  <c r="AE68" i="2"/>
  <c r="AE238" i="2"/>
  <c r="AE118" i="2"/>
  <c r="AE508" i="2"/>
  <c r="AE283" i="2"/>
  <c r="AE667" i="2"/>
  <c r="AE242" i="2"/>
  <c r="AE587" i="2"/>
  <c r="AE348" i="2"/>
  <c r="AE512" i="2"/>
  <c r="AE679" i="2"/>
  <c r="AE298" i="2"/>
  <c r="AE638" i="2"/>
  <c r="AE236" i="2"/>
  <c r="AE423" i="2"/>
  <c r="AE110" i="2"/>
  <c r="AE651" i="2"/>
  <c r="AE566" i="2"/>
  <c r="AE645" i="2"/>
  <c r="AE44" i="2"/>
  <c r="AE350" i="2"/>
  <c r="AE363" i="2"/>
  <c r="AE619" i="2"/>
  <c r="AE64" i="2"/>
  <c r="AE436" i="2"/>
  <c r="AE406" i="2"/>
  <c r="AE434" i="2"/>
  <c r="AE95" i="2"/>
  <c r="AE721" i="2"/>
  <c r="AE200" i="2"/>
  <c r="AE716" i="2"/>
  <c r="AE671" i="2"/>
  <c r="AE207" i="2"/>
  <c r="AE308" i="2"/>
  <c r="AE179" i="2"/>
  <c r="AE275" i="2"/>
  <c r="AE536" i="2"/>
  <c r="AE271" i="2"/>
  <c r="AE228" i="2"/>
  <c r="AE715" i="2"/>
  <c r="AE644" i="2"/>
  <c r="AE216" i="2"/>
  <c r="AE278" i="2"/>
  <c r="AE652" i="2"/>
  <c r="AE730" i="2"/>
  <c r="AE692" i="2"/>
  <c r="AE559" i="2"/>
  <c r="AE529" i="2"/>
  <c r="AE549" i="2"/>
  <c r="AE33" i="2"/>
  <c r="AE161" i="2"/>
  <c r="AE353" i="2"/>
  <c r="AE119" i="2"/>
  <c r="AE704" i="2"/>
  <c r="AE629" i="2"/>
  <c r="AE267" i="2"/>
  <c r="AE478" i="2"/>
  <c r="AE257" i="2"/>
  <c r="AE71" i="2"/>
  <c r="AE310" i="2"/>
  <c r="AE732" i="2"/>
  <c r="AE680" i="2"/>
  <c r="AE532" i="2"/>
  <c r="AE180" i="2"/>
  <c r="AE515" i="2"/>
  <c r="AE493" i="2"/>
  <c r="AE452" i="2"/>
  <c r="AE714" i="2"/>
  <c r="AE196" i="2"/>
  <c r="AE448" i="2"/>
  <c r="AE391" i="2"/>
  <c r="AE700" i="2"/>
  <c r="AE132" i="2"/>
  <c r="AE636" i="2"/>
  <c r="AE677" i="2"/>
  <c r="AE681" i="2"/>
  <c r="AE441" i="2"/>
  <c r="AE618" i="2"/>
  <c r="AE394" i="2"/>
  <c r="AE358" i="2"/>
  <c r="AE263" i="2"/>
  <c r="AE621" i="2"/>
  <c r="AE388" i="2"/>
  <c r="AE281" i="2"/>
  <c r="AE324" i="2"/>
  <c r="AE540" i="2"/>
  <c r="AE516" i="2"/>
  <c r="AE572" i="2"/>
  <c r="AE262" i="2"/>
  <c r="AE555" i="2"/>
  <c r="AE368" i="2"/>
  <c r="AE124" i="2"/>
  <c r="AE461" i="2"/>
  <c r="AE285" i="2"/>
  <c r="AE302" i="2"/>
  <c r="AE223" i="2"/>
  <c r="AE506" i="2"/>
  <c r="AE708" i="2"/>
  <c r="AE628" i="2"/>
  <c r="AE290" i="2"/>
  <c r="AE577" i="2"/>
  <c r="AE175" i="2"/>
  <c r="AE447" i="2"/>
  <c r="AE379" i="2"/>
  <c r="AE513" i="2"/>
  <c r="AE690" i="2"/>
  <c r="AE498" i="2"/>
  <c r="AE547" i="2"/>
  <c r="AE614" i="2"/>
  <c r="AE344" i="2"/>
  <c r="AE664" i="2"/>
  <c r="AE683" i="2"/>
  <c r="AE241" i="2"/>
  <c r="AE444" i="2"/>
  <c r="AE689" i="2"/>
  <c r="AE697" i="2"/>
  <c r="AE349" i="2"/>
  <c r="AE674" i="2"/>
  <c r="AE682" i="2"/>
  <c r="AE597" i="2"/>
  <c r="AE669" i="2"/>
  <c r="AE729" i="2"/>
  <c r="AE503" i="2"/>
  <c r="AE709" i="2"/>
  <c r="AE520" i="2"/>
  <c r="AE662" i="2"/>
  <c r="AE685" i="2"/>
  <c r="AE668" i="2"/>
  <c r="AE718" i="2"/>
  <c r="AE578" i="2"/>
  <c r="AE694" i="2"/>
  <c r="AE695" i="2"/>
  <c r="AE693" i="2"/>
  <c r="AE722" i="2"/>
  <c r="AE705" i="2"/>
  <c r="AE640" i="2"/>
  <c r="AE726" i="2"/>
  <c r="AE713" i="2"/>
  <c r="AE666" i="2"/>
  <c r="AD611" i="2"/>
  <c r="AD535" i="2"/>
  <c r="AD531" i="2"/>
  <c r="AD78" i="2"/>
  <c r="AD249" i="2"/>
  <c r="AD399" i="2"/>
  <c r="AD378" i="2"/>
  <c r="AD307" i="2"/>
  <c r="AD554" i="2"/>
  <c r="AD511" i="2"/>
  <c r="AD225" i="2"/>
  <c r="AD460" i="2"/>
  <c r="AD98" i="2"/>
  <c r="AD655" i="2"/>
  <c r="AD108" i="2"/>
  <c r="AD470" i="2"/>
  <c r="AD579" i="2"/>
  <c r="AD631" i="2"/>
  <c r="AD411" i="2"/>
  <c r="AD431" i="2"/>
  <c r="AD61" i="2"/>
  <c r="AD371" i="2"/>
  <c r="AD484" i="2"/>
  <c r="AD247" i="2"/>
  <c r="AD232" i="2"/>
  <c r="AD400" i="2"/>
  <c r="AD573" i="2"/>
  <c r="AD625" i="2"/>
  <c r="AD79" i="2"/>
  <c r="AD556" i="2"/>
  <c r="AD130" i="2"/>
  <c r="AD306" i="2"/>
  <c r="AD370" i="2"/>
  <c r="AD3" i="2"/>
  <c r="AD686" i="2"/>
  <c r="AD76" i="2"/>
  <c r="AD144" i="2"/>
  <c r="AD401" i="2"/>
  <c r="AD227" i="2"/>
  <c r="AD670" i="2"/>
  <c r="AD100" i="2"/>
  <c r="AD43" i="2"/>
  <c r="AD355" i="2"/>
  <c r="AD173" i="2"/>
  <c r="AD537" i="2"/>
  <c r="AD416" i="2"/>
  <c r="AD181" i="2"/>
  <c r="AD583" i="2"/>
  <c r="AD197" i="2"/>
  <c r="AD330" i="2"/>
  <c r="AD505" i="2"/>
  <c r="AD314" i="2"/>
  <c r="AD414" i="2"/>
  <c r="AD457" i="2"/>
  <c r="AD112" i="2"/>
  <c r="AD293" i="2"/>
  <c r="AD462" i="2"/>
  <c r="AD244" i="2"/>
  <c r="AD131" i="2"/>
  <c r="AD347" i="2"/>
  <c r="AD482" i="2"/>
  <c r="AD125" i="2"/>
  <c r="AD321" i="2"/>
  <c r="AD303" i="2"/>
  <c r="AD320" i="2"/>
  <c r="AD284" i="2"/>
  <c r="AD316" i="2"/>
  <c r="AD438" i="2"/>
  <c r="AD140" i="2"/>
  <c r="AD395" i="2"/>
  <c r="AD151" i="2"/>
  <c r="AD248" i="2"/>
  <c r="AD345" i="2"/>
  <c r="AD105" i="2"/>
  <c r="AD453" i="2"/>
  <c r="AD469" i="2"/>
  <c r="AD188" i="2"/>
  <c r="AD613" i="2"/>
  <c r="AD56" i="2"/>
  <c r="AD300" i="2"/>
  <c r="AD390" i="2"/>
  <c r="AD91" i="2"/>
  <c r="AD152" i="2"/>
  <c r="AD375" i="2"/>
  <c r="AD295" i="2"/>
  <c r="AD489" i="2"/>
  <c r="AD528" i="2"/>
  <c r="AD465" i="2"/>
  <c r="AD593" i="2"/>
  <c r="AD301" i="2"/>
  <c r="AD209" i="2"/>
  <c r="AD256" i="2"/>
  <c r="AD75" i="2"/>
  <c r="AD274" i="2"/>
  <c r="AD45" i="2"/>
  <c r="AD81" i="2"/>
  <c r="AD94" i="2"/>
  <c r="AD7" i="2"/>
  <c r="AD600" i="2"/>
  <c r="AD127" i="2"/>
  <c r="AD254" i="2"/>
  <c r="AD77" i="2"/>
  <c r="AD407" i="2"/>
  <c r="AD424" i="2"/>
  <c r="AD255" i="2"/>
  <c r="AD337" i="2"/>
  <c r="AD23" i="2"/>
  <c r="AD634" i="2"/>
  <c r="AD351" i="2"/>
  <c r="AD479" i="2"/>
  <c r="AD517" i="2"/>
  <c r="AD53" i="2"/>
  <c r="AD187" i="2"/>
  <c r="AD48" i="2"/>
  <c r="AD341" i="2"/>
  <c r="AD37" i="2"/>
  <c r="AD442" i="2"/>
  <c r="AD243" i="2"/>
  <c r="AD334" i="2"/>
  <c r="AD265" i="2"/>
  <c r="AD727" i="2"/>
  <c r="AD19" i="2"/>
  <c r="AD182" i="2"/>
  <c r="AD167" i="2"/>
  <c r="AD322" i="2"/>
  <c r="AD234" i="2"/>
  <c r="AD340" i="2"/>
  <c r="AD637" i="2"/>
  <c r="AD139" i="2"/>
  <c r="AD97" i="2"/>
  <c r="AD70" i="2"/>
  <c r="AD136" i="2"/>
  <c r="AD10" i="2"/>
  <c r="AD239" i="2"/>
  <c r="AD287" i="2"/>
  <c r="AD641" i="2"/>
  <c r="AD676" i="2"/>
  <c r="AD315" i="2"/>
  <c r="AD384" i="2"/>
  <c r="AD240" i="2"/>
  <c r="AD372" i="2"/>
  <c r="AD217" i="2"/>
  <c r="AD701" i="2"/>
  <c r="AD539" i="2"/>
  <c r="AD288" i="2"/>
  <c r="AD607" i="2"/>
  <c r="AD421" i="2"/>
  <c r="AD449" i="2"/>
  <c r="AD25" i="2"/>
  <c r="AD22" i="2"/>
  <c r="AD382" i="2"/>
  <c r="AD218" i="2"/>
  <c r="AD224" i="2"/>
  <c r="AD440" i="2"/>
  <c r="AD170" i="2"/>
  <c r="AD222" i="2"/>
  <c r="AD269" i="2"/>
  <c r="AD220" i="2"/>
  <c r="AD567" i="2"/>
  <c r="AD473" i="2"/>
  <c r="AD121" i="2"/>
  <c r="AD29" i="2"/>
  <c r="AD480" i="2"/>
  <c r="AD514" i="2"/>
  <c r="AD443" i="2"/>
  <c r="AD724" i="2"/>
  <c r="AD323" i="2"/>
  <c r="AD632" i="2"/>
  <c r="AD237" i="2"/>
  <c r="AD560" i="2"/>
  <c r="AD542" i="2"/>
  <c r="AD194" i="2"/>
  <c r="AD584" i="2"/>
  <c r="AD518" i="2"/>
  <c r="AD622" i="2"/>
  <c r="AD654" i="2"/>
  <c r="AD201" i="2"/>
  <c r="AD328" i="2"/>
  <c r="AD581" i="2"/>
  <c r="AD109" i="2"/>
  <c r="AD472" i="2"/>
  <c r="AD474" i="2"/>
  <c r="AD620" i="2"/>
  <c r="AD490" i="2"/>
  <c r="AD34" i="2"/>
  <c r="AD691" i="2"/>
  <c r="AD212" i="2"/>
  <c r="AD65" i="2"/>
  <c r="AD647" i="2"/>
  <c r="AD163" i="2"/>
  <c r="AD305" i="2"/>
  <c r="AD608" i="2"/>
  <c r="AD626" i="2"/>
  <c r="AD602" i="2"/>
  <c r="AD8" i="2"/>
  <c r="AD219" i="2"/>
  <c r="AD149" i="2"/>
  <c r="AD329" i="2"/>
  <c r="AD510" i="2"/>
  <c r="AD454" i="2"/>
  <c r="AD87" i="2"/>
  <c r="AD543" i="2"/>
  <c r="AD55" i="2"/>
  <c r="AD615" i="2"/>
  <c r="AD643" i="2"/>
  <c r="AD359" i="2"/>
  <c r="AD551" i="2"/>
  <c r="AD279" i="2"/>
  <c r="AD213" i="2"/>
  <c r="AD260" i="2"/>
  <c r="AD107" i="2"/>
  <c r="AD446" i="2"/>
  <c r="AD58" i="2"/>
  <c r="AD477" i="2"/>
  <c r="AD496" i="2"/>
  <c r="AD59" i="2"/>
  <c r="AD387" i="2"/>
  <c r="AD133" i="2"/>
  <c r="AD62" i="2"/>
  <c r="AD433" i="2"/>
  <c r="AD538" i="2"/>
  <c r="AD420" i="2"/>
  <c r="AD582" i="2"/>
  <c r="AD230" i="2"/>
  <c r="AD176" i="2"/>
  <c r="AD459" i="2"/>
  <c r="AD327" i="2"/>
  <c r="AD649" i="2"/>
  <c r="AD291" i="2"/>
  <c r="AD162" i="2"/>
  <c r="AD492" i="2"/>
  <c r="AD148" i="2"/>
  <c r="AD397" i="2"/>
  <c r="AD82" i="2"/>
  <c r="AD519" i="2"/>
  <c r="AD333" i="2"/>
  <c r="AD13" i="2"/>
  <c r="AD398" i="2"/>
  <c r="AD361" i="2"/>
  <c r="AD392" i="2"/>
  <c r="AD28" i="2"/>
  <c r="AD40" i="2"/>
  <c r="AD84" i="2"/>
  <c r="AD389" i="2"/>
  <c r="AD186" i="2"/>
  <c r="AD72" i="2"/>
  <c r="AD336" i="2"/>
  <c r="AD114" i="2"/>
  <c r="AD41" i="2"/>
  <c r="AD445" i="2"/>
  <c r="AD706" i="2"/>
  <c r="AD657" i="2"/>
  <c r="AD456" i="2"/>
  <c r="AD563" i="2"/>
  <c r="AD354" i="2"/>
  <c r="AD122" i="2"/>
  <c r="AD346" i="2"/>
  <c r="AD569" i="2"/>
  <c r="AD495" i="2"/>
  <c r="AD376" i="2"/>
  <c r="AD699" i="2"/>
  <c r="AD26" i="2"/>
  <c r="AD415" i="2"/>
  <c r="AD50" i="2"/>
  <c r="AD233" i="2"/>
  <c r="AD339" i="2"/>
  <c r="AD17" i="2"/>
  <c r="AD402" i="2"/>
  <c r="AD80" i="2"/>
  <c r="AD594" i="2"/>
  <c r="AD360" i="2"/>
  <c r="AD658" i="2"/>
  <c r="AD430" i="2"/>
  <c r="AD523" i="2"/>
  <c r="AD725" i="2"/>
  <c r="AD171" i="2"/>
  <c r="AD497" i="2"/>
  <c r="AD466" i="2"/>
  <c r="AD413" i="2"/>
  <c r="AD455" i="2"/>
  <c r="AD258" i="2"/>
  <c r="AD417" i="2"/>
  <c r="AD418" i="2"/>
  <c r="AD206" i="2"/>
  <c r="AD509" i="2"/>
  <c r="AD412" i="2"/>
  <c r="AD120" i="2"/>
  <c r="AD184" i="2"/>
  <c r="AD104" i="2"/>
  <c r="AD541" i="2"/>
  <c r="AD286" i="2"/>
  <c r="AD199" i="2"/>
  <c r="AD558" i="2"/>
  <c r="AD4" i="2"/>
  <c r="AD464" i="2"/>
  <c r="AD83" i="2"/>
  <c r="AD85" i="2"/>
  <c r="AD659" i="2"/>
  <c r="AD468" i="2"/>
  <c r="AD381" i="2"/>
  <c r="AD564" i="2"/>
  <c r="AD208" i="2"/>
  <c r="AD251" i="2"/>
  <c r="AD627" i="2"/>
  <c r="AD292" i="2"/>
  <c r="AD193" i="2"/>
  <c r="AD168" i="2"/>
  <c r="AD174" i="2"/>
  <c r="AD73" i="2"/>
  <c r="AD365" i="2"/>
  <c r="AD198" i="2"/>
  <c r="AD264" i="2"/>
  <c r="AD374" i="2"/>
  <c r="AD617" i="2"/>
  <c r="AD99" i="2"/>
  <c r="AD164" i="2"/>
  <c r="AD90" i="2"/>
  <c r="AD603" i="2"/>
  <c r="AD483" i="2"/>
  <c r="AD525" i="2"/>
  <c r="AD325" i="2"/>
  <c r="AD165" i="2"/>
  <c r="AD276" i="2"/>
  <c r="AD633" i="2"/>
  <c r="AD141" i="2"/>
  <c r="AD425" i="2"/>
  <c r="AD312" i="2"/>
  <c r="AD189" i="2"/>
  <c r="AD386" i="2"/>
  <c r="AD69" i="2"/>
  <c r="AD294" i="2"/>
  <c r="AD383" i="2"/>
  <c r="AD502" i="2"/>
  <c r="AD427" i="2"/>
  <c r="AD707" i="2"/>
  <c r="AD270" i="2"/>
  <c r="AD36" i="2"/>
  <c r="AD115" i="2"/>
  <c r="AD66" i="2"/>
  <c r="AD113" i="2"/>
  <c r="AD250" i="2"/>
  <c r="AD277" i="2"/>
  <c r="AD150" i="2"/>
  <c r="AD159" i="2"/>
  <c r="AD338" i="2"/>
  <c r="AD609" i="2"/>
  <c r="AD289" i="2"/>
  <c r="AD60" i="2"/>
  <c r="AD570" i="2"/>
  <c r="AD157" i="2"/>
  <c r="AD5" i="2"/>
  <c r="AD39" i="2"/>
  <c r="AD205" i="2"/>
  <c r="AD688" i="2"/>
  <c r="AD16" i="2"/>
  <c r="AD545" i="2"/>
  <c r="AD544" i="2"/>
  <c r="AD49" i="2"/>
  <c r="AD210" i="2"/>
  <c r="AD357" i="2"/>
  <c r="AD687" i="2"/>
  <c r="AD546" i="2"/>
  <c r="AD601" i="2"/>
  <c r="AD138" i="2"/>
  <c r="AD642" i="2"/>
  <c r="AD253" i="2"/>
  <c r="AD145" i="2"/>
  <c r="AD214" i="2"/>
  <c r="AD38" i="2"/>
  <c r="AD9" i="2"/>
  <c r="AD92" i="2"/>
  <c r="AD557" i="2"/>
  <c r="AD142" i="2"/>
  <c r="AD126" i="2"/>
  <c r="AD552" i="2"/>
  <c r="AD326" i="2"/>
  <c r="AD574" i="2"/>
  <c r="AD678" i="2"/>
  <c r="AD476" i="2"/>
  <c r="AD177" i="2"/>
  <c r="AD2" i="2"/>
  <c r="AD439" i="2"/>
  <c r="AD202" i="2"/>
  <c r="AD266" i="2"/>
  <c r="AD31" i="2"/>
  <c r="AD101" i="2"/>
  <c r="AD51" i="2"/>
  <c r="AD568" i="2"/>
  <c r="AD672" i="2"/>
  <c r="AD304" i="2"/>
  <c r="AD481" i="2"/>
  <c r="AD74" i="2"/>
  <c r="AD272" i="2"/>
  <c r="AD54" i="2"/>
  <c r="AD134" i="2"/>
  <c r="AD507" i="2"/>
  <c r="AD595" i="2"/>
  <c r="AD47" i="2"/>
  <c r="AD605" i="2"/>
  <c r="AD428" i="2"/>
  <c r="AD616" i="2"/>
  <c r="AD191" i="2"/>
  <c r="AD486" i="2"/>
  <c r="AD356" i="2"/>
  <c r="AD32" i="2"/>
  <c r="AD229" i="2"/>
  <c r="AD296" i="2"/>
  <c r="AD432" i="2"/>
  <c r="AD11" i="2"/>
  <c r="AD299" i="2"/>
  <c r="AD663" i="2"/>
  <c r="AD18" i="2"/>
  <c r="K47" i="3" s="1"/>
  <c r="AD639" i="2"/>
  <c r="AD373" i="2"/>
  <c r="AD166" i="2"/>
  <c r="AD195" i="2"/>
  <c r="AD362" i="2"/>
  <c r="AD204" i="2"/>
  <c r="AD123" i="2"/>
  <c r="AD153" i="2"/>
  <c r="AD522" i="2"/>
  <c r="AD604" i="2"/>
  <c r="AD14" i="2"/>
  <c r="AD226" i="2"/>
  <c r="AD562" i="2"/>
  <c r="AD491" i="2"/>
  <c r="AD211" i="2"/>
  <c r="AD259" i="2"/>
  <c r="AD20" i="2"/>
  <c r="AD246" i="2"/>
  <c r="AD63" i="2"/>
  <c r="AD221" i="2"/>
  <c r="AD591" i="2"/>
  <c r="AD273" i="2"/>
  <c r="AD268" i="2"/>
  <c r="AD646" i="2"/>
  <c r="AD380" i="2"/>
  <c r="AD623" i="2"/>
  <c r="AD534" i="2"/>
  <c r="AD147" i="2"/>
  <c r="AD335" i="2"/>
  <c r="AD606" i="2"/>
  <c r="AD404" i="2"/>
  <c r="AD728" i="2"/>
  <c r="AD475" i="2"/>
  <c r="AD696" i="2"/>
  <c r="AD313" i="2"/>
  <c r="AD24" i="2"/>
  <c r="AD21" i="2"/>
  <c r="AD280" i="2"/>
  <c r="AD128" i="2"/>
  <c r="AD635" i="2"/>
  <c r="AD580" i="2"/>
  <c r="AD86" i="2"/>
  <c r="AD67" i="2"/>
  <c r="AD599" i="2"/>
  <c r="AD403" i="2"/>
  <c r="AD103" i="2"/>
  <c r="AD192" i="2"/>
  <c r="AD282" i="2"/>
  <c r="AD385" i="2"/>
  <c r="AD96" i="2"/>
  <c r="AD343" i="2"/>
  <c r="AD719" i="2"/>
  <c r="AD684" i="2"/>
  <c r="AD6" i="2"/>
  <c r="AD661" i="2"/>
  <c r="AD586" i="2"/>
  <c r="AD410" i="2"/>
  <c r="AD665" i="2"/>
  <c r="AD156" i="2"/>
  <c r="AD393" i="2"/>
  <c r="AD405" i="2"/>
  <c r="AD660" i="2"/>
  <c r="AD499" i="2"/>
  <c r="K117" i="3" s="1"/>
  <c r="AD342" i="2"/>
  <c r="AD723" i="2"/>
  <c r="AD89" i="2"/>
  <c r="AD178" i="2"/>
  <c r="AD612" i="2"/>
  <c r="AD154" i="2"/>
  <c r="AD698" i="2"/>
  <c r="AD12" i="2"/>
  <c r="AD183" i="2"/>
  <c r="AD160" i="2"/>
  <c r="AD309" i="2"/>
  <c r="AD158" i="2"/>
  <c r="AD15" i="2"/>
  <c r="AD494" i="2"/>
  <c r="AD653" i="2"/>
  <c r="AD377" i="2"/>
  <c r="AD521" i="2"/>
  <c r="AD235" i="2"/>
  <c r="AD129" i="2"/>
  <c r="AD429" i="2"/>
  <c r="AD30" i="2"/>
  <c r="AD673" i="2"/>
  <c r="AD590" i="2"/>
  <c r="AD102" i="2"/>
  <c r="AD624" i="2"/>
  <c r="AD561" i="2"/>
  <c r="AD526" i="2"/>
  <c r="AD366" i="2"/>
  <c r="AD575" i="2"/>
  <c r="AD155" i="2"/>
  <c r="AD598" i="2"/>
  <c r="AD185" i="2"/>
  <c r="AD533" i="2"/>
  <c r="AD437" i="2"/>
  <c r="AD146" i="2"/>
  <c r="AD364" i="2"/>
  <c r="AD717" i="2"/>
  <c r="AD352" i="2"/>
  <c r="AD720" i="2"/>
  <c r="AD550" i="2"/>
  <c r="AD553" i="2"/>
  <c r="AD42" i="2"/>
  <c r="AD527" i="2"/>
  <c r="AD27" i="2"/>
  <c r="AD57" i="2"/>
  <c r="AD297" i="2"/>
  <c r="AD450" i="2"/>
  <c r="AD137" i="2"/>
  <c r="AD252" i="2"/>
  <c r="AD311" i="2"/>
  <c r="AD93" i="2"/>
  <c r="AD317" i="2"/>
  <c r="AD203" i="2"/>
  <c r="AD422" i="2"/>
  <c r="AD318" i="2"/>
  <c r="AD261" i="2"/>
  <c r="AD576" i="2"/>
  <c r="AD630" i="2"/>
  <c r="AD408" i="2"/>
  <c r="AD524" i="2"/>
  <c r="AD585" i="2"/>
  <c r="AD116" i="2"/>
  <c r="AD419" i="2"/>
  <c r="AD111" i="2"/>
  <c r="AD245" i="2"/>
  <c r="AD703" i="2"/>
  <c r="AD548" i="2"/>
  <c r="AD488" i="2"/>
  <c r="AD588" i="2"/>
  <c r="AD712" i="2"/>
  <c r="AD504" i="2"/>
  <c r="AD702" i="2"/>
  <c r="AD485" i="2"/>
  <c r="AD367" i="2"/>
  <c r="AD435" i="2"/>
  <c r="AD571" i="2"/>
  <c r="AD143" i="2"/>
  <c r="AD471" i="2"/>
  <c r="AD319" i="2"/>
  <c r="AD530" i="2"/>
  <c r="AD710" i="2"/>
  <c r="AD592" i="2"/>
  <c r="AD596" i="2"/>
  <c r="AD88" i="2"/>
  <c r="AD610" i="2"/>
  <c r="AD467" i="2"/>
  <c r="AD731" i="2"/>
  <c r="AD231" i="2"/>
  <c r="AD190" i="2"/>
  <c r="AD675" i="2"/>
  <c r="AD458" i="2"/>
  <c r="AD451" i="2"/>
  <c r="AD409" i="2"/>
  <c r="AD426" i="2"/>
  <c r="AD501" i="2"/>
  <c r="AD565" i="2"/>
  <c r="AD169" i="2"/>
  <c r="AD463" i="2"/>
  <c r="AD648" i="2"/>
  <c r="AD117" i="2"/>
  <c r="AD52" i="2"/>
  <c r="AD656" i="2"/>
  <c r="AD106" i="2"/>
  <c r="AD135" i="2"/>
  <c r="AD331" i="2"/>
  <c r="AD650" i="2"/>
  <c r="AD215" i="2"/>
  <c r="AD589" i="2"/>
  <c r="AD35" i="2"/>
  <c r="AD711" i="2"/>
  <c r="AD500" i="2"/>
  <c r="AD396" i="2"/>
  <c r="AD332" i="2"/>
  <c r="AD369" i="2"/>
  <c r="AD46" i="2"/>
  <c r="AD487" i="2"/>
  <c r="AD172" i="2"/>
  <c r="AD68" i="2"/>
  <c r="AD238" i="2"/>
  <c r="AD118" i="2"/>
  <c r="AD508" i="2"/>
  <c r="AD283" i="2"/>
  <c r="AD667" i="2"/>
  <c r="AD242" i="2"/>
  <c r="AD587" i="2"/>
  <c r="AD348" i="2"/>
  <c r="AD512" i="2"/>
  <c r="AD679" i="2"/>
  <c r="AD298" i="2"/>
  <c r="AD638" i="2"/>
  <c r="AD236" i="2"/>
  <c r="AD423" i="2"/>
  <c r="AD110" i="2"/>
  <c r="AD651" i="2"/>
  <c r="AD566" i="2"/>
  <c r="AD645" i="2"/>
  <c r="AD44" i="2"/>
  <c r="AD350" i="2"/>
  <c r="AD363" i="2"/>
  <c r="AD619" i="2"/>
  <c r="AD64" i="2"/>
  <c r="AD436" i="2"/>
  <c r="AD406" i="2"/>
  <c r="AD434" i="2"/>
  <c r="AD95" i="2"/>
  <c r="AD721" i="2"/>
  <c r="AD200" i="2"/>
  <c r="AD716" i="2"/>
  <c r="AD671" i="2"/>
  <c r="AD207" i="2"/>
  <c r="AD308" i="2"/>
  <c r="AD179" i="2"/>
  <c r="AD275" i="2"/>
  <c r="AD536" i="2"/>
  <c r="AD271" i="2"/>
  <c r="AD228" i="2"/>
  <c r="AD715" i="2"/>
  <c r="AD644" i="2"/>
  <c r="AD216" i="2"/>
  <c r="AD278" i="2"/>
  <c r="AD652" i="2"/>
  <c r="AD730" i="2"/>
  <c r="AD692" i="2"/>
  <c r="AD559" i="2"/>
  <c r="AD529" i="2"/>
  <c r="AD549" i="2"/>
  <c r="AD33" i="2"/>
  <c r="AD161" i="2"/>
  <c r="AD353" i="2"/>
  <c r="AD119" i="2"/>
  <c r="AD704" i="2"/>
  <c r="AD629" i="2"/>
  <c r="AD267" i="2"/>
  <c r="AD478" i="2"/>
  <c r="AD257" i="2"/>
  <c r="AD71" i="2"/>
  <c r="AD310" i="2"/>
  <c r="AD732" i="2"/>
  <c r="AD680" i="2"/>
  <c r="AD532" i="2"/>
  <c r="AD180" i="2"/>
  <c r="AD515" i="2"/>
  <c r="AD493" i="2"/>
  <c r="AD452" i="2"/>
  <c r="AD714" i="2"/>
  <c r="AD196" i="2"/>
  <c r="AD448" i="2"/>
  <c r="AD391" i="2"/>
  <c r="AD700" i="2"/>
  <c r="AD132" i="2"/>
  <c r="AD636" i="2"/>
  <c r="AD677" i="2"/>
  <c r="AD681" i="2"/>
  <c r="AD441" i="2"/>
  <c r="AD618" i="2"/>
  <c r="AD394" i="2"/>
  <c r="AD358" i="2"/>
  <c r="AD263" i="2"/>
  <c r="AD621" i="2"/>
  <c r="AD388" i="2"/>
  <c r="AD281" i="2"/>
  <c r="AD324" i="2"/>
  <c r="AD540" i="2"/>
  <c r="AD516" i="2"/>
  <c r="AD572" i="2"/>
  <c r="AD262" i="2"/>
  <c r="AD555" i="2"/>
  <c r="AD368" i="2"/>
  <c r="AD124" i="2"/>
  <c r="AD461" i="2"/>
  <c r="AD285" i="2"/>
  <c r="AD302" i="2"/>
  <c r="AD223" i="2"/>
  <c r="AD506" i="2"/>
  <c r="AD708" i="2"/>
  <c r="AD628" i="2"/>
  <c r="AD290" i="2"/>
  <c r="AD577" i="2"/>
  <c r="AD175" i="2"/>
  <c r="AD447" i="2"/>
  <c r="AD379" i="2"/>
  <c r="AD513" i="2"/>
  <c r="AD690" i="2"/>
  <c r="AD498" i="2"/>
  <c r="AD547" i="2"/>
  <c r="AD614" i="2"/>
  <c r="AD344" i="2"/>
  <c r="AD664" i="2"/>
  <c r="AD683" i="2"/>
  <c r="AD241" i="2"/>
  <c r="AD444" i="2"/>
  <c r="AD689" i="2"/>
  <c r="AD697" i="2"/>
  <c r="AD349" i="2"/>
  <c r="AD674" i="2"/>
  <c r="AD682" i="2"/>
  <c r="AD597" i="2"/>
  <c r="AD669" i="2"/>
  <c r="AD729" i="2"/>
  <c r="AD503" i="2"/>
  <c r="AD709" i="2"/>
  <c r="AD520" i="2"/>
  <c r="AD662" i="2"/>
  <c r="AD685" i="2"/>
  <c r="AD668" i="2"/>
  <c r="AD718" i="2"/>
  <c r="AD578" i="2"/>
  <c r="AD694" i="2"/>
  <c r="AD695" i="2"/>
  <c r="AD693" i="2"/>
  <c r="AD722" i="2"/>
  <c r="AD705" i="2"/>
  <c r="AD640" i="2"/>
  <c r="AD726" i="2"/>
  <c r="AD713" i="2"/>
  <c r="AD666" i="2"/>
  <c r="AC611" i="2"/>
  <c r="AC535" i="2"/>
  <c r="AC531" i="2"/>
  <c r="AC78" i="2"/>
  <c r="AC249" i="2"/>
  <c r="AC399" i="2"/>
  <c r="AC378" i="2"/>
  <c r="AC307" i="2"/>
  <c r="AC554" i="2"/>
  <c r="AC511" i="2"/>
  <c r="AC225" i="2"/>
  <c r="AC460" i="2"/>
  <c r="AC98" i="2"/>
  <c r="AC655" i="2"/>
  <c r="AC108" i="2"/>
  <c r="AC470" i="2"/>
  <c r="AC579" i="2"/>
  <c r="AC631" i="2"/>
  <c r="AC411" i="2"/>
  <c r="AC431" i="2"/>
  <c r="AC61" i="2"/>
  <c r="AC371" i="2"/>
  <c r="AC484" i="2"/>
  <c r="AC247" i="2"/>
  <c r="AC232" i="2"/>
  <c r="AC400" i="2"/>
  <c r="AC573" i="2"/>
  <c r="AC625" i="2"/>
  <c r="AC79" i="2"/>
  <c r="AC556" i="2"/>
  <c r="AC130" i="2"/>
  <c r="AC306" i="2"/>
  <c r="J90" i="3" s="1"/>
  <c r="AC370" i="2"/>
  <c r="AC3" i="2"/>
  <c r="AC686" i="2"/>
  <c r="AC76" i="2"/>
  <c r="AC144" i="2"/>
  <c r="AC401" i="2"/>
  <c r="AC227" i="2"/>
  <c r="AC670" i="2"/>
  <c r="AC100" i="2"/>
  <c r="AC43" i="2"/>
  <c r="AC355" i="2"/>
  <c r="AC173" i="2"/>
  <c r="AC537" i="2"/>
  <c r="AC416" i="2"/>
  <c r="AC181" i="2"/>
  <c r="AC583" i="2"/>
  <c r="AC197" i="2"/>
  <c r="AC330" i="2"/>
  <c r="AC505" i="2"/>
  <c r="AC314" i="2"/>
  <c r="AC414" i="2"/>
  <c r="AC457" i="2"/>
  <c r="AC112" i="2"/>
  <c r="AC293" i="2"/>
  <c r="AC462" i="2"/>
  <c r="AC244" i="2"/>
  <c r="AC131" i="2"/>
  <c r="AC347" i="2"/>
  <c r="AC482" i="2"/>
  <c r="AC125" i="2"/>
  <c r="AC321" i="2"/>
  <c r="AC303" i="2"/>
  <c r="AC320" i="2"/>
  <c r="AC284" i="2"/>
  <c r="AC316" i="2"/>
  <c r="AC438" i="2"/>
  <c r="AC140" i="2"/>
  <c r="AC395" i="2"/>
  <c r="AC151" i="2"/>
  <c r="AC248" i="2"/>
  <c r="AC345" i="2"/>
  <c r="AC105" i="2"/>
  <c r="AC453" i="2"/>
  <c r="AC469" i="2"/>
  <c r="AC188" i="2"/>
  <c r="AC613" i="2"/>
  <c r="AC56" i="2"/>
  <c r="AC300" i="2"/>
  <c r="AC390" i="2"/>
  <c r="AC91" i="2"/>
  <c r="AC152" i="2"/>
  <c r="AC375" i="2"/>
  <c r="AC295" i="2"/>
  <c r="AC489" i="2"/>
  <c r="AC528" i="2"/>
  <c r="AC465" i="2"/>
  <c r="AC593" i="2"/>
  <c r="AC301" i="2"/>
  <c r="AC209" i="2"/>
  <c r="AC256" i="2"/>
  <c r="AC75" i="2"/>
  <c r="AC274" i="2"/>
  <c r="AC45" i="2"/>
  <c r="AC81" i="2"/>
  <c r="AC94" i="2"/>
  <c r="AC7" i="2"/>
  <c r="AC600" i="2"/>
  <c r="AC127" i="2"/>
  <c r="AC254" i="2"/>
  <c r="AC77" i="2"/>
  <c r="AC407" i="2"/>
  <c r="AC424" i="2"/>
  <c r="AC255" i="2"/>
  <c r="AC337" i="2"/>
  <c r="AC23" i="2"/>
  <c r="AC634" i="2"/>
  <c r="AC351" i="2"/>
  <c r="AC479" i="2"/>
  <c r="AC517" i="2"/>
  <c r="AC53" i="2"/>
  <c r="AC187" i="2"/>
  <c r="AC48" i="2"/>
  <c r="AC341" i="2"/>
  <c r="AC37" i="2"/>
  <c r="AC442" i="2"/>
  <c r="AC243" i="2"/>
  <c r="AC334" i="2"/>
  <c r="AC265" i="2"/>
  <c r="AC727" i="2"/>
  <c r="AC19" i="2"/>
  <c r="AC182" i="2"/>
  <c r="AC167" i="2"/>
  <c r="AC322" i="2"/>
  <c r="AC234" i="2"/>
  <c r="AC340" i="2"/>
  <c r="AC637" i="2"/>
  <c r="AC139" i="2"/>
  <c r="AC97" i="2"/>
  <c r="AC70" i="2"/>
  <c r="AC136" i="2"/>
  <c r="AC10" i="2"/>
  <c r="AC239" i="2"/>
  <c r="AC287" i="2"/>
  <c r="AC641" i="2"/>
  <c r="AC676" i="2"/>
  <c r="AC315" i="2"/>
  <c r="AC384" i="2"/>
  <c r="AC240" i="2"/>
  <c r="AC372" i="2"/>
  <c r="AC217" i="2"/>
  <c r="AC701" i="2"/>
  <c r="AC539" i="2"/>
  <c r="AC288" i="2"/>
  <c r="AC607" i="2"/>
  <c r="AC421" i="2"/>
  <c r="AC449" i="2"/>
  <c r="AC25" i="2"/>
  <c r="AC22" i="2"/>
  <c r="AC382" i="2"/>
  <c r="AC218" i="2"/>
  <c r="AC224" i="2"/>
  <c r="AC440" i="2"/>
  <c r="AC170" i="2"/>
  <c r="AC222" i="2"/>
  <c r="AC269" i="2"/>
  <c r="AC220" i="2"/>
  <c r="AC567" i="2"/>
  <c r="AC473" i="2"/>
  <c r="AC121" i="2"/>
  <c r="AC29" i="2"/>
  <c r="AC480" i="2"/>
  <c r="AC514" i="2"/>
  <c r="AC443" i="2"/>
  <c r="AC724" i="2"/>
  <c r="AC323" i="2"/>
  <c r="AC632" i="2"/>
  <c r="AC237" i="2"/>
  <c r="AC560" i="2"/>
  <c r="AC542" i="2"/>
  <c r="AC194" i="2"/>
  <c r="AC584" i="2"/>
  <c r="AC518" i="2"/>
  <c r="AC622" i="2"/>
  <c r="AC654" i="2"/>
  <c r="AC201" i="2"/>
  <c r="AC328" i="2"/>
  <c r="AC581" i="2"/>
  <c r="AC109" i="2"/>
  <c r="AC472" i="2"/>
  <c r="AC474" i="2"/>
  <c r="AC620" i="2"/>
  <c r="AC490" i="2"/>
  <c r="AC34" i="2"/>
  <c r="AC691" i="2"/>
  <c r="AC212" i="2"/>
  <c r="AC65" i="2"/>
  <c r="AC647" i="2"/>
  <c r="AC163" i="2"/>
  <c r="AC305" i="2"/>
  <c r="AC608" i="2"/>
  <c r="AC626" i="2"/>
  <c r="AC602" i="2"/>
  <c r="AC8" i="2"/>
  <c r="AC219" i="2"/>
  <c r="AC149" i="2"/>
  <c r="AC329" i="2"/>
  <c r="AC510" i="2"/>
  <c r="AC454" i="2"/>
  <c r="AC87" i="2"/>
  <c r="AC543" i="2"/>
  <c r="AC55" i="2"/>
  <c r="AC615" i="2"/>
  <c r="AC643" i="2"/>
  <c r="AC359" i="2"/>
  <c r="AC551" i="2"/>
  <c r="AC279" i="2"/>
  <c r="AC213" i="2"/>
  <c r="AC260" i="2"/>
  <c r="AC107" i="2"/>
  <c r="AC446" i="2"/>
  <c r="AC58" i="2"/>
  <c r="AC477" i="2"/>
  <c r="AC496" i="2"/>
  <c r="AC59" i="2"/>
  <c r="AC387" i="2"/>
  <c r="AC133" i="2"/>
  <c r="AC62" i="2"/>
  <c r="AC433" i="2"/>
  <c r="AC538" i="2"/>
  <c r="AC420" i="2"/>
  <c r="AC582" i="2"/>
  <c r="AC230" i="2"/>
  <c r="AC176" i="2"/>
  <c r="AC459" i="2"/>
  <c r="AC327" i="2"/>
  <c r="AC649" i="2"/>
  <c r="AC291" i="2"/>
  <c r="AC162" i="2"/>
  <c r="AC492" i="2"/>
  <c r="AC148" i="2"/>
  <c r="AC397" i="2"/>
  <c r="AC82" i="2"/>
  <c r="AC519" i="2"/>
  <c r="AC333" i="2"/>
  <c r="AC13" i="2"/>
  <c r="AC398" i="2"/>
  <c r="AC361" i="2"/>
  <c r="AC392" i="2"/>
  <c r="AC28" i="2"/>
  <c r="AC40" i="2"/>
  <c r="AC84" i="2"/>
  <c r="AC389" i="2"/>
  <c r="AC186" i="2"/>
  <c r="AC72" i="2"/>
  <c r="AC336" i="2"/>
  <c r="AC114" i="2"/>
  <c r="AC41" i="2"/>
  <c r="AC445" i="2"/>
  <c r="AC706" i="2"/>
  <c r="AC657" i="2"/>
  <c r="AC456" i="2"/>
  <c r="AC563" i="2"/>
  <c r="AC354" i="2"/>
  <c r="AC122" i="2"/>
  <c r="AC346" i="2"/>
  <c r="AC569" i="2"/>
  <c r="AC495" i="2"/>
  <c r="AC376" i="2"/>
  <c r="AC699" i="2"/>
  <c r="AC26" i="2"/>
  <c r="AC415" i="2"/>
  <c r="AC50" i="2"/>
  <c r="AC233" i="2"/>
  <c r="AC339" i="2"/>
  <c r="AC17" i="2"/>
  <c r="AC402" i="2"/>
  <c r="AC80" i="2"/>
  <c r="AC594" i="2"/>
  <c r="AC360" i="2"/>
  <c r="AC658" i="2"/>
  <c r="AC430" i="2"/>
  <c r="AC523" i="2"/>
  <c r="AC725" i="2"/>
  <c r="AC171" i="2"/>
  <c r="AC497" i="2"/>
  <c r="AC466" i="2"/>
  <c r="AC413" i="2"/>
  <c r="AC455" i="2"/>
  <c r="AC258" i="2"/>
  <c r="AC417" i="2"/>
  <c r="AC418" i="2"/>
  <c r="AC206" i="2"/>
  <c r="AC509" i="2"/>
  <c r="AC412" i="2"/>
  <c r="AC120" i="2"/>
  <c r="AC184" i="2"/>
  <c r="AC104" i="2"/>
  <c r="AC541" i="2"/>
  <c r="AC286" i="2"/>
  <c r="AC199" i="2"/>
  <c r="AC558" i="2"/>
  <c r="AC4" i="2"/>
  <c r="AC464" i="2"/>
  <c r="AC83" i="2"/>
  <c r="AC85" i="2"/>
  <c r="AC659" i="2"/>
  <c r="AC468" i="2"/>
  <c r="AC381" i="2"/>
  <c r="AC564" i="2"/>
  <c r="AC208" i="2"/>
  <c r="AC251" i="2"/>
  <c r="AC627" i="2"/>
  <c r="AC292" i="2"/>
  <c r="AC193" i="2"/>
  <c r="AC168" i="2"/>
  <c r="AC174" i="2"/>
  <c r="AC73" i="2"/>
  <c r="AC365" i="2"/>
  <c r="AC198" i="2"/>
  <c r="AC264" i="2"/>
  <c r="AC374" i="2"/>
  <c r="AC617" i="2"/>
  <c r="AC99" i="2"/>
  <c r="AC164" i="2"/>
  <c r="AC90" i="2"/>
  <c r="AC603" i="2"/>
  <c r="AC483" i="2"/>
  <c r="AC525" i="2"/>
  <c r="AC325" i="2"/>
  <c r="AC165" i="2"/>
  <c r="AC276" i="2"/>
  <c r="AC633" i="2"/>
  <c r="AC141" i="2"/>
  <c r="AC425" i="2"/>
  <c r="AC312" i="2"/>
  <c r="AC189" i="2"/>
  <c r="AC386" i="2"/>
  <c r="AC69" i="2"/>
  <c r="AC294" i="2"/>
  <c r="AC383" i="2"/>
  <c r="AC502" i="2"/>
  <c r="AC427" i="2"/>
  <c r="AC707" i="2"/>
  <c r="AC270" i="2"/>
  <c r="AC36" i="2"/>
  <c r="AC115" i="2"/>
  <c r="AC66" i="2"/>
  <c r="AC113" i="2"/>
  <c r="AC250" i="2"/>
  <c r="AC277" i="2"/>
  <c r="AC150" i="2"/>
  <c r="AC159" i="2"/>
  <c r="AC338" i="2"/>
  <c r="AC609" i="2"/>
  <c r="AC289" i="2"/>
  <c r="AC60" i="2"/>
  <c r="AC570" i="2"/>
  <c r="AC157" i="2"/>
  <c r="AC5" i="2"/>
  <c r="AC39" i="2"/>
  <c r="AC205" i="2"/>
  <c r="AC688" i="2"/>
  <c r="AC16" i="2"/>
  <c r="AC545" i="2"/>
  <c r="AC544" i="2"/>
  <c r="AC49" i="2"/>
  <c r="AC210" i="2"/>
  <c r="AC357" i="2"/>
  <c r="AC687" i="2"/>
  <c r="AC546" i="2"/>
  <c r="AC601" i="2"/>
  <c r="AC138" i="2"/>
  <c r="AC642" i="2"/>
  <c r="AC253" i="2"/>
  <c r="AC145" i="2"/>
  <c r="AC214" i="2"/>
  <c r="AC38" i="2"/>
  <c r="AC9" i="2"/>
  <c r="AC92" i="2"/>
  <c r="AC557" i="2"/>
  <c r="AC142" i="2"/>
  <c r="AC126" i="2"/>
  <c r="AC552" i="2"/>
  <c r="AC326" i="2"/>
  <c r="AC574" i="2"/>
  <c r="AC678" i="2"/>
  <c r="AC476" i="2"/>
  <c r="AC177" i="2"/>
  <c r="AC2" i="2"/>
  <c r="AC439" i="2"/>
  <c r="AC202" i="2"/>
  <c r="AC266" i="2"/>
  <c r="AC31" i="2"/>
  <c r="AC101" i="2"/>
  <c r="AC51" i="2"/>
  <c r="AC568" i="2"/>
  <c r="AC672" i="2"/>
  <c r="AC304" i="2"/>
  <c r="AC481" i="2"/>
  <c r="AC74" i="2"/>
  <c r="AC272" i="2"/>
  <c r="AC54" i="2"/>
  <c r="AC134" i="2"/>
  <c r="AC507" i="2"/>
  <c r="AC595" i="2"/>
  <c r="AC47" i="2"/>
  <c r="AC605" i="2"/>
  <c r="AC428" i="2"/>
  <c r="AC616" i="2"/>
  <c r="AC191" i="2"/>
  <c r="AC486" i="2"/>
  <c r="AC356" i="2"/>
  <c r="AC32" i="2"/>
  <c r="AC229" i="2"/>
  <c r="AC296" i="2"/>
  <c r="AC432" i="2"/>
  <c r="AC11" i="2"/>
  <c r="AC299" i="2"/>
  <c r="AC663" i="2"/>
  <c r="AC18" i="2"/>
  <c r="AC639" i="2"/>
  <c r="AC373" i="2"/>
  <c r="AC166" i="2"/>
  <c r="AC195" i="2"/>
  <c r="AC362" i="2"/>
  <c r="AC204" i="2"/>
  <c r="AC123" i="2"/>
  <c r="AC153" i="2"/>
  <c r="AC522" i="2"/>
  <c r="AC604" i="2"/>
  <c r="AC14" i="2"/>
  <c r="AC226" i="2"/>
  <c r="AC562" i="2"/>
  <c r="AC491" i="2"/>
  <c r="AC211" i="2"/>
  <c r="AC259" i="2"/>
  <c r="AC20" i="2"/>
  <c r="AC246" i="2"/>
  <c r="AC63" i="2"/>
  <c r="AC221" i="2"/>
  <c r="AC591" i="2"/>
  <c r="AC273" i="2"/>
  <c r="AC268" i="2"/>
  <c r="AC646" i="2"/>
  <c r="AC380" i="2"/>
  <c r="AC623" i="2"/>
  <c r="AC534" i="2"/>
  <c r="AC147" i="2"/>
  <c r="AC335" i="2"/>
  <c r="AC606" i="2"/>
  <c r="AC404" i="2"/>
  <c r="AC728" i="2"/>
  <c r="AC475" i="2"/>
  <c r="AC696" i="2"/>
  <c r="AC313" i="2"/>
  <c r="AC24" i="2"/>
  <c r="AC21" i="2"/>
  <c r="AC280" i="2"/>
  <c r="AC128" i="2"/>
  <c r="AC635" i="2"/>
  <c r="AC580" i="2"/>
  <c r="AC86" i="2"/>
  <c r="AC67" i="2"/>
  <c r="AC599" i="2"/>
  <c r="AC403" i="2"/>
  <c r="AC103" i="2"/>
  <c r="AC192" i="2"/>
  <c r="AC282" i="2"/>
  <c r="AC385" i="2"/>
  <c r="AC96" i="2"/>
  <c r="AC343" i="2"/>
  <c r="AC719" i="2"/>
  <c r="AC684" i="2"/>
  <c r="AC6" i="2"/>
  <c r="AC661" i="2"/>
  <c r="AC586" i="2"/>
  <c r="AC410" i="2"/>
  <c r="AC665" i="2"/>
  <c r="AC156" i="2"/>
  <c r="AC393" i="2"/>
  <c r="AC405" i="2"/>
  <c r="AC660" i="2"/>
  <c r="AC499" i="2"/>
  <c r="AC342" i="2"/>
  <c r="AC723" i="2"/>
  <c r="AC89" i="2"/>
  <c r="AC178" i="2"/>
  <c r="AC612" i="2"/>
  <c r="AC154" i="2"/>
  <c r="AC698" i="2"/>
  <c r="AC12" i="2"/>
  <c r="AC183" i="2"/>
  <c r="AC160" i="2"/>
  <c r="AC309" i="2"/>
  <c r="AC158" i="2"/>
  <c r="AC15" i="2"/>
  <c r="AC494" i="2"/>
  <c r="AC653" i="2"/>
  <c r="AC377" i="2"/>
  <c r="AC521" i="2"/>
  <c r="AC235" i="2"/>
  <c r="AC129" i="2"/>
  <c r="AC429" i="2"/>
  <c r="AC30" i="2"/>
  <c r="AC673" i="2"/>
  <c r="AC590" i="2"/>
  <c r="AC102" i="2"/>
  <c r="AC624" i="2"/>
  <c r="AC561" i="2"/>
  <c r="AC526" i="2"/>
  <c r="AC366" i="2"/>
  <c r="AC575" i="2"/>
  <c r="AC155" i="2"/>
  <c r="AC598" i="2"/>
  <c r="AC185" i="2"/>
  <c r="AC533" i="2"/>
  <c r="AC437" i="2"/>
  <c r="AC146" i="2"/>
  <c r="AC364" i="2"/>
  <c r="AC717" i="2"/>
  <c r="AC352" i="2"/>
  <c r="AC720" i="2"/>
  <c r="AC550" i="2"/>
  <c r="AC553" i="2"/>
  <c r="AC42" i="2"/>
  <c r="AC527" i="2"/>
  <c r="AC27" i="2"/>
  <c r="AC57" i="2"/>
  <c r="AC297" i="2"/>
  <c r="AC450" i="2"/>
  <c r="AC137" i="2"/>
  <c r="AC252" i="2"/>
  <c r="AC311" i="2"/>
  <c r="AC93" i="2"/>
  <c r="AC317" i="2"/>
  <c r="AC203" i="2"/>
  <c r="AC422" i="2"/>
  <c r="AC318" i="2"/>
  <c r="AC261" i="2"/>
  <c r="AC576" i="2"/>
  <c r="AC630" i="2"/>
  <c r="AC408" i="2"/>
  <c r="AC524" i="2"/>
  <c r="AC585" i="2"/>
  <c r="AC116" i="2"/>
  <c r="AC419" i="2"/>
  <c r="AC111" i="2"/>
  <c r="AC245" i="2"/>
  <c r="AC703" i="2"/>
  <c r="AC548" i="2"/>
  <c r="AC488" i="2"/>
  <c r="AC588" i="2"/>
  <c r="AC712" i="2"/>
  <c r="AC504" i="2"/>
  <c r="AC702" i="2"/>
  <c r="AC485" i="2"/>
  <c r="AC367" i="2"/>
  <c r="AC435" i="2"/>
  <c r="AC571" i="2"/>
  <c r="AC143" i="2"/>
  <c r="AC471" i="2"/>
  <c r="AC319" i="2"/>
  <c r="AC530" i="2"/>
  <c r="AC710" i="2"/>
  <c r="AC592" i="2"/>
  <c r="AC596" i="2"/>
  <c r="AC88" i="2"/>
  <c r="AC610" i="2"/>
  <c r="AC467" i="2"/>
  <c r="AC731" i="2"/>
  <c r="AC231" i="2"/>
  <c r="AC190" i="2"/>
  <c r="AC675" i="2"/>
  <c r="AC458" i="2"/>
  <c r="AC451" i="2"/>
  <c r="AC409" i="2"/>
  <c r="AC426" i="2"/>
  <c r="AC501" i="2"/>
  <c r="AC565" i="2"/>
  <c r="AC169" i="2"/>
  <c r="AC463" i="2"/>
  <c r="AC648" i="2"/>
  <c r="AC117" i="2"/>
  <c r="AC52" i="2"/>
  <c r="AC656" i="2"/>
  <c r="AC106" i="2"/>
  <c r="AC135" i="2"/>
  <c r="AC331" i="2"/>
  <c r="AC650" i="2"/>
  <c r="AC215" i="2"/>
  <c r="AC589" i="2"/>
  <c r="AC35" i="2"/>
  <c r="AC711" i="2"/>
  <c r="AC500" i="2"/>
  <c r="AC396" i="2"/>
  <c r="AC332" i="2"/>
  <c r="AC369" i="2"/>
  <c r="AC46" i="2"/>
  <c r="AC487" i="2"/>
  <c r="AC172" i="2"/>
  <c r="AC68" i="2"/>
  <c r="AC238" i="2"/>
  <c r="AC118" i="2"/>
  <c r="AC508" i="2"/>
  <c r="AC283" i="2"/>
  <c r="AC667" i="2"/>
  <c r="AC242" i="2"/>
  <c r="AC587" i="2"/>
  <c r="AC348" i="2"/>
  <c r="AC512" i="2"/>
  <c r="AC679" i="2"/>
  <c r="AC298" i="2"/>
  <c r="AC638" i="2"/>
  <c r="AC236" i="2"/>
  <c r="AC423" i="2"/>
  <c r="AC110" i="2"/>
  <c r="AC651" i="2"/>
  <c r="AC566" i="2"/>
  <c r="AC645" i="2"/>
  <c r="AC44" i="2"/>
  <c r="AC350" i="2"/>
  <c r="AC363" i="2"/>
  <c r="AC619" i="2"/>
  <c r="AC64" i="2"/>
  <c r="AC436" i="2"/>
  <c r="AC406" i="2"/>
  <c r="AC434" i="2"/>
  <c r="AC95" i="2"/>
  <c r="AC721" i="2"/>
  <c r="AC200" i="2"/>
  <c r="AC716" i="2"/>
  <c r="AC671" i="2"/>
  <c r="AC207" i="2"/>
  <c r="AC308" i="2"/>
  <c r="AC179" i="2"/>
  <c r="AC275" i="2"/>
  <c r="AC536" i="2"/>
  <c r="AC271" i="2"/>
  <c r="AC228" i="2"/>
  <c r="AC715" i="2"/>
  <c r="AC644" i="2"/>
  <c r="AC216" i="2"/>
  <c r="AC278" i="2"/>
  <c r="AC652" i="2"/>
  <c r="AC730" i="2"/>
  <c r="AC692" i="2"/>
  <c r="AC559" i="2"/>
  <c r="AC529" i="2"/>
  <c r="AC549" i="2"/>
  <c r="AC33" i="2"/>
  <c r="AC161" i="2"/>
  <c r="AC353" i="2"/>
  <c r="AC119" i="2"/>
  <c r="AC704" i="2"/>
  <c r="AC629" i="2"/>
  <c r="AC267" i="2"/>
  <c r="AC478" i="2"/>
  <c r="AC257" i="2"/>
  <c r="AC71" i="2"/>
  <c r="AC310" i="2"/>
  <c r="AC732" i="2"/>
  <c r="AC680" i="2"/>
  <c r="AC532" i="2"/>
  <c r="AC180" i="2"/>
  <c r="AC515" i="2"/>
  <c r="AC493" i="2"/>
  <c r="AC452" i="2"/>
  <c r="AC714" i="2"/>
  <c r="AC196" i="2"/>
  <c r="AC448" i="2"/>
  <c r="AC391" i="2"/>
  <c r="AC700" i="2"/>
  <c r="AC132" i="2"/>
  <c r="AC636" i="2"/>
  <c r="AC677" i="2"/>
  <c r="AC681" i="2"/>
  <c r="AC441" i="2"/>
  <c r="AC618" i="2"/>
  <c r="AC394" i="2"/>
  <c r="AC358" i="2"/>
  <c r="AC263" i="2"/>
  <c r="AC621" i="2"/>
  <c r="AC388" i="2"/>
  <c r="AC281" i="2"/>
  <c r="AC324" i="2"/>
  <c r="AC540" i="2"/>
  <c r="AC516" i="2"/>
  <c r="AC572" i="2"/>
  <c r="AC262" i="2"/>
  <c r="AC555" i="2"/>
  <c r="AC368" i="2"/>
  <c r="AC124" i="2"/>
  <c r="AC461" i="2"/>
  <c r="AC285" i="2"/>
  <c r="AC302" i="2"/>
  <c r="AC223" i="2"/>
  <c r="AC506" i="2"/>
  <c r="AC708" i="2"/>
  <c r="AC628" i="2"/>
  <c r="AC290" i="2"/>
  <c r="AC577" i="2"/>
  <c r="AC175" i="2"/>
  <c r="AC447" i="2"/>
  <c r="AC379" i="2"/>
  <c r="AC513" i="2"/>
  <c r="AC690" i="2"/>
  <c r="AC498" i="2"/>
  <c r="AC547" i="2"/>
  <c r="AC614" i="2"/>
  <c r="AC344" i="2"/>
  <c r="AC664" i="2"/>
  <c r="AC683" i="2"/>
  <c r="AC241" i="2"/>
  <c r="AC444" i="2"/>
  <c r="AC689" i="2"/>
  <c r="AC697" i="2"/>
  <c r="AC349" i="2"/>
  <c r="AC674" i="2"/>
  <c r="AC682" i="2"/>
  <c r="AC597" i="2"/>
  <c r="AC669" i="2"/>
  <c r="AC729" i="2"/>
  <c r="AC503" i="2"/>
  <c r="AC709" i="2"/>
  <c r="AC520" i="2"/>
  <c r="AC662" i="2"/>
  <c r="AC685" i="2"/>
  <c r="AC668" i="2"/>
  <c r="AC718" i="2"/>
  <c r="AC578" i="2"/>
  <c r="AC694" i="2"/>
  <c r="AC695" i="2"/>
  <c r="AC693" i="2"/>
  <c r="AC722" i="2"/>
  <c r="AC705" i="2"/>
  <c r="AC640" i="2"/>
  <c r="AC726" i="2"/>
  <c r="AC713" i="2"/>
  <c r="AC666" i="2"/>
  <c r="U611" i="2"/>
  <c r="U535" i="2"/>
  <c r="U531" i="2"/>
  <c r="U78" i="2"/>
  <c r="U249" i="2"/>
  <c r="U399" i="2"/>
  <c r="U378" i="2"/>
  <c r="U307" i="2"/>
  <c r="U554" i="2"/>
  <c r="U511" i="2"/>
  <c r="U225" i="2"/>
  <c r="U460" i="2"/>
  <c r="U98" i="2"/>
  <c r="U655" i="2"/>
  <c r="U108" i="2"/>
  <c r="U470" i="2"/>
  <c r="U579" i="2"/>
  <c r="U631" i="2"/>
  <c r="U411" i="2"/>
  <c r="U431" i="2"/>
  <c r="U61" i="2"/>
  <c r="U371" i="2"/>
  <c r="U484" i="2"/>
  <c r="U247" i="2"/>
  <c r="U232" i="2"/>
  <c r="U400" i="2"/>
  <c r="U573" i="2"/>
  <c r="U625" i="2"/>
  <c r="U79" i="2"/>
  <c r="U556" i="2"/>
  <c r="U130" i="2"/>
  <c r="U306" i="2"/>
  <c r="U370" i="2"/>
  <c r="U3" i="2"/>
  <c r="U686" i="2"/>
  <c r="U76" i="2"/>
  <c r="U144" i="2"/>
  <c r="U401" i="2"/>
  <c r="U227" i="2"/>
  <c r="U670" i="2"/>
  <c r="U100" i="2"/>
  <c r="U43" i="2"/>
  <c r="U355" i="2"/>
  <c r="U173" i="2"/>
  <c r="U537" i="2"/>
  <c r="U416" i="2"/>
  <c r="U181" i="2"/>
  <c r="U583" i="2"/>
  <c r="U197" i="2"/>
  <c r="U330" i="2"/>
  <c r="U505" i="2"/>
  <c r="U314" i="2"/>
  <c r="U414" i="2"/>
  <c r="U457" i="2"/>
  <c r="U112" i="2"/>
  <c r="U293" i="2"/>
  <c r="U462" i="2"/>
  <c r="U244" i="2"/>
  <c r="U131" i="2"/>
  <c r="U347" i="2"/>
  <c r="U482" i="2"/>
  <c r="U125" i="2"/>
  <c r="U321" i="2"/>
  <c r="U303" i="2"/>
  <c r="U320" i="2"/>
  <c r="U284" i="2"/>
  <c r="U316" i="2"/>
  <c r="U438" i="2"/>
  <c r="U140" i="2"/>
  <c r="U395" i="2"/>
  <c r="U151" i="2"/>
  <c r="U248" i="2"/>
  <c r="U345" i="2"/>
  <c r="U105" i="2"/>
  <c r="U453" i="2"/>
  <c r="U469" i="2"/>
  <c r="U188" i="2"/>
  <c r="U613" i="2"/>
  <c r="U56" i="2"/>
  <c r="U300" i="2"/>
  <c r="U390" i="2"/>
  <c r="U91" i="2"/>
  <c r="U152" i="2"/>
  <c r="U375" i="2"/>
  <c r="U295" i="2"/>
  <c r="U489" i="2"/>
  <c r="U528" i="2"/>
  <c r="U465" i="2"/>
  <c r="U593" i="2"/>
  <c r="U301" i="2"/>
  <c r="U209" i="2"/>
  <c r="U256" i="2"/>
  <c r="U75" i="2"/>
  <c r="U274" i="2"/>
  <c r="U45" i="2"/>
  <c r="U81" i="2"/>
  <c r="U94" i="2"/>
  <c r="U7" i="2"/>
  <c r="U600" i="2"/>
  <c r="U127" i="2"/>
  <c r="U254" i="2"/>
  <c r="U77" i="2"/>
  <c r="U407" i="2"/>
  <c r="U424" i="2"/>
  <c r="U255" i="2"/>
  <c r="U337" i="2"/>
  <c r="U23" i="2"/>
  <c r="U634" i="2"/>
  <c r="U351" i="2"/>
  <c r="U479" i="2"/>
  <c r="U517" i="2"/>
  <c r="U53" i="2"/>
  <c r="U187" i="2"/>
  <c r="U48" i="2"/>
  <c r="U341" i="2"/>
  <c r="U37" i="2"/>
  <c r="U442" i="2"/>
  <c r="U243" i="2"/>
  <c r="U334" i="2"/>
  <c r="U265" i="2"/>
  <c r="U727" i="2"/>
  <c r="U19" i="2"/>
  <c r="U182" i="2"/>
  <c r="U167" i="2"/>
  <c r="U322" i="2"/>
  <c r="U234" i="2"/>
  <c r="U340" i="2"/>
  <c r="U637" i="2"/>
  <c r="U139" i="2"/>
  <c r="U97" i="2"/>
  <c r="U70" i="2"/>
  <c r="U136" i="2"/>
  <c r="U10" i="2"/>
  <c r="U239" i="2"/>
  <c r="U287" i="2"/>
  <c r="U641" i="2"/>
  <c r="U676" i="2"/>
  <c r="U315" i="2"/>
  <c r="U384" i="2"/>
  <c r="U240" i="2"/>
  <c r="U372" i="2"/>
  <c r="U217" i="2"/>
  <c r="U701" i="2"/>
  <c r="U539" i="2"/>
  <c r="U288" i="2"/>
  <c r="U607" i="2"/>
  <c r="U421" i="2"/>
  <c r="U449" i="2"/>
  <c r="U25" i="2"/>
  <c r="U22" i="2"/>
  <c r="U382" i="2"/>
  <c r="U218" i="2"/>
  <c r="U224" i="2"/>
  <c r="U440" i="2"/>
  <c r="U170" i="2"/>
  <c r="U222" i="2"/>
  <c r="U269" i="2"/>
  <c r="U220" i="2"/>
  <c r="U567" i="2"/>
  <c r="U473" i="2"/>
  <c r="U121" i="2"/>
  <c r="U29" i="2"/>
  <c r="U480" i="2"/>
  <c r="U514" i="2"/>
  <c r="U443" i="2"/>
  <c r="U724" i="2"/>
  <c r="U323" i="2"/>
  <c r="U632" i="2"/>
  <c r="U237" i="2"/>
  <c r="U560" i="2"/>
  <c r="U542" i="2"/>
  <c r="U194" i="2"/>
  <c r="U584" i="2"/>
  <c r="U518" i="2"/>
  <c r="U622" i="2"/>
  <c r="U654" i="2"/>
  <c r="U201" i="2"/>
  <c r="U328" i="2"/>
  <c r="U581" i="2"/>
  <c r="U109" i="2"/>
  <c r="U472" i="2"/>
  <c r="U474" i="2"/>
  <c r="U620" i="2"/>
  <c r="U490" i="2"/>
  <c r="U34" i="2"/>
  <c r="U691" i="2"/>
  <c r="U212" i="2"/>
  <c r="U65" i="2"/>
  <c r="U647" i="2"/>
  <c r="U163" i="2"/>
  <c r="U305" i="2"/>
  <c r="U608" i="2"/>
  <c r="U626" i="2"/>
  <c r="U602" i="2"/>
  <c r="U8" i="2"/>
  <c r="U219" i="2"/>
  <c r="U149" i="2"/>
  <c r="U329" i="2"/>
  <c r="U510" i="2"/>
  <c r="U454" i="2"/>
  <c r="U87" i="2"/>
  <c r="U543" i="2"/>
  <c r="U55" i="2"/>
  <c r="U615" i="2"/>
  <c r="U643" i="2"/>
  <c r="U359" i="2"/>
  <c r="U551" i="2"/>
  <c r="U279" i="2"/>
  <c r="U213" i="2"/>
  <c r="U260" i="2"/>
  <c r="U107" i="2"/>
  <c r="U446" i="2"/>
  <c r="U58" i="2"/>
  <c r="U477" i="2"/>
  <c r="U496" i="2"/>
  <c r="U59" i="2"/>
  <c r="U387" i="2"/>
  <c r="U133" i="2"/>
  <c r="U62" i="2"/>
  <c r="U433" i="2"/>
  <c r="U538" i="2"/>
  <c r="U420" i="2"/>
  <c r="U582" i="2"/>
  <c r="U230" i="2"/>
  <c r="U176" i="2"/>
  <c r="U459" i="2"/>
  <c r="U327" i="2"/>
  <c r="U649" i="2"/>
  <c r="U291" i="2"/>
  <c r="U162" i="2"/>
  <c r="U492" i="2"/>
  <c r="U148" i="2"/>
  <c r="U397" i="2"/>
  <c r="U82" i="2"/>
  <c r="U519" i="2"/>
  <c r="U333" i="2"/>
  <c r="U13" i="2"/>
  <c r="U398" i="2"/>
  <c r="U361" i="2"/>
  <c r="U392" i="2"/>
  <c r="U28" i="2"/>
  <c r="U40" i="2"/>
  <c r="U84" i="2"/>
  <c r="U389" i="2"/>
  <c r="U186" i="2"/>
  <c r="U72" i="2"/>
  <c r="U336" i="2"/>
  <c r="U114" i="2"/>
  <c r="U41" i="2"/>
  <c r="U445" i="2"/>
  <c r="U706" i="2"/>
  <c r="U657" i="2"/>
  <c r="U456" i="2"/>
  <c r="U563" i="2"/>
  <c r="U354" i="2"/>
  <c r="U122" i="2"/>
  <c r="U346" i="2"/>
  <c r="U569" i="2"/>
  <c r="U495" i="2"/>
  <c r="U376" i="2"/>
  <c r="U699" i="2"/>
  <c r="U26" i="2"/>
  <c r="U415" i="2"/>
  <c r="U50" i="2"/>
  <c r="U233" i="2"/>
  <c r="U339" i="2"/>
  <c r="U17" i="2"/>
  <c r="U402" i="2"/>
  <c r="U80" i="2"/>
  <c r="U594" i="2"/>
  <c r="U360" i="2"/>
  <c r="U658" i="2"/>
  <c r="U430" i="2"/>
  <c r="U523" i="2"/>
  <c r="U725" i="2"/>
  <c r="U171" i="2"/>
  <c r="U497" i="2"/>
  <c r="U466" i="2"/>
  <c r="U413" i="2"/>
  <c r="U455" i="2"/>
  <c r="U258" i="2"/>
  <c r="U417" i="2"/>
  <c r="U418" i="2"/>
  <c r="U206" i="2"/>
  <c r="U509" i="2"/>
  <c r="U412" i="2"/>
  <c r="U120" i="2"/>
  <c r="U184" i="2"/>
  <c r="U104" i="2"/>
  <c r="U541" i="2"/>
  <c r="U286" i="2"/>
  <c r="U199" i="2"/>
  <c r="U558" i="2"/>
  <c r="U4" i="2"/>
  <c r="U464" i="2"/>
  <c r="U83" i="2"/>
  <c r="U85" i="2"/>
  <c r="U659" i="2"/>
  <c r="U468" i="2"/>
  <c r="U381" i="2"/>
  <c r="U564" i="2"/>
  <c r="U208" i="2"/>
  <c r="U251" i="2"/>
  <c r="U627" i="2"/>
  <c r="U292" i="2"/>
  <c r="U193" i="2"/>
  <c r="U168" i="2"/>
  <c r="U174" i="2"/>
  <c r="U73" i="2"/>
  <c r="U365" i="2"/>
  <c r="U198" i="2"/>
  <c r="U264" i="2"/>
  <c r="U374" i="2"/>
  <c r="U617" i="2"/>
  <c r="U99" i="2"/>
  <c r="U164" i="2"/>
  <c r="U90" i="2"/>
  <c r="U603" i="2"/>
  <c r="U483" i="2"/>
  <c r="U525" i="2"/>
  <c r="U325" i="2"/>
  <c r="U165" i="2"/>
  <c r="U276" i="2"/>
  <c r="U633" i="2"/>
  <c r="U141" i="2"/>
  <c r="U425" i="2"/>
  <c r="U312" i="2"/>
  <c r="U189" i="2"/>
  <c r="U386" i="2"/>
  <c r="U69" i="2"/>
  <c r="U294" i="2"/>
  <c r="U383" i="2"/>
  <c r="U502" i="2"/>
  <c r="U427" i="2"/>
  <c r="U707" i="2"/>
  <c r="U270" i="2"/>
  <c r="U36" i="2"/>
  <c r="U115" i="2"/>
  <c r="U66" i="2"/>
  <c r="U113" i="2"/>
  <c r="U250" i="2"/>
  <c r="U277" i="2"/>
  <c r="U150" i="2"/>
  <c r="U159" i="2"/>
  <c r="U338" i="2"/>
  <c r="U609" i="2"/>
  <c r="U289" i="2"/>
  <c r="U60" i="2"/>
  <c r="U570" i="2"/>
  <c r="U157" i="2"/>
  <c r="U5" i="2"/>
  <c r="U39" i="2"/>
  <c r="U205" i="2"/>
  <c r="U688" i="2"/>
  <c r="U16" i="2"/>
  <c r="U545" i="2"/>
  <c r="U544" i="2"/>
  <c r="U49" i="2"/>
  <c r="U210" i="2"/>
  <c r="U357" i="2"/>
  <c r="U687" i="2"/>
  <c r="U546" i="2"/>
  <c r="U601" i="2"/>
  <c r="U138" i="2"/>
  <c r="U642" i="2"/>
  <c r="U253" i="2"/>
  <c r="U145" i="2"/>
  <c r="U214" i="2"/>
  <c r="U38" i="2"/>
  <c r="U9" i="2"/>
  <c r="U92" i="2"/>
  <c r="U557" i="2"/>
  <c r="U142" i="2"/>
  <c r="U126" i="2"/>
  <c r="U552" i="2"/>
  <c r="U326" i="2"/>
  <c r="U574" i="2"/>
  <c r="U678" i="2"/>
  <c r="U476" i="2"/>
  <c r="U177" i="2"/>
  <c r="U2" i="2"/>
  <c r="U439" i="2"/>
  <c r="U202" i="2"/>
  <c r="U266" i="2"/>
  <c r="U31" i="2"/>
  <c r="U101" i="2"/>
  <c r="U51" i="2"/>
  <c r="U568" i="2"/>
  <c r="U672" i="2"/>
  <c r="U304" i="2"/>
  <c r="U481" i="2"/>
  <c r="U74" i="2"/>
  <c r="U272" i="2"/>
  <c r="U54" i="2"/>
  <c r="U134" i="2"/>
  <c r="U507" i="2"/>
  <c r="U595" i="2"/>
  <c r="U47" i="2"/>
  <c r="U605" i="2"/>
  <c r="U428" i="2"/>
  <c r="U616" i="2"/>
  <c r="U191" i="2"/>
  <c r="U486" i="2"/>
  <c r="U356" i="2"/>
  <c r="U32" i="2"/>
  <c r="U229" i="2"/>
  <c r="U296" i="2"/>
  <c r="U432" i="2"/>
  <c r="U11" i="2"/>
  <c r="U299" i="2"/>
  <c r="U663" i="2"/>
  <c r="U18" i="2"/>
  <c r="U639" i="2"/>
  <c r="U373" i="2"/>
  <c r="U166" i="2"/>
  <c r="U195" i="2"/>
  <c r="U362" i="2"/>
  <c r="U204" i="2"/>
  <c r="U123" i="2"/>
  <c r="U153" i="2"/>
  <c r="U522" i="2"/>
  <c r="U604" i="2"/>
  <c r="U14" i="2"/>
  <c r="U226" i="2"/>
  <c r="U562" i="2"/>
  <c r="U491" i="2"/>
  <c r="U211" i="2"/>
  <c r="U259" i="2"/>
  <c r="U20" i="2"/>
  <c r="U246" i="2"/>
  <c r="U63" i="2"/>
  <c r="U221" i="2"/>
  <c r="U591" i="2"/>
  <c r="U273" i="2"/>
  <c r="U268" i="2"/>
  <c r="U646" i="2"/>
  <c r="U380" i="2"/>
  <c r="U623" i="2"/>
  <c r="U534" i="2"/>
  <c r="U147" i="2"/>
  <c r="U335" i="2"/>
  <c r="U606" i="2"/>
  <c r="U404" i="2"/>
  <c r="U728" i="2"/>
  <c r="U475" i="2"/>
  <c r="U696" i="2"/>
  <c r="U313" i="2"/>
  <c r="U24" i="2"/>
  <c r="U21" i="2"/>
  <c r="U280" i="2"/>
  <c r="U128" i="2"/>
  <c r="U635" i="2"/>
  <c r="U580" i="2"/>
  <c r="U86" i="2"/>
  <c r="U67" i="2"/>
  <c r="U599" i="2"/>
  <c r="U403" i="2"/>
  <c r="U103" i="2"/>
  <c r="U192" i="2"/>
  <c r="U282" i="2"/>
  <c r="U385" i="2"/>
  <c r="U96" i="2"/>
  <c r="U343" i="2"/>
  <c r="U719" i="2"/>
  <c r="U684" i="2"/>
  <c r="U6" i="2"/>
  <c r="U661" i="2"/>
  <c r="U586" i="2"/>
  <c r="U410" i="2"/>
  <c r="U665" i="2"/>
  <c r="U156" i="2"/>
  <c r="U393" i="2"/>
  <c r="U405" i="2"/>
  <c r="U660" i="2"/>
  <c r="U499" i="2"/>
  <c r="U342" i="2"/>
  <c r="U723" i="2"/>
  <c r="U89" i="2"/>
  <c r="U178" i="2"/>
  <c r="U612" i="2"/>
  <c r="U154" i="2"/>
  <c r="U698" i="2"/>
  <c r="U12" i="2"/>
  <c r="U183" i="2"/>
  <c r="U160" i="2"/>
  <c r="U309" i="2"/>
  <c r="U158" i="2"/>
  <c r="U15" i="2"/>
  <c r="U494" i="2"/>
  <c r="U653" i="2"/>
  <c r="U377" i="2"/>
  <c r="U521" i="2"/>
  <c r="U235" i="2"/>
  <c r="U129" i="2"/>
  <c r="U429" i="2"/>
  <c r="U30" i="2"/>
  <c r="U673" i="2"/>
  <c r="U590" i="2"/>
  <c r="U102" i="2"/>
  <c r="U624" i="2"/>
  <c r="U561" i="2"/>
  <c r="U526" i="2"/>
  <c r="U366" i="2"/>
  <c r="U575" i="2"/>
  <c r="U155" i="2"/>
  <c r="U598" i="2"/>
  <c r="U185" i="2"/>
  <c r="U533" i="2"/>
  <c r="U437" i="2"/>
  <c r="U146" i="2"/>
  <c r="U364" i="2"/>
  <c r="U717" i="2"/>
  <c r="U352" i="2"/>
  <c r="U720" i="2"/>
  <c r="U550" i="2"/>
  <c r="U553" i="2"/>
  <c r="U42" i="2"/>
  <c r="U527" i="2"/>
  <c r="U27" i="2"/>
  <c r="U57" i="2"/>
  <c r="U297" i="2"/>
  <c r="U450" i="2"/>
  <c r="U137" i="2"/>
  <c r="U252" i="2"/>
  <c r="U311" i="2"/>
  <c r="U93" i="2"/>
  <c r="U317" i="2"/>
  <c r="U203" i="2"/>
  <c r="U422" i="2"/>
  <c r="U318" i="2"/>
  <c r="U261" i="2"/>
  <c r="U576" i="2"/>
  <c r="U630" i="2"/>
  <c r="U408" i="2"/>
  <c r="U524" i="2"/>
  <c r="U585" i="2"/>
  <c r="U116" i="2"/>
  <c r="U419" i="2"/>
  <c r="U111" i="2"/>
  <c r="U245" i="2"/>
  <c r="U703" i="2"/>
  <c r="U548" i="2"/>
  <c r="U488" i="2"/>
  <c r="U588" i="2"/>
  <c r="U712" i="2"/>
  <c r="U504" i="2"/>
  <c r="U702" i="2"/>
  <c r="U485" i="2"/>
  <c r="U367" i="2"/>
  <c r="U435" i="2"/>
  <c r="U571" i="2"/>
  <c r="U143" i="2"/>
  <c r="U471" i="2"/>
  <c r="U319" i="2"/>
  <c r="U530" i="2"/>
  <c r="U710" i="2"/>
  <c r="U592" i="2"/>
  <c r="U596" i="2"/>
  <c r="U88" i="2"/>
  <c r="U610" i="2"/>
  <c r="U467" i="2"/>
  <c r="U731" i="2"/>
  <c r="U231" i="2"/>
  <c r="U190" i="2"/>
  <c r="U675" i="2"/>
  <c r="U458" i="2"/>
  <c r="U451" i="2"/>
  <c r="U409" i="2"/>
  <c r="U426" i="2"/>
  <c r="U501" i="2"/>
  <c r="U565" i="2"/>
  <c r="U169" i="2"/>
  <c r="U463" i="2"/>
  <c r="U648" i="2"/>
  <c r="U117" i="2"/>
  <c r="U52" i="2"/>
  <c r="U656" i="2"/>
  <c r="U106" i="2"/>
  <c r="U135" i="2"/>
  <c r="U331" i="2"/>
  <c r="U650" i="2"/>
  <c r="U215" i="2"/>
  <c r="U589" i="2"/>
  <c r="U35" i="2"/>
  <c r="U711" i="2"/>
  <c r="U500" i="2"/>
  <c r="U396" i="2"/>
  <c r="U332" i="2"/>
  <c r="U369" i="2"/>
  <c r="U46" i="2"/>
  <c r="U487" i="2"/>
  <c r="U172" i="2"/>
  <c r="U68" i="2"/>
  <c r="U238" i="2"/>
  <c r="U118" i="2"/>
  <c r="U508" i="2"/>
  <c r="U283" i="2"/>
  <c r="U667" i="2"/>
  <c r="U242" i="2"/>
  <c r="U587" i="2"/>
  <c r="U348" i="2"/>
  <c r="U512" i="2"/>
  <c r="U679" i="2"/>
  <c r="U298" i="2"/>
  <c r="U638" i="2"/>
  <c r="U236" i="2"/>
  <c r="U423" i="2"/>
  <c r="U110" i="2"/>
  <c r="U651" i="2"/>
  <c r="U566" i="2"/>
  <c r="U645" i="2"/>
  <c r="U44" i="2"/>
  <c r="U350" i="2"/>
  <c r="U363" i="2"/>
  <c r="U619" i="2"/>
  <c r="U64" i="2"/>
  <c r="U436" i="2"/>
  <c r="U406" i="2"/>
  <c r="U434" i="2"/>
  <c r="U95" i="2"/>
  <c r="U721" i="2"/>
  <c r="U200" i="2"/>
  <c r="U716" i="2"/>
  <c r="U671" i="2"/>
  <c r="U207" i="2"/>
  <c r="U308" i="2"/>
  <c r="U179" i="2"/>
  <c r="U275" i="2"/>
  <c r="U536" i="2"/>
  <c r="U271" i="2"/>
  <c r="U228" i="2"/>
  <c r="U715" i="2"/>
  <c r="U644" i="2"/>
  <c r="U216" i="2"/>
  <c r="U278" i="2"/>
  <c r="U652" i="2"/>
  <c r="U730" i="2"/>
  <c r="U692" i="2"/>
  <c r="U559" i="2"/>
  <c r="U529" i="2"/>
  <c r="U549" i="2"/>
  <c r="U33" i="2"/>
  <c r="U161" i="2"/>
  <c r="U353" i="2"/>
  <c r="U119" i="2"/>
  <c r="U704" i="2"/>
  <c r="U629" i="2"/>
  <c r="U267" i="2"/>
  <c r="U478" i="2"/>
  <c r="U257" i="2"/>
  <c r="U71" i="2"/>
  <c r="U310" i="2"/>
  <c r="U732" i="2"/>
  <c r="U680" i="2"/>
  <c r="U532" i="2"/>
  <c r="U180" i="2"/>
  <c r="U515" i="2"/>
  <c r="U493" i="2"/>
  <c r="U452" i="2"/>
  <c r="U714" i="2"/>
  <c r="U196" i="2"/>
  <c r="U448" i="2"/>
  <c r="U391" i="2"/>
  <c r="U700" i="2"/>
  <c r="U132" i="2"/>
  <c r="U636" i="2"/>
  <c r="U677" i="2"/>
  <c r="U681" i="2"/>
  <c r="U441" i="2"/>
  <c r="U618" i="2"/>
  <c r="U394" i="2"/>
  <c r="U358" i="2"/>
  <c r="U263" i="2"/>
  <c r="U621" i="2"/>
  <c r="U388" i="2"/>
  <c r="U281" i="2"/>
  <c r="U324" i="2"/>
  <c r="U540" i="2"/>
  <c r="U516" i="2"/>
  <c r="U572" i="2"/>
  <c r="U262" i="2"/>
  <c r="U555" i="2"/>
  <c r="U368" i="2"/>
  <c r="U124" i="2"/>
  <c r="U461" i="2"/>
  <c r="U285" i="2"/>
  <c r="U302" i="2"/>
  <c r="U223" i="2"/>
  <c r="U506" i="2"/>
  <c r="U708" i="2"/>
  <c r="U628" i="2"/>
  <c r="U290" i="2"/>
  <c r="U577" i="2"/>
  <c r="U175" i="2"/>
  <c r="U447" i="2"/>
  <c r="U379" i="2"/>
  <c r="U513" i="2"/>
  <c r="U690" i="2"/>
  <c r="U498" i="2"/>
  <c r="U547" i="2"/>
  <c r="U614" i="2"/>
  <c r="U344" i="2"/>
  <c r="U664" i="2"/>
  <c r="U683" i="2"/>
  <c r="U241" i="2"/>
  <c r="U444" i="2"/>
  <c r="U689" i="2"/>
  <c r="U697" i="2"/>
  <c r="U349" i="2"/>
  <c r="U674" i="2"/>
  <c r="U682" i="2"/>
  <c r="U597" i="2"/>
  <c r="U669" i="2"/>
  <c r="U729" i="2"/>
  <c r="U503" i="2"/>
  <c r="U709" i="2"/>
  <c r="U520" i="2"/>
  <c r="U662" i="2"/>
  <c r="U685" i="2"/>
  <c r="U668" i="2"/>
  <c r="U718" i="2"/>
  <c r="U578" i="2"/>
  <c r="U694" i="2"/>
  <c r="U695" i="2"/>
  <c r="U693" i="2"/>
  <c r="U722" i="2"/>
  <c r="U705" i="2"/>
  <c r="U640" i="2"/>
  <c r="U726" i="2"/>
  <c r="U713" i="2"/>
  <c r="U666" i="2"/>
  <c r="T611" i="2"/>
  <c r="T535" i="2"/>
  <c r="T531" i="2"/>
  <c r="T78" i="2"/>
  <c r="T249" i="2"/>
  <c r="T399" i="2"/>
  <c r="T378" i="2"/>
  <c r="T307" i="2"/>
  <c r="T554" i="2"/>
  <c r="T511" i="2"/>
  <c r="T225" i="2"/>
  <c r="T460" i="2"/>
  <c r="T98" i="2"/>
  <c r="T655" i="2"/>
  <c r="T108" i="2"/>
  <c r="T470" i="2"/>
  <c r="T579" i="2"/>
  <c r="T631" i="2"/>
  <c r="T411" i="2"/>
  <c r="T431" i="2"/>
  <c r="T61" i="2"/>
  <c r="T371" i="2"/>
  <c r="T484" i="2"/>
  <c r="T247" i="2"/>
  <c r="T232" i="2"/>
  <c r="T400" i="2"/>
  <c r="T573" i="2"/>
  <c r="T625" i="2"/>
  <c r="T79" i="2"/>
  <c r="T556" i="2"/>
  <c r="T130" i="2"/>
  <c r="T306" i="2"/>
  <c r="T370" i="2"/>
  <c r="T3" i="2"/>
  <c r="T686" i="2"/>
  <c r="T76" i="2"/>
  <c r="T144" i="2"/>
  <c r="T401" i="2"/>
  <c r="T227" i="2"/>
  <c r="T670" i="2"/>
  <c r="T100" i="2"/>
  <c r="T43" i="2"/>
  <c r="T355" i="2"/>
  <c r="T173" i="2"/>
  <c r="T537" i="2"/>
  <c r="T416" i="2"/>
  <c r="T181" i="2"/>
  <c r="T583" i="2"/>
  <c r="T197" i="2"/>
  <c r="T330" i="2"/>
  <c r="T505" i="2"/>
  <c r="T314" i="2"/>
  <c r="T414" i="2"/>
  <c r="T457" i="2"/>
  <c r="T112" i="2"/>
  <c r="T293" i="2"/>
  <c r="T462" i="2"/>
  <c r="T244" i="2"/>
  <c r="T131" i="2"/>
  <c r="T347" i="2"/>
  <c r="T482" i="2"/>
  <c r="T125" i="2"/>
  <c r="T321" i="2"/>
  <c r="T303" i="2"/>
  <c r="T320" i="2"/>
  <c r="T284" i="2"/>
  <c r="T316" i="2"/>
  <c r="T438" i="2"/>
  <c r="T140" i="2"/>
  <c r="T395" i="2"/>
  <c r="T151" i="2"/>
  <c r="T248" i="2"/>
  <c r="T345" i="2"/>
  <c r="T105" i="2"/>
  <c r="T453" i="2"/>
  <c r="T469" i="2"/>
  <c r="T188" i="2"/>
  <c r="T613" i="2"/>
  <c r="T56" i="2"/>
  <c r="T300" i="2"/>
  <c r="T390" i="2"/>
  <c r="T91" i="2"/>
  <c r="T152" i="2"/>
  <c r="T375" i="2"/>
  <c r="T295" i="2"/>
  <c r="T489" i="2"/>
  <c r="T528" i="2"/>
  <c r="T465" i="2"/>
  <c r="T593" i="2"/>
  <c r="T301" i="2"/>
  <c r="T209" i="2"/>
  <c r="T256" i="2"/>
  <c r="T75" i="2"/>
  <c r="T274" i="2"/>
  <c r="T45" i="2"/>
  <c r="T81" i="2"/>
  <c r="T94" i="2"/>
  <c r="T7" i="2"/>
  <c r="T600" i="2"/>
  <c r="T127" i="2"/>
  <c r="T254" i="2"/>
  <c r="T77" i="2"/>
  <c r="T407" i="2"/>
  <c r="T424" i="2"/>
  <c r="T255" i="2"/>
  <c r="T337" i="2"/>
  <c r="T23" i="2"/>
  <c r="T634" i="2"/>
  <c r="T351" i="2"/>
  <c r="T479" i="2"/>
  <c r="T517" i="2"/>
  <c r="T53" i="2"/>
  <c r="T187" i="2"/>
  <c r="T48" i="2"/>
  <c r="T341" i="2"/>
  <c r="T37" i="2"/>
  <c r="T442" i="2"/>
  <c r="T243" i="2"/>
  <c r="T334" i="2"/>
  <c r="T265" i="2"/>
  <c r="T727" i="2"/>
  <c r="T19" i="2"/>
  <c r="T182" i="2"/>
  <c r="T167" i="2"/>
  <c r="T322" i="2"/>
  <c r="T234" i="2"/>
  <c r="T340" i="2"/>
  <c r="T637" i="2"/>
  <c r="T139" i="2"/>
  <c r="T97" i="2"/>
  <c r="T70" i="2"/>
  <c r="T136" i="2"/>
  <c r="T10" i="2"/>
  <c r="T239" i="2"/>
  <c r="T287" i="2"/>
  <c r="T641" i="2"/>
  <c r="T676" i="2"/>
  <c r="T315" i="2"/>
  <c r="T384" i="2"/>
  <c r="T240" i="2"/>
  <c r="T372" i="2"/>
  <c r="T217" i="2"/>
  <c r="T701" i="2"/>
  <c r="T539" i="2"/>
  <c r="T288" i="2"/>
  <c r="T607" i="2"/>
  <c r="T421" i="2"/>
  <c r="T449" i="2"/>
  <c r="T25" i="2"/>
  <c r="T22" i="2"/>
  <c r="T382" i="2"/>
  <c r="T218" i="2"/>
  <c r="T224" i="2"/>
  <c r="T440" i="2"/>
  <c r="T170" i="2"/>
  <c r="T222" i="2"/>
  <c r="T269" i="2"/>
  <c r="T220" i="2"/>
  <c r="T567" i="2"/>
  <c r="T473" i="2"/>
  <c r="T121" i="2"/>
  <c r="T29" i="2"/>
  <c r="T480" i="2"/>
  <c r="T514" i="2"/>
  <c r="T443" i="2"/>
  <c r="T724" i="2"/>
  <c r="T323" i="2"/>
  <c r="T632" i="2"/>
  <c r="T237" i="2"/>
  <c r="T560" i="2"/>
  <c r="T542" i="2"/>
  <c r="T194" i="2"/>
  <c r="T584" i="2"/>
  <c r="T518" i="2"/>
  <c r="T622" i="2"/>
  <c r="T654" i="2"/>
  <c r="T201" i="2"/>
  <c r="T328" i="2"/>
  <c r="T581" i="2"/>
  <c r="T109" i="2"/>
  <c r="T472" i="2"/>
  <c r="T474" i="2"/>
  <c r="T620" i="2"/>
  <c r="T490" i="2"/>
  <c r="T34" i="2"/>
  <c r="T691" i="2"/>
  <c r="T212" i="2"/>
  <c r="T65" i="2"/>
  <c r="T647" i="2"/>
  <c r="T163" i="2"/>
  <c r="T305" i="2"/>
  <c r="T608" i="2"/>
  <c r="T626" i="2"/>
  <c r="T602" i="2"/>
  <c r="T8" i="2"/>
  <c r="T219" i="2"/>
  <c r="T149" i="2"/>
  <c r="T329" i="2"/>
  <c r="T510" i="2"/>
  <c r="T454" i="2"/>
  <c r="T87" i="2"/>
  <c r="T543" i="2"/>
  <c r="T55" i="2"/>
  <c r="T615" i="2"/>
  <c r="T643" i="2"/>
  <c r="T359" i="2"/>
  <c r="T551" i="2"/>
  <c r="T279" i="2"/>
  <c r="T213" i="2"/>
  <c r="T260" i="2"/>
  <c r="T107" i="2"/>
  <c r="T446" i="2"/>
  <c r="T58" i="2"/>
  <c r="T477" i="2"/>
  <c r="T496" i="2"/>
  <c r="T59" i="2"/>
  <c r="T387" i="2"/>
  <c r="T133" i="2"/>
  <c r="T62" i="2"/>
  <c r="T433" i="2"/>
  <c r="T538" i="2"/>
  <c r="T420" i="2"/>
  <c r="T582" i="2"/>
  <c r="T230" i="2"/>
  <c r="T176" i="2"/>
  <c r="T459" i="2"/>
  <c r="T327" i="2"/>
  <c r="T649" i="2"/>
  <c r="T291" i="2"/>
  <c r="T162" i="2"/>
  <c r="T492" i="2"/>
  <c r="T148" i="2"/>
  <c r="T397" i="2"/>
  <c r="T82" i="2"/>
  <c r="T519" i="2"/>
  <c r="T333" i="2"/>
  <c r="T13" i="2"/>
  <c r="T398" i="2"/>
  <c r="T361" i="2"/>
  <c r="T392" i="2"/>
  <c r="T28" i="2"/>
  <c r="T40" i="2"/>
  <c r="T84" i="2"/>
  <c r="T389" i="2"/>
  <c r="T186" i="2"/>
  <c r="T72" i="2"/>
  <c r="T336" i="2"/>
  <c r="T114" i="2"/>
  <c r="T41" i="2"/>
  <c r="T445" i="2"/>
  <c r="T706" i="2"/>
  <c r="T657" i="2"/>
  <c r="T456" i="2"/>
  <c r="T563" i="2"/>
  <c r="T354" i="2"/>
  <c r="T122" i="2"/>
  <c r="T346" i="2"/>
  <c r="T569" i="2"/>
  <c r="T495" i="2"/>
  <c r="T376" i="2"/>
  <c r="T699" i="2"/>
  <c r="T26" i="2"/>
  <c r="T415" i="2"/>
  <c r="T50" i="2"/>
  <c r="T233" i="2"/>
  <c r="T339" i="2"/>
  <c r="T17" i="2"/>
  <c r="T402" i="2"/>
  <c r="T80" i="2"/>
  <c r="T594" i="2"/>
  <c r="T360" i="2"/>
  <c r="T658" i="2"/>
  <c r="T430" i="2"/>
  <c r="T523" i="2"/>
  <c r="T725" i="2"/>
  <c r="T171" i="2"/>
  <c r="T497" i="2"/>
  <c r="T466" i="2"/>
  <c r="T413" i="2"/>
  <c r="T455" i="2"/>
  <c r="T258" i="2"/>
  <c r="T417" i="2"/>
  <c r="T418" i="2"/>
  <c r="T206" i="2"/>
  <c r="T509" i="2"/>
  <c r="T412" i="2"/>
  <c r="T120" i="2"/>
  <c r="T184" i="2"/>
  <c r="T104" i="2"/>
  <c r="T541" i="2"/>
  <c r="T286" i="2"/>
  <c r="T199" i="2"/>
  <c r="T558" i="2"/>
  <c r="T4" i="2"/>
  <c r="T464" i="2"/>
  <c r="T83" i="2"/>
  <c r="T85" i="2"/>
  <c r="T659" i="2"/>
  <c r="T468" i="2"/>
  <c r="T381" i="2"/>
  <c r="T564" i="2"/>
  <c r="T208" i="2"/>
  <c r="T251" i="2"/>
  <c r="T627" i="2"/>
  <c r="T292" i="2"/>
  <c r="T193" i="2"/>
  <c r="T168" i="2"/>
  <c r="T174" i="2"/>
  <c r="T73" i="2"/>
  <c r="T365" i="2"/>
  <c r="T198" i="2"/>
  <c r="T264" i="2"/>
  <c r="T374" i="2"/>
  <c r="T617" i="2"/>
  <c r="T99" i="2"/>
  <c r="T164" i="2"/>
  <c r="T90" i="2"/>
  <c r="T603" i="2"/>
  <c r="T483" i="2"/>
  <c r="T525" i="2"/>
  <c r="T325" i="2"/>
  <c r="T165" i="2"/>
  <c r="T276" i="2"/>
  <c r="T633" i="2"/>
  <c r="T141" i="2"/>
  <c r="T425" i="2"/>
  <c r="T312" i="2"/>
  <c r="T189" i="2"/>
  <c r="T386" i="2"/>
  <c r="T69" i="2"/>
  <c r="T294" i="2"/>
  <c r="T383" i="2"/>
  <c r="T502" i="2"/>
  <c r="T427" i="2"/>
  <c r="T707" i="2"/>
  <c r="T270" i="2"/>
  <c r="T36" i="2"/>
  <c r="T115" i="2"/>
  <c r="T66" i="2"/>
  <c r="T113" i="2"/>
  <c r="T250" i="2"/>
  <c r="T277" i="2"/>
  <c r="T150" i="2"/>
  <c r="T159" i="2"/>
  <c r="T338" i="2"/>
  <c r="T609" i="2"/>
  <c r="T289" i="2"/>
  <c r="T60" i="2"/>
  <c r="T570" i="2"/>
  <c r="T157" i="2"/>
  <c r="T5" i="2"/>
  <c r="T39" i="2"/>
  <c r="T205" i="2"/>
  <c r="T688" i="2"/>
  <c r="T16" i="2"/>
  <c r="T545" i="2"/>
  <c r="T544" i="2"/>
  <c r="T49" i="2"/>
  <c r="T210" i="2"/>
  <c r="T357" i="2"/>
  <c r="T687" i="2"/>
  <c r="T546" i="2"/>
  <c r="T601" i="2"/>
  <c r="T138" i="2"/>
  <c r="T642" i="2"/>
  <c r="T253" i="2"/>
  <c r="T145" i="2"/>
  <c r="T214" i="2"/>
  <c r="T38" i="2"/>
  <c r="T9" i="2"/>
  <c r="T92" i="2"/>
  <c r="T557" i="2"/>
  <c r="T142" i="2"/>
  <c r="T126" i="2"/>
  <c r="T552" i="2"/>
  <c r="T326" i="2"/>
  <c r="T574" i="2"/>
  <c r="T678" i="2"/>
  <c r="T476" i="2"/>
  <c r="T177" i="2"/>
  <c r="T2" i="2"/>
  <c r="T439" i="2"/>
  <c r="T202" i="2"/>
  <c r="T266" i="2"/>
  <c r="T31" i="2"/>
  <c r="T101" i="2"/>
  <c r="T51" i="2"/>
  <c r="T568" i="2"/>
  <c r="T672" i="2"/>
  <c r="T304" i="2"/>
  <c r="T481" i="2"/>
  <c r="T74" i="2"/>
  <c r="T272" i="2"/>
  <c r="T54" i="2"/>
  <c r="T134" i="2"/>
  <c r="T507" i="2"/>
  <c r="T595" i="2"/>
  <c r="T47" i="2"/>
  <c r="T605" i="2"/>
  <c r="T428" i="2"/>
  <c r="T616" i="2"/>
  <c r="T191" i="2"/>
  <c r="T486" i="2"/>
  <c r="T356" i="2"/>
  <c r="T32" i="2"/>
  <c r="T229" i="2"/>
  <c r="T296" i="2"/>
  <c r="T432" i="2"/>
  <c r="T11" i="2"/>
  <c r="T299" i="2"/>
  <c r="T663" i="2"/>
  <c r="T18" i="2"/>
  <c r="T639" i="2"/>
  <c r="T373" i="2"/>
  <c r="T166" i="2"/>
  <c r="T195" i="2"/>
  <c r="T362" i="2"/>
  <c r="T204" i="2"/>
  <c r="T123" i="2"/>
  <c r="T153" i="2"/>
  <c r="T522" i="2"/>
  <c r="T604" i="2"/>
  <c r="T14" i="2"/>
  <c r="T226" i="2"/>
  <c r="T562" i="2"/>
  <c r="T491" i="2"/>
  <c r="T211" i="2"/>
  <c r="T259" i="2"/>
  <c r="T20" i="2"/>
  <c r="T246" i="2"/>
  <c r="T63" i="2"/>
  <c r="T221" i="2"/>
  <c r="T591" i="2"/>
  <c r="T273" i="2"/>
  <c r="T268" i="2"/>
  <c r="T646" i="2"/>
  <c r="T380" i="2"/>
  <c r="T623" i="2"/>
  <c r="T534" i="2"/>
  <c r="T147" i="2"/>
  <c r="T335" i="2"/>
  <c r="T606" i="2"/>
  <c r="T404" i="2"/>
  <c r="T728" i="2"/>
  <c r="T475" i="2"/>
  <c r="T696" i="2"/>
  <c r="T313" i="2"/>
  <c r="T24" i="2"/>
  <c r="T21" i="2"/>
  <c r="T280" i="2"/>
  <c r="T128" i="2"/>
  <c r="T635" i="2"/>
  <c r="T580" i="2"/>
  <c r="T86" i="2"/>
  <c r="T67" i="2"/>
  <c r="T599" i="2"/>
  <c r="T403" i="2"/>
  <c r="T103" i="2"/>
  <c r="T192" i="2"/>
  <c r="T282" i="2"/>
  <c r="T385" i="2"/>
  <c r="T96" i="2"/>
  <c r="T343" i="2"/>
  <c r="T719" i="2"/>
  <c r="T684" i="2"/>
  <c r="T6" i="2"/>
  <c r="T661" i="2"/>
  <c r="T586" i="2"/>
  <c r="T410" i="2"/>
  <c r="T665" i="2"/>
  <c r="T156" i="2"/>
  <c r="T393" i="2"/>
  <c r="T405" i="2"/>
  <c r="T660" i="2"/>
  <c r="T499" i="2"/>
  <c r="T342" i="2"/>
  <c r="T723" i="2"/>
  <c r="T89" i="2"/>
  <c r="T178" i="2"/>
  <c r="T612" i="2"/>
  <c r="T154" i="2"/>
  <c r="T698" i="2"/>
  <c r="T12" i="2"/>
  <c r="T183" i="2"/>
  <c r="T160" i="2"/>
  <c r="T309" i="2"/>
  <c r="T158" i="2"/>
  <c r="T15" i="2"/>
  <c r="T494" i="2"/>
  <c r="T653" i="2"/>
  <c r="T377" i="2"/>
  <c r="T521" i="2"/>
  <c r="T235" i="2"/>
  <c r="T129" i="2"/>
  <c r="T429" i="2"/>
  <c r="T30" i="2"/>
  <c r="T673" i="2"/>
  <c r="T590" i="2"/>
  <c r="T102" i="2"/>
  <c r="T624" i="2"/>
  <c r="T561" i="2"/>
  <c r="T526" i="2"/>
  <c r="T366" i="2"/>
  <c r="T575" i="2"/>
  <c r="T155" i="2"/>
  <c r="T598" i="2"/>
  <c r="T185" i="2"/>
  <c r="T533" i="2"/>
  <c r="T437" i="2"/>
  <c r="T146" i="2"/>
  <c r="T364" i="2"/>
  <c r="T717" i="2"/>
  <c r="T352" i="2"/>
  <c r="T720" i="2"/>
  <c r="T550" i="2"/>
  <c r="T553" i="2"/>
  <c r="T42" i="2"/>
  <c r="T527" i="2"/>
  <c r="T27" i="2"/>
  <c r="T57" i="2"/>
  <c r="T297" i="2"/>
  <c r="T450" i="2"/>
  <c r="T137" i="2"/>
  <c r="T252" i="2"/>
  <c r="T311" i="2"/>
  <c r="T93" i="2"/>
  <c r="T317" i="2"/>
  <c r="T203" i="2"/>
  <c r="T422" i="2"/>
  <c r="T318" i="2"/>
  <c r="T261" i="2"/>
  <c r="T576" i="2"/>
  <c r="T630" i="2"/>
  <c r="T408" i="2"/>
  <c r="T524" i="2"/>
  <c r="T585" i="2"/>
  <c r="T116" i="2"/>
  <c r="T419" i="2"/>
  <c r="T111" i="2"/>
  <c r="T245" i="2"/>
  <c r="T703" i="2"/>
  <c r="T548" i="2"/>
  <c r="T488" i="2"/>
  <c r="T588" i="2"/>
  <c r="T712" i="2"/>
  <c r="T504" i="2"/>
  <c r="T702" i="2"/>
  <c r="T485" i="2"/>
  <c r="T367" i="2"/>
  <c r="T435" i="2"/>
  <c r="T571" i="2"/>
  <c r="T143" i="2"/>
  <c r="T471" i="2"/>
  <c r="T319" i="2"/>
  <c r="T530" i="2"/>
  <c r="T710" i="2"/>
  <c r="T592" i="2"/>
  <c r="T596" i="2"/>
  <c r="T88" i="2"/>
  <c r="T610" i="2"/>
  <c r="T467" i="2"/>
  <c r="T731" i="2"/>
  <c r="T231" i="2"/>
  <c r="T190" i="2"/>
  <c r="T675" i="2"/>
  <c r="T458" i="2"/>
  <c r="T451" i="2"/>
  <c r="T409" i="2"/>
  <c r="T426" i="2"/>
  <c r="T501" i="2"/>
  <c r="T565" i="2"/>
  <c r="T169" i="2"/>
  <c r="T463" i="2"/>
  <c r="T648" i="2"/>
  <c r="T117" i="2"/>
  <c r="T52" i="2"/>
  <c r="T656" i="2"/>
  <c r="T106" i="2"/>
  <c r="T135" i="2"/>
  <c r="T331" i="2"/>
  <c r="T650" i="2"/>
  <c r="T215" i="2"/>
  <c r="T589" i="2"/>
  <c r="T35" i="2"/>
  <c r="T711" i="2"/>
  <c r="T500" i="2"/>
  <c r="T396" i="2"/>
  <c r="T332" i="2"/>
  <c r="T369" i="2"/>
  <c r="T46" i="2"/>
  <c r="T487" i="2"/>
  <c r="T172" i="2"/>
  <c r="T68" i="2"/>
  <c r="T238" i="2"/>
  <c r="T118" i="2"/>
  <c r="T508" i="2"/>
  <c r="T283" i="2"/>
  <c r="T667" i="2"/>
  <c r="T242" i="2"/>
  <c r="T587" i="2"/>
  <c r="T348" i="2"/>
  <c r="T512" i="2"/>
  <c r="T679" i="2"/>
  <c r="T298" i="2"/>
  <c r="T638" i="2"/>
  <c r="T236" i="2"/>
  <c r="T423" i="2"/>
  <c r="T110" i="2"/>
  <c r="T651" i="2"/>
  <c r="T566" i="2"/>
  <c r="T645" i="2"/>
  <c r="T44" i="2"/>
  <c r="T350" i="2"/>
  <c r="T363" i="2"/>
  <c r="T619" i="2"/>
  <c r="T64" i="2"/>
  <c r="T436" i="2"/>
  <c r="T406" i="2"/>
  <c r="T434" i="2"/>
  <c r="T95" i="2"/>
  <c r="T721" i="2"/>
  <c r="T200" i="2"/>
  <c r="T716" i="2"/>
  <c r="T671" i="2"/>
  <c r="T207" i="2"/>
  <c r="T308" i="2"/>
  <c r="T179" i="2"/>
  <c r="T275" i="2"/>
  <c r="T536" i="2"/>
  <c r="T271" i="2"/>
  <c r="T228" i="2"/>
  <c r="T715" i="2"/>
  <c r="T644" i="2"/>
  <c r="T216" i="2"/>
  <c r="T278" i="2"/>
  <c r="T652" i="2"/>
  <c r="T730" i="2"/>
  <c r="T692" i="2"/>
  <c r="T559" i="2"/>
  <c r="T529" i="2"/>
  <c r="T549" i="2"/>
  <c r="T33" i="2"/>
  <c r="T161" i="2"/>
  <c r="T353" i="2"/>
  <c r="T119" i="2"/>
  <c r="T704" i="2"/>
  <c r="T629" i="2"/>
  <c r="T267" i="2"/>
  <c r="T478" i="2"/>
  <c r="T257" i="2"/>
  <c r="T71" i="2"/>
  <c r="T310" i="2"/>
  <c r="T732" i="2"/>
  <c r="T680" i="2"/>
  <c r="T532" i="2"/>
  <c r="T180" i="2"/>
  <c r="T515" i="2"/>
  <c r="T493" i="2"/>
  <c r="T452" i="2"/>
  <c r="T714" i="2"/>
  <c r="T196" i="2"/>
  <c r="T448" i="2"/>
  <c r="T391" i="2"/>
  <c r="T700" i="2"/>
  <c r="T132" i="2"/>
  <c r="T636" i="2"/>
  <c r="T677" i="2"/>
  <c r="T681" i="2"/>
  <c r="T441" i="2"/>
  <c r="T618" i="2"/>
  <c r="T394" i="2"/>
  <c r="T358" i="2"/>
  <c r="T263" i="2"/>
  <c r="T621" i="2"/>
  <c r="T388" i="2"/>
  <c r="T281" i="2"/>
  <c r="T324" i="2"/>
  <c r="T540" i="2"/>
  <c r="T516" i="2"/>
  <c r="T572" i="2"/>
  <c r="T262" i="2"/>
  <c r="T555" i="2"/>
  <c r="T368" i="2"/>
  <c r="T124" i="2"/>
  <c r="T461" i="2"/>
  <c r="T285" i="2"/>
  <c r="T302" i="2"/>
  <c r="T223" i="2"/>
  <c r="T506" i="2"/>
  <c r="T708" i="2"/>
  <c r="T628" i="2"/>
  <c r="T290" i="2"/>
  <c r="T577" i="2"/>
  <c r="T175" i="2"/>
  <c r="T447" i="2"/>
  <c r="T379" i="2"/>
  <c r="T513" i="2"/>
  <c r="T690" i="2"/>
  <c r="T498" i="2"/>
  <c r="T547" i="2"/>
  <c r="T614" i="2"/>
  <c r="T344" i="2"/>
  <c r="T664" i="2"/>
  <c r="T683" i="2"/>
  <c r="T241" i="2"/>
  <c r="T444" i="2"/>
  <c r="T689" i="2"/>
  <c r="T697" i="2"/>
  <c r="T349" i="2"/>
  <c r="T674" i="2"/>
  <c r="T682" i="2"/>
  <c r="T597" i="2"/>
  <c r="T669" i="2"/>
  <c r="T729" i="2"/>
  <c r="T503" i="2"/>
  <c r="T709" i="2"/>
  <c r="T520" i="2"/>
  <c r="T662" i="2"/>
  <c r="T685" i="2"/>
  <c r="T668" i="2"/>
  <c r="T718" i="2"/>
  <c r="T578" i="2"/>
  <c r="T694" i="2"/>
  <c r="T695" i="2"/>
  <c r="T693" i="2"/>
  <c r="T722" i="2"/>
  <c r="T705" i="2"/>
  <c r="T640" i="2"/>
  <c r="T726" i="2"/>
  <c r="T713" i="2"/>
  <c r="T666" i="2"/>
  <c r="S611" i="2"/>
  <c r="S535" i="2"/>
  <c r="S531" i="2"/>
  <c r="S78" i="2"/>
  <c r="S249" i="2"/>
  <c r="S399" i="2"/>
  <c r="S378" i="2"/>
  <c r="S307" i="2"/>
  <c r="S554" i="2"/>
  <c r="S511" i="2"/>
  <c r="S225" i="2"/>
  <c r="S460" i="2"/>
  <c r="S98" i="2"/>
  <c r="S655" i="2"/>
  <c r="S108" i="2"/>
  <c r="S470" i="2"/>
  <c r="S579" i="2"/>
  <c r="S631" i="2"/>
  <c r="S411" i="2"/>
  <c r="S431" i="2"/>
  <c r="S61" i="2"/>
  <c r="S371" i="2"/>
  <c r="S484" i="2"/>
  <c r="S247" i="2"/>
  <c r="S232" i="2"/>
  <c r="S400" i="2"/>
  <c r="S573" i="2"/>
  <c r="S625" i="2"/>
  <c r="S79" i="2"/>
  <c r="S556" i="2"/>
  <c r="S130" i="2"/>
  <c r="S306" i="2"/>
  <c r="S370" i="2"/>
  <c r="S3" i="2"/>
  <c r="S686" i="2"/>
  <c r="S76" i="2"/>
  <c r="S144" i="2"/>
  <c r="S401" i="2"/>
  <c r="S227" i="2"/>
  <c r="S670" i="2"/>
  <c r="S100" i="2"/>
  <c r="S43" i="2"/>
  <c r="S355" i="2"/>
  <c r="S173" i="2"/>
  <c r="S537" i="2"/>
  <c r="S416" i="2"/>
  <c r="S181" i="2"/>
  <c r="S583" i="2"/>
  <c r="S197" i="2"/>
  <c r="S330" i="2"/>
  <c r="S505" i="2"/>
  <c r="S314" i="2"/>
  <c r="S414" i="2"/>
  <c r="S457" i="2"/>
  <c r="S112" i="2"/>
  <c r="S293" i="2"/>
  <c r="S462" i="2"/>
  <c r="S244" i="2"/>
  <c r="S131" i="2"/>
  <c r="S347" i="2"/>
  <c r="S482" i="2"/>
  <c r="S125" i="2"/>
  <c r="S321" i="2"/>
  <c r="S303" i="2"/>
  <c r="S320" i="2"/>
  <c r="S284" i="2"/>
  <c r="S316" i="2"/>
  <c r="S438" i="2"/>
  <c r="S140" i="2"/>
  <c r="S395" i="2"/>
  <c r="S151" i="2"/>
  <c r="S248" i="2"/>
  <c r="S345" i="2"/>
  <c r="S105" i="2"/>
  <c r="S453" i="2"/>
  <c r="S469" i="2"/>
  <c r="S188" i="2"/>
  <c r="S613" i="2"/>
  <c r="S56" i="2"/>
  <c r="S300" i="2"/>
  <c r="S390" i="2"/>
  <c r="S91" i="2"/>
  <c r="S152" i="2"/>
  <c r="S375" i="2"/>
  <c r="S295" i="2"/>
  <c r="S489" i="2"/>
  <c r="S528" i="2"/>
  <c r="S465" i="2"/>
  <c r="S593" i="2"/>
  <c r="S301" i="2"/>
  <c r="S209" i="2"/>
  <c r="S256" i="2"/>
  <c r="S75" i="2"/>
  <c r="S274" i="2"/>
  <c r="S45" i="2"/>
  <c r="S81" i="2"/>
  <c r="S94" i="2"/>
  <c r="S7" i="2"/>
  <c r="S600" i="2"/>
  <c r="S127" i="2"/>
  <c r="S254" i="2"/>
  <c r="S77" i="2"/>
  <c r="S407" i="2"/>
  <c r="S424" i="2"/>
  <c r="S255" i="2"/>
  <c r="S337" i="2"/>
  <c r="S23" i="2"/>
  <c r="S634" i="2"/>
  <c r="S351" i="2"/>
  <c r="S479" i="2"/>
  <c r="S517" i="2"/>
  <c r="S53" i="2"/>
  <c r="S187" i="2"/>
  <c r="S48" i="2"/>
  <c r="S341" i="2"/>
  <c r="S37" i="2"/>
  <c r="S442" i="2"/>
  <c r="S243" i="2"/>
  <c r="S334" i="2"/>
  <c r="S265" i="2"/>
  <c r="S727" i="2"/>
  <c r="S19" i="2"/>
  <c r="S182" i="2"/>
  <c r="S167" i="2"/>
  <c r="S322" i="2"/>
  <c r="S234" i="2"/>
  <c r="S340" i="2"/>
  <c r="S637" i="2"/>
  <c r="S139" i="2"/>
  <c r="S97" i="2"/>
  <c r="S70" i="2"/>
  <c r="S136" i="2"/>
  <c r="S10" i="2"/>
  <c r="S239" i="2"/>
  <c r="S287" i="2"/>
  <c r="S641" i="2"/>
  <c r="S676" i="2"/>
  <c r="S315" i="2"/>
  <c r="S384" i="2"/>
  <c r="S240" i="2"/>
  <c r="S372" i="2"/>
  <c r="S217" i="2"/>
  <c r="S701" i="2"/>
  <c r="S539" i="2"/>
  <c r="S288" i="2"/>
  <c r="S607" i="2"/>
  <c r="S421" i="2"/>
  <c r="S449" i="2"/>
  <c r="S25" i="2"/>
  <c r="S22" i="2"/>
  <c r="S382" i="2"/>
  <c r="S218" i="2"/>
  <c r="S224" i="2"/>
  <c r="S440" i="2"/>
  <c r="S170" i="2"/>
  <c r="S222" i="2"/>
  <c r="S269" i="2"/>
  <c r="S220" i="2"/>
  <c r="S567" i="2"/>
  <c r="S473" i="2"/>
  <c r="S121" i="2"/>
  <c r="S29" i="2"/>
  <c r="S480" i="2"/>
  <c r="S514" i="2"/>
  <c r="S443" i="2"/>
  <c r="S724" i="2"/>
  <c r="S323" i="2"/>
  <c r="S632" i="2"/>
  <c r="S237" i="2"/>
  <c r="S560" i="2"/>
  <c r="S542" i="2"/>
  <c r="S194" i="2"/>
  <c r="S584" i="2"/>
  <c r="S518" i="2"/>
  <c r="S622" i="2"/>
  <c r="S654" i="2"/>
  <c r="S201" i="2"/>
  <c r="S328" i="2"/>
  <c r="S581" i="2"/>
  <c r="S109" i="2"/>
  <c r="S472" i="2"/>
  <c r="S474" i="2"/>
  <c r="S620" i="2"/>
  <c r="S490" i="2"/>
  <c r="S34" i="2"/>
  <c r="S691" i="2"/>
  <c r="S212" i="2"/>
  <c r="S65" i="2"/>
  <c r="S647" i="2"/>
  <c r="S163" i="2"/>
  <c r="S305" i="2"/>
  <c r="S608" i="2"/>
  <c r="S626" i="2"/>
  <c r="S602" i="2"/>
  <c r="S8" i="2"/>
  <c r="S219" i="2"/>
  <c r="S149" i="2"/>
  <c r="S329" i="2"/>
  <c r="S510" i="2"/>
  <c r="S454" i="2"/>
  <c r="S87" i="2"/>
  <c r="S543" i="2"/>
  <c r="S55" i="2"/>
  <c r="S615" i="2"/>
  <c r="S643" i="2"/>
  <c r="S359" i="2"/>
  <c r="S551" i="2"/>
  <c r="S279" i="2"/>
  <c r="S213" i="2"/>
  <c r="S260" i="2"/>
  <c r="S107" i="2"/>
  <c r="S446" i="2"/>
  <c r="S58" i="2"/>
  <c r="S477" i="2"/>
  <c r="S496" i="2"/>
  <c r="S59" i="2"/>
  <c r="S387" i="2"/>
  <c r="S133" i="2"/>
  <c r="S62" i="2"/>
  <c r="S433" i="2"/>
  <c r="S538" i="2"/>
  <c r="S420" i="2"/>
  <c r="S582" i="2"/>
  <c r="S230" i="2"/>
  <c r="S176" i="2"/>
  <c r="S459" i="2"/>
  <c r="S327" i="2"/>
  <c r="S649" i="2"/>
  <c r="S291" i="2"/>
  <c r="S162" i="2"/>
  <c r="S492" i="2"/>
  <c r="S148" i="2"/>
  <c r="S397" i="2"/>
  <c r="S82" i="2"/>
  <c r="S519" i="2"/>
  <c r="S333" i="2"/>
  <c r="S13" i="2"/>
  <c r="S398" i="2"/>
  <c r="S361" i="2"/>
  <c r="S392" i="2"/>
  <c r="S28" i="2"/>
  <c r="S40" i="2"/>
  <c r="S84" i="2"/>
  <c r="S389" i="2"/>
  <c r="S186" i="2"/>
  <c r="S72" i="2"/>
  <c r="S336" i="2"/>
  <c r="S114" i="2"/>
  <c r="S41" i="2"/>
  <c r="S445" i="2"/>
  <c r="S706" i="2"/>
  <c r="S657" i="2"/>
  <c r="S456" i="2"/>
  <c r="S563" i="2"/>
  <c r="S354" i="2"/>
  <c r="S122" i="2"/>
  <c r="S346" i="2"/>
  <c r="S569" i="2"/>
  <c r="S495" i="2"/>
  <c r="S376" i="2"/>
  <c r="S699" i="2"/>
  <c r="S26" i="2"/>
  <c r="S415" i="2"/>
  <c r="S50" i="2"/>
  <c r="S233" i="2"/>
  <c r="S339" i="2"/>
  <c r="S17" i="2"/>
  <c r="S402" i="2"/>
  <c r="S80" i="2"/>
  <c r="S594" i="2"/>
  <c r="S360" i="2"/>
  <c r="S658" i="2"/>
  <c r="S430" i="2"/>
  <c r="S523" i="2"/>
  <c r="S725" i="2"/>
  <c r="S171" i="2"/>
  <c r="S497" i="2"/>
  <c r="S466" i="2"/>
  <c r="S413" i="2"/>
  <c r="S455" i="2"/>
  <c r="S258" i="2"/>
  <c r="S417" i="2"/>
  <c r="S418" i="2"/>
  <c r="S206" i="2"/>
  <c r="S509" i="2"/>
  <c r="S412" i="2"/>
  <c r="S120" i="2"/>
  <c r="S184" i="2"/>
  <c r="S104" i="2"/>
  <c r="S541" i="2"/>
  <c r="S286" i="2"/>
  <c r="S199" i="2"/>
  <c r="S558" i="2"/>
  <c r="S4" i="2"/>
  <c r="S464" i="2"/>
  <c r="S83" i="2"/>
  <c r="S85" i="2"/>
  <c r="S659" i="2"/>
  <c r="S468" i="2"/>
  <c r="S381" i="2"/>
  <c r="S564" i="2"/>
  <c r="S208" i="2"/>
  <c r="S251" i="2"/>
  <c r="S627" i="2"/>
  <c r="S292" i="2"/>
  <c r="S193" i="2"/>
  <c r="S168" i="2"/>
  <c r="S174" i="2"/>
  <c r="S73" i="2"/>
  <c r="S365" i="2"/>
  <c r="S198" i="2"/>
  <c r="S264" i="2"/>
  <c r="S374" i="2"/>
  <c r="S617" i="2"/>
  <c r="S99" i="2"/>
  <c r="S164" i="2"/>
  <c r="S90" i="2"/>
  <c r="S603" i="2"/>
  <c r="S483" i="2"/>
  <c r="S525" i="2"/>
  <c r="S325" i="2"/>
  <c r="S165" i="2"/>
  <c r="S276" i="2"/>
  <c r="S633" i="2"/>
  <c r="S141" i="2"/>
  <c r="S425" i="2"/>
  <c r="S312" i="2"/>
  <c r="S189" i="2"/>
  <c r="S386" i="2"/>
  <c r="S69" i="2"/>
  <c r="S294" i="2"/>
  <c r="S383" i="2"/>
  <c r="S502" i="2"/>
  <c r="S427" i="2"/>
  <c r="S707" i="2"/>
  <c r="S270" i="2"/>
  <c r="S36" i="2"/>
  <c r="S115" i="2"/>
  <c r="S66" i="2"/>
  <c r="S113" i="2"/>
  <c r="S250" i="2"/>
  <c r="S277" i="2"/>
  <c r="S150" i="2"/>
  <c r="S159" i="2"/>
  <c r="S338" i="2"/>
  <c r="S609" i="2"/>
  <c r="S289" i="2"/>
  <c r="S60" i="2"/>
  <c r="S570" i="2"/>
  <c r="S157" i="2"/>
  <c r="S5" i="2"/>
  <c r="S39" i="2"/>
  <c r="S205" i="2"/>
  <c r="S688" i="2"/>
  <c r="S16" i="2"/>
  <c r="S545" i="2"/>
  <c r="S544" i="2"/>
  <c r="S49" i="2"/>
  <c r="S210" i="2"/>
  <c r="S357" i="2"/>
  <c r="S687" i="2"/>
  <c r="S546" i="2"/>
  <c r="S601" i="2"/>
  <c r="S138" i="2"/>
  <c r="S642" i="2"/>
  <c r="S253" i="2"/>
  <c r="S145" i="2"/>
  <c r="S214" i="2"/>
  <c r="S38" i="2"/>
  <c r="S9" i="2"/>
  <c r="S92" i="2"/>
  <c r="S557" i="2"/>
  <c r="S142" i="2"/>
  <c r="S126" i="2"/>
  <c r="S552" i="2"/>
  <c r="S326" i="2"/>
  <c r="S574" i="2"/>
  <c r="S678" i="2"/>
  <c r="S476" i="2"/>
  <c r="S177" i="2"/>
  <c r="S2" i="2"/>
  <c r="S439" i="2"/>
  <c r="S202" i="2"/>
  <c r="S266" i="2"/>
  <c r="S31" i="2"/>
  <c r="S101" i="2"/>
  <c r="S51" i="2"/>
  <c r="S568" i="2"/>
  <c r="S672" i="2"/>
  <c r="S304" i="2"/>
  <c r="S481" i="2"/>
  <c r="S74" i="2"/>
  <c r="S272" i="2"/>
  <c r="S54" i="2"/>
  <c r="S134" i="2"/>
  <c r="S507" i="2"/>
  <c r="S595" i="2"/>
  <c r="S47" i="2"/>
  <c r="S605" i="2"/>
  <c r="S428" i="2"/>
  <c r="S616" i="2"/>
  <c r="S191" i="2"/>
  <c r="S486" i="2"/>
  <c r="S356" i="2"/>
  <c r="S32" i="2"/>
  <c r="S229" i="2"/>
  <c r="S296" i="2"/>
  <c r="S432" i="2"/>
  <c r="S11" i="2"/>
  <c r="S299" i="2"/>
  <c r="S663" i="2"/>
  <c r="S18" i="2"/>
  <c r="S639" i="2"/>
  <c r="S373" i="2"/>
  <c r="S166" i="2"/>
  <c r="S195" i="2"/>
  <c r="S362" i="2"/>
  <c r="S204" i="2"/>
  <c r="S123" i="2"/>
  <c r="S153" i="2"/>
  <c r="S522" i="2"/>
  <c r="S604" i="2"/>
  <c r="S14" i="2"/>
  <c r="S226" i="2"/>
  <c r="S562" i="2"/>
  <c r="S491" i="2"/>
  <c r="S211" i="2"/>
  <c r="S259" i="2"/>
  <c r="S20" i="2"/>
  <c r="S246" i="2"/>
  <c r="S63" i="2"/>
  <c r="S221" i="2"/>
  <c r="S591" i="2"/>
  <c r="S273" i="2"/>
  <c r="S268" i="2"/>
  <c r="S646" i="2"/>
  <c r="S380" i="2"/>
  <c r="S623" i="2"/>
  <c r="S534" i="2"/>
  <c r="S147" i="2"/>
  <c r="S335" i="2"/>
  <c r="S606" i="2"/>
  <c r="S404" i="2"/>
  <c r="S728" i="2"/>
  <c r="S475" i="2"/>
  <c r="S696" i="2"/>
  <c r="S313" i="2"/>
  <c r="S24" i="2"/>
  <c r="S21" i="2"/>
  <c r="S280" i="2"/>
  <c r="S128" i="2"/>
  <c r="S635" i="2"/>
  <c r="S580" i="2"/>
  <c r="S86" i="2"/>
  <c r="S67" i="2"/>
  <c r="S599" i="2"/>
  <c r="S403" i="2"/>
  <c r="S103" i="2"/>
  <c r="S192" i="2"/>
  <c r="S282" i="2"/>
  <c r="S385" i="2"/>
  <c r="S96" i="2"/>
  <c r="S343" i="2"/>
  <c r="S719" i="2"/>
  <c r="S684" i="2"/>
  <c r="S6" i="2"/>
  <c r="S661" i="2"/>
  <c r="S586" i="2"/>
  <c r="S410" i="2"/>
  <c r="S665" i="2"/>
  <c r="S156" i="2"/>
  <c r="S393" i="2"/>
  <c r="S405" i="2"/>
  <c r="S660" i="2"/>
  <c r="S499" i="2"/>
  <c r="S342" i="2"/>
  <c r="S723" i="2"/>
  <c r="S89" i="2"/>
  <c r="S178" i="2"/>
  <c r="S612" i="2"/>
  <c r="S154" i="2"/>
  <c r="S698" i="2"/>
  <c r="S12" i="2"/>
  <c r="S183" i="2"/>
  <c r="S160" i="2"/>
  <c r="S309" i="2"/>
  <c r="S158" i="2"/>
  <c r="S15" i="2"/>
  <c r="S494" i="2"/>
  <c r="S653" i="2"/>
  <c r="S377" i="2"/>
  <c r="S521" i="2"/>
  <c r="S235" i="2"/>
  <c r="S129" i="2"/>
  <c r="S429" i="2"/>
  <c r="S30" i="2"/>
  <c r="S673" i="2"/>
  <c r="S590" i="2"/>
  <c r="S102" i="2"/>
  <c r="S624" i="2"/>
  <c r="S561" i="2"/>
  <c r="S526" i="2"/>
  <c r="S366" i="2"/>
  <c r="S575" i="2"/>
  <c r="S155" i="2"/>
  <c r="S598" i="2"/>
  <c r="S185" i="2"/>
  <c r="S533" i="2"/>
  <c r="S437" i="2"/>
  <c r="S146" i="2"/>
  <c r="S364" i="2"/>
  <c r="S717" i="2"/>
  <c r="S352" i="2"/>
  <c r="S720" i="2"/>
  <c r="S550" i="2"/>
  <c r="S553" i="2"/>
  <c r="S42" i="2"/>
  <c r="S527" i="2"/>
  <c r="S27" i="2"/>
  <c r="S57" i="2"/>
  <c r="S297" i="2"/>
  <c r="S450" i="2"/>
  <c r="S137" i="2"/>
  <c r="S252" i="2"/>
  <c r="S311" i="2"/>
  <c r="S93" i="2"/>
  <c r="S317" i="2"/>
  <c r="S203" i="2"/>
  <c r="S422" i="2"/>
  <c r="S318" i="2"/>
  <c r="S261" i="2"/>
  <c r="S576" i="2"/>
  <c r="S630" i="2"/>
  <c r="S408" i="2"/>
  <c r="S524" i="2"/>
  <c r="S585" i="2"/>
  <c r="S116" i="2"/>
  <c r="S419" i="2"/>
  <c r="S111" i="2"/>
  <c r="S245" i="2"/>
  <c r="S703" i="2"/>
  <c r="S548" i="2"/>
  <c r="S488" i="2"/>
  <c r="S588" i="2"/>
  <c r="S712" i="2"/>
  <c r="S504" i="2"/>
  <c r="S702" i="2"/>
  <c r="S485" i="2"/>
  <c r="S367" i="2"/>
  <c r="S435" i="2"/>
  <c r="S571" i="2"/>
  <c r="S143" i="2"/>
  <c r="S471" i="2"/>
  <c r="S319" i="2"/>
  <c r="S530" i="2"/>
  <c r="S710" i="2"/>
  <c r="S592" i="2"/>
  <c r="S596" i="2"/>
  <c r="S88" i="2"/>
  <c r="S610" i="2"/>
  <c r="S467" i="2"/>
  <c r="S731" i="2"/>
  <c r="S231" i="2"/>
  <c r="S190" i="2"/>
  <c r="S675" i="2"/>
  <c r="S458" i="2"/>
  <c r="S451" i="2"/>
  <c r="S409" i="2"/>
  <c r="S426" i="2"/>
  <c r="S501" i="2"/>
  <c r="S565" i="2"/>
  <c r="S169" i="2"/>
  <c r="S463" i="2"/>
  <c r="S648" i="2"/>
  <c r="S117" i="2"/>
  <c r="S52" i="2"/>
  <c r="S656" i="2"/>
  <c r="S106" i="2"/>
  <c r="S135" i="2"/>
  <c r="S331" i="2"/>
  <c r="S650" i="2"/>
  <c r="S215" i="2"/>
  <c r="S589" i="2"/>
  <c r="S35" i="2"/>
  <c r="S711" i="2"/>
  <c r="S500" i="2"/>
  <c r="S396" i="2"/>
  <c r="S332" i="2"/>
  <c r="S369" i="2"/>
  <c r="S46" i="2"/>
  <c r="S487" i="2"/>
  <c r="S172" i="2"/>
  <c r="S68" i="2"/>
  <c r="S238" i="2"/>
  <c r="S118" i="2"/>
  <c r="S508" i="2"/>
  <c r="S283" i="2"/>
  <c r="S667" i="2"/>
  <c r="S242" i="2"/>
  <c r="S587" i="2"/>
  <c r="S348" i="2"/>
  <c r="S512" i="2"/>
  <c r="S679" i="2"/>
  <c r="S298" i="2"/>
  <c r="S638" i="2"/>
  <c r="S236" i="2"/>
  <c r="S423" i="2"/>
  <c r="S110" i="2"/>
  <c r="S651" i="2"/>
  <c r="S566" i="2"/>
  <c r="S645" i="2"/>
  <c r="S44" i="2"/>
  <c r="S350" i="2"/>
  <c r="S363" i="2"/>
  <c r="S619" i="2"/>
  <c r="S64" i="2"/>
  <c r="S436" i="2"/>
  <c r="S406" i="2"/>
  <c r="S434" i="2"/>
  <c r="S95" i="2"/>
  <c r="S721" i="2"/>
  <c r="S200" i="2"/>
  <c r="S716" i="2"/>
  <c r="S671" i="2"/>
  <c r="S207" i="2"/>
  <c r="S308" i="2"/>
  <c r="S179" i="2"/>
  <c r="S275" i="2"/>
  <c r="S536" i="2"/>
  <c r="S271" i="2"/>
  <c r="S228" i="2"/>
  <c r="S715" i="2"/>
  <c r="S644" i="2"/>
  <c r="S216" i="2"/>
  <c r="S278" i="2"/>
  <c r="S652" i="2"/>
  <c r="S730" i="2"/>
  <c r="S692" i="2"/>
  <c r="S559" i="2"/>
  <c r="S529" i="2"/>
  <c r="S549" i="2"/>
  <c r="S33" i="2"/>
  <c r="S161" i="2"/>
  <c r="S353" i="2"/>
  <c r="S119" i="2"/>
  <c r="S704" i="2"/>
  <c r="S629" i="2"/>
  <c r="S267" i="2"/>
  <c r="S478" i="2"/>
  <c r="S257" i="2"/>
  <c r="S71" i="2"/>
  <c r="S310" i="2"/>
  <c r="S732" i="2"/>
  <c r="S680" i="2"/>
  <c r="S532" i="2"/>
  <c r="S180" i="2"/>
  <c r="S515" i="2"/>
  <c r="S493" i="2"/>
  <c r="S452" i="2"/>
  <c r="S714" i="2"/>
  <c r="S196" i="2"/>
  <c r="S448" i="2"/>
  <c r="S391" i="2"/>
  <c r="S700" i="2"/>
  <c r="S132" i="2"/>
  <c r="S636" i="2"/>
  <c r="S677" i="2"/>
  <c r="S681" i="2"/>
  <c r="S441" i="2"/>
  <c r="S618" i="2"/>
  <c r="S394" i="2"/>
  <c r="S358" i="2"/>
  <c r="S263" i="2"/>
  <c r="S621" i="2"/>
  <c r="S388" i="2"/>
  <c r="S281" i="2"/>
  <c r="S324" i="2"/>
  <c r="S540" i="2"/>
  <c r="S516" i="2"/>
  <c r="S572" i="2"/>
  <c r="S262" i="2"/>
  <c r="S555" i="2"/>
  <c r="S368" i="2"/>
  <c r="S124" i="2"/>
  <c r="S461" i="2"/>
  <c r="S285" i="2"/>
  <c r="S302" i="2"/>
  <c r="S223" i="2"/>
  <c r="S506" i="2"/>
  <c r="S708" i="2"/>
  <c r="S628" i="2"/>
  <c r="S290" i="2"/>
  <c r="S577" i="2"/>
  <c r="S175" i="2"/>
  <c r="S447" i="2"/>
  <c r="S379" i="2"/>
  <c r="S513" i="2"/>
  <c r="S690" i="2"/>
  <c r="S498" i="2"/>
  <c r="S547" i="2"/>
  <c r="S614" i="2"/>
  <c r="S344" i="2"/>
  <c r="S664" i="2"/>
  <c r="S683" i="2"/>
  <c r="S241" i="2"/>
  <c r="S444" i="2"/>
  <c r="S689" i="2"/>
  <c r="S697" i="2"/>
  <c r="S349" i="2"/>
  <c r="S674" i="2"/>
  <c r="S682" i="2"/>
  <c r="S597" i="2"/>
  <c r="S669" i="2"/>
  <c r="S729" i="2"/>
  <c r="S503" i="2"/>
  <c r="S709" i="2"/>
  <c r="S520" i="2"/>
  <c r="S662" i="2"/>
  <c r="S685" i="2"/>
  <c r="S668" i="2"/>
  <c r="S718" i="2"/>
  <c r="S578" i="2"/>
  <c r="S694" i="2"/>
  <c r="S695" i="2"/>
  <c r="S693" i="2"/>
  <c r="S722" i="2"/>
  <c r="S705" i="2"/>
  <c r="S640" i="2"/>
  <c r="S726" i="2"/>
  <c r="S713" i="2"/>
  <c r="S666" i="2"/>
  <c r="N611" i="2"/>
  <c r="N535" i="2"/>
  <c r="N531" i="2"/>
  <c r="N78" i="2"/>
  <c r="N249" i="2"/>
  <c r="N399" i="2"/>
  <c r="N378" i="2"/>
  <c r="N307" i="2"/>
  <c r="N554" i="2"/>
  <c r="N511" i="2"/>
  <c r="N225" i="2"/>
  <c r="N460" i="2"/>
  <c r="N98" i="2"/>
  <c r="N655" i="2"/>
  <c r="N108" i="2"/>
  <c r="N470" i="2"/>
  <c r="N579" i="2"/>
  <c r="N631" i="2"/>
  <c r="N411" i="2"/>
  <c r="N431" i="2"/>
  <c r="N61" i="2"/>
  <c r="N371" i="2"/>
  <c r="N484" i="2"/>
  <c r="N247" i="2"/>
  <c r="N232" i="2"/>
  <c r="N400" i="2"/>
  <c r="N573" i="2"/>
  <c r="N625" i="2"/>
  <c r="N79" i="2"/>
  <c r="N556" i="2"/>
  <c r="N130" i="2"/>
  <c r="N306" i="2"/>
  <c r="N370" i="2"/>
  <c r="N3" i="2"/>
  <c r="N686" i="2"/>
  <c r="N76" i="2"/>
  <c r="N144" i="2"/>
  <c r="N401" i="2"/>
  <c r="N227" i="2"/>
  <c r="N670" i="2"/>
  <c r="N100" i="2"/>
  <c r="N43" i="2"/>
  <c r="N355" i="2"/>
  <c r="N173" i="2"/>
  <c r="N537" i="2"/>
  <c r="N416" i="2"/>
  <c r="N181" i="2"/>
  <c r="N583" i="2"/>
  <c r="N197" i="2"/>
  <c r="N330" i="2"/>
  <c r="N505" i="2"/>
  <c r="N314" i="2"/>
  <c r="N414" i="2"/>
  <c r="N457" i="2"/>
  <c r="N112" i="2"/>
  <c r="N293" i="2"/>
  <c r="N462" i="2"/>
  <c r="N244" i="2"/>
  <c r="N131" i="2"/>
  <c r="N347" i="2"/>
  <c r="N482" i="2"/>
  <c r="N125" i="2"/>
  <c r="N321" i="2"/>
  <c r="N303" i="2"/>
  <c r="N320" i="2"/>
  <c r="N284" i="2"/>
  <c r="N316" i="2"/>
  <c r="N438" i="2"/>
  <c r="N140" i="2"/>
  <c r="N395" i="2"/>
  <c r="N151" i="2"/>
  <c r="N248" i="2"/>
  <c r="N345" i="2"/>
  <c r="N105" i="2"/>
  <c r="N453" i="2"/>
  <c r="N469" i="2"/>
  <c r="N188" i="2"/>
  <c r="N613" i="2"/>
  <c r="N56" i="2"/>
  <c r="N300" i="2"/>
  <c r="N390" i="2"/>
  <c r="N91" i="2"/>
  <c r="N152" i="2"/>
  <c r="N375" i="2"/>
  <c r="N295" i="2"/>
  <c r="N489" i="2"/>
  <c r="N528" i="2"/>
  <c r="N465" i="2"/>
  <c r="N593" i="2"/>
  <c r="N301" i="2"/>
  <c r="N209" i="2"/>
  <c r="N256" i="2"/>
  <c r="N75" i="2"/>
  <c r="N274" i="2"/>
  <c r="N45" i="2"/>
  <c r="N81" i="2"/>
  <c r="N94" i="2"/>
  <c r="N7" i="2"/>
  <c r="N600" i="2"/>
  <c r="N127" i="2"/>
  <c r="N254" i="2"/>
  <c r="N77" i="2"/>
  <c r="N407" i="2"/>
  <c r="N424" i="2"/>
  <c r="N255" i="2"/>
  <c r="N337" i="2"/>
  <c r="N23" i="2"/>
  <c r="N634" i="2"/>
  <c r="N351" i="2"/>
  <c r="N479" i="2"/>
  <c r="N517" i="2"/>
  <c r="N53" i="2"/>
  <c r="N187" i="2"/>
  <c r="N48" i="2"/>
  <c r="N341" i="2"/>
  <c r="N37" i="2"/>
  <c r="N442" i="2"/>
  <c r="N243" i="2"/>
  <c r="N334" i="2"/>
  <c r="N265" i="2"/>
  <c r="N727" i="2"/>
  <c r="N19" i="2"/>
  <c r="N182" i="2"/>
  <c r="N167" i="2"/>
  <c r="N322" i="2"/>
  <c r="N234" i="2"/>
  <c r="N340" i="2"/>
  <c r="N637" i="2"/>
  <c r="N139" i="2"/>
  <c r="N97" i="2"/>
  <c r="N70" i="2"/>
  <c r="N136" i="2"/>
  <c r="N10" i="2"/>
  <c r="N239" i="2"/>
  <c r="N287" i="2"/>
  <c r="N641" i="2"/>
  <c r="N676" i="2"/>
  <c r="N315" i="2"/>
  <c r="N384" i="2"/>
  <c r="N240" i="2"/>
  <c r="N372" i="2"/>
  <c r="N217" i="2"/>
  <c r="N701" i="2"/>
  <c r="N539" i="2"/>
  <c r="N288" i="2"/>
  <c r="N607" i="2"/>
  <c r="N421" i="2"/>
  <c r="N449" i="2"/>
  <c r="N25" i="2"/>
  <c r="N22" i="2"/>
  <c r="N382" i="2"/>
  <c r="N218" i="2"/>
  <c r="N224" i="2"/>
  <c r="N440" i="2"/>
  <c r="N170" i="2"/>
  <c r="N222" i="2"/>
  <c r="N269" i="2"/>
  <c r="N220" i="2"/>
  <c r="N567" i="2"/>
  <c r="N473" i="2"/>
  <c r="N121" i="2"/>
  <c r="N29" i="2"/>
  <c r="N480" i="2"/>
  <c r="N514" i="2"/>
  <c r="N443" i="2"/>
  <c r="N724" i="2"/>
  <c r="N323" i="2"/>
  <c r="N632" i="2"/>
  <c r="N237" i="2"/>
  <c r="N560" i="2"/>
  <c r="N542" i="2"/>
  <c r="N194" i="2"/>
  <c r="N584" i="2"/>
  <c r="N518" i="2"/>
  <c r="N622" i="2"/>
  <c r="N654" i="2"/>
  <c r="N201" i="2"/>
  <c r="N328" i="2"/>
  <c r="N581" i="2"/>
  <c r="N109" i="2"/>
  <c r="N472" i="2"/>
  <c r="N474" i="2"/>
  <c r="N620" i="2"/>
  <c r="N490" i="2"/>
  <c r="N34" i="2"/>
  <c r="N691" i="2"/>
  <c r="N212" i="2"/>
  <c r="N65" i="2"/>
  <c r="N647" i="2"/>
  <c r="N163" i="2"/>
  <c r="N305" i="2"/>
  <c r="N608" i="2"/>
  <c r="N626" i="2"/>
  <c r="N602" i="2"/>
  <c r="N8" i="2"/>
  <c r="N219" i="2"/>
  <c r="N149" i="2"/>
  <c r="N329" i="2"/>
  <c r="N510" i="2"/>
  <c r="N454" i="2"/>
  <c r="N87" i="2"/>
  <c r="N543" i="2"/>
  <c r="N55" i="2"/>
  <c r="N615" i="2"/>
  <c r="N643" i="2"/>
  <c r="N359" i="2"/>
  <c r="N551" i="2"/>
  <c r="N279" i="2"/>
  <c r="N213" i="2"/>
  <c r="N260" i="2"/>
  <c r="N107" i="2"/>
  <c r="N446" i="2"/>
  <c r="N58" i="2"/>
  <c r="N477" i="2"/>
  <c r="N496" i="2"/>
  <c r="N59" i="2"/>
  <c r="N387" i="2"/>
  <c r="N133" i="2"/>
  <c r="N62" i="2"/>
  <c r="N433" i="2"/>
  <c r="N538" i="2"/>
  <c r="N420" i="2"/>
  <c r="N582" i="2"/>
  <c r="N230" i="2"/>
  <c r="N176" i="2"/>
  <c r="N459" i="2"/>
  <c r="N327" i="2"/>
  <c r="N649" i="2"/>
  <c r="N291" i="2"/>
  <c r="N162" i="2"/>
  <c r="N492" i="2"/>
  <c r="N148" i="2"/>
  <c r="N397" i="2"/>
  <c r="N82" i="2"/>
  <c r="N519" i="2"/>
  <c r="N333" i="2"/>
  <c r="N13" i="2"/>
  <c r="N398" i="2"/>
  <c r="N361" i="2"/>
  <c r="N392" i="2"/>
  <c r="N28" i="2"/>
  <c r="N40" i="2"/>
  <c r="N84" i="2"/>
  <c r="N389" i="2"/>
  <c r="N186" i="2"/>
  <c r="N72" i="2"/>
  <c r="N336" i="2"/>
  <c r="N114" i="2"/>
  <c r="N41" i="2"/>
  <c r="N445" i="2"/>
  <c r="N706" i="2"/>
  <c r="N657" i="2"/>
  <c r="N456" i="2"/>
  <c r="N563" i="2"/>
  <c r="N354" i="2"/>
  <c r="N122" i="2"/>
  <c r="N346" i="2"/>
  <c r="N569" i="2"/>
  <c r="N495" i="2"/>
  <c r="N376" i="2"/>
  <c r="N699" i="2"/>
  <c r="N26" i="2"/>
  <c r="N415" i="2"/>
  <c r="N50" i="2"/>
  <c r="N233" i="2"/>
  <c r="N339" i="2"/>
  <c r="N17" i="2"/>
  <c r="N402" i="2"/>
  <c r="N80" i="2"/>
  <c r="N594" i="2"/>
  <c r="N360" i="2"/>
  <c r="N658" i="2"/>
  <c r="N430" i="2"/>
  <c r="N523" i="2"/>
  <c r="N725" i="2"/>
  <c r="N171" i="2"/>
  <c r="N497" i="2"/>
  <c r="N466" i="2"/>
  <c r="N413" i="2"/>
  <c r="N455" i="2"/>
  <c r="N258" i="2"/>
  <c r="N417" i="2"/>
  <c r="N418" i="2"/>
  <c r="N206" i="2"/>
  <c r="N509" i="2"/>
  <c r="N412" i="2"/>
  <c r="N120" i="2"/>
  <c r="N184" i="2"/>
  <c r="N104" i="2"/>
  <c r="N541" i="2"/>
  <c r="N286" i="2"/>
  <c r="N199" i="2"/>
  <c r="N558" i="2"/>
  <c r="N4" i="2"/>
  <c r="N464" i="2"/>
  <c r="N83" i="2"/>
  <c r="N85" i="2"/>
  <c r="N659" i="2"/>
  <c r="N468" i="2"/>
  <c r="N381" i="2"/>
  <c r="N564" i="2"/>
  <c r="N208" i="2"/>
  <c r="N251" i="2"/>
  <c r="N627" i="2"/>
  <c r="N292" i="2"/>
  <c r="N193" i="2"/>
  <c r="N168" i="2"/>
  <c r="N174" i="2"/>
  <c r="N73" i="2"/>
  <c r="N365" i="2"/>
  <c r="N198" i="2"/>
  <c r="N264" i="2"/>
  <c r="N374" i="2"/>
  <c r="N617" i="2"/>
  <c r="N99" i="2"/>
  <c r="N164" i="2"/>
  <c r="N90" i="2"/>
  <c r="N603" i="2"/>
  <c r="N483" i="2"/>
  <c r="N525" i="2"/>
  <c r="N325" i="2"/>
  <c r="N165" i="2"/>
  <c r="N276" i="2"/>
  <c r="N633" i="2"/>
  <c r="N141" i="2"/>
  <c r="N425" i="2"/>
  <c r="N312" i="2"/>
  <c r="N189" i="2"/>
  <c r="N386" i="2"/>
  <c r="N69" i="2"/>
  <c r="N294" i="2"/>
  <c r="N383" i="2"/>
  <c r="N502" i="2"/>
  <c r="N427" i="2"/>
  <c r="N707" i="2"/>
  <c r="N270" i="2"/>
  <c r="N36" i="2"/>
  <c r="N115" i="2"/>
  <c r="N66" i="2"/>
  <c r="N113" i="2"/>
  <c r="N250" i="2"/>
  <c r="N277" i="2"/>
  <c r="N150" i="2"/>
  <c r="N159" i="2"/>
  <c r="N338" i="2"/>
  <c r="N609" i="2"/>
  <c r="N289" i="2"/>
  <c r="N60" i="2"/>
  <c r="N570" i="2"/>
  <c r="N157" i="2"/>
  <c r="N5" i="2"/>
  <c r="N39" i="2"/>
  <c r="N205" i="2"/>
  <c r="N688" i="2"/>
  <c r="N16" i="2"/>
  <c r="N545" i="2"/>
  <c r="N544" i="2"/>
  <c r="N49" i="2"/>
  <c r="N210" i="2"/>
  <c r="N357" i="2"/>
  <c r="N687" i="2"/>
  <c r="N546" i="2"/>
  <c r="N601" i="2"/>
  <c r="N138" i="2"/>
  <c r="N642" i="2"/>
  <c r="N253" i="2"/>
  <c r="N145" i="2"/>
  <c r="N214" i="2"/>
  <c r="N38" i="2"/>
  <c r="N9" i="2"/>
  <c r="N92" i="2"/>
  <c r="N557" i="2"/>
  <c r="N142" i="2"/>
  <c r="N126" i="2"/>
  <c r="N552" i="2"/>
  <c r="N326" i="2"/>
  <c r="N574" i="2"/>
  <c r="N678" i="2"/>
  <c r="N476" i="2"/>
  <c r="N177" i="2"/>
  <c r="N2" i="2"/>
  <c r="N439" i="2"/>
  <c r="N202" i="2"/>
  <c r="N266" i="2"/>
  <c r="N31" i="2"/>
  <c r="N101" i="2"/>
  <c r="N51" i="2"/>
  <c r="N568" i="2"/>
  <c r="N672" i="2"/>
  <c r="N304" i="2"/>
  <c r="N481" i="2"/>
  <c r="N74" i="2"/>
  <c r="N272" i="2"/>
  <c r="N54" i="2"/>
  <c r="N134" i="2"/>
  <c r="N507" i="2"/>
  <c r="N595" i="2"/>
  <c r="N47" i="2"/>
  <c r="N605" i="2"/>
  <c r="N428" i="2"/>
  <c r="N616" i="2"/>
  <c r="N191" i="2"/>
  <c r="N486" i="2"/>
  <c r="N356" i="2"/>
  <c r="N32" i="2"/>
  <c r="N229" i="2"/>
  <c r="N296" i="2"/>
  <c r="N432" i="2"/>
  <c r="N11" i="2"/>
  <c r="N299" i="2"/>
  <c r="N663" i="2"/>
  <c r="N18" i="2"/>
  <c r="N639" i="2"/>
  <c r="N373" i="2"/>
  <c r="N166" i="2"/>
  <c r="N195" i="2"/>
  <c r="N362" i="2"/>
  <c r="N204" i="2"/>
  <c r="N123" i="2"/>
  <c r="N153" i="2"/>
  <c r="N522" i="2"/>
  <c r="N604" i="2"/>
  <c r="N14" i="2"/>
  <c r="N226" i="2"/>
  <c r="N562" i="2"/>
  <c r="N491" i="2"/>
  <c r="N211" i="2"/>
  <c r="N259" i="2"/>
  <c r="N20" i="2"/>
  <c r="N246" i="2"/>
  <c r="N63" i="2"/>
  <c r="N221" i="2"/>
  <c r="N591" i="2"/>
  <c r="N273" i="2"/>
  <c r="N268" i="2"/>
  <c r="N646" i="2"/>
  <c r="N380" i="2"/>
  <c r="N623" i="2"/>
  <c r="N534" i="2"/>
  <c r="N147" i="2"/>
  <c r="N335" i="2"/>
  <c r="N606" i="2"/>
  <c r="N404" i="2"/>
  <c r="N728" i="2"/>
  <c r="N475" i="2"/>
  <c r="N696" i="2"/>
  <c r="N313" i="2"/>
  <c r="N24" i="2"/>
  <c r="N21" i="2"/>
  <c r="N280" i="2"/>
  <c r="N128" i="2"/>
  <c r="N635" i="2"/>
  <c r="N580" i="2"/>
  <c r="N86" i="2"/>
  <c r="N67" i="2"/>
  <c r="N599" i="2"/>
  <c r="N403" i="2"/>
  <c r="N103" i="2"/>
  <c r="N192" i="2"/>
  <c r="N282" i="2"/>
  <c r="N385" i="2"/>
  <c r="N96" i="2"/>
  <c r="N343" i="2"/>
  <c r="N719" i="2"/>
  <c r="N684" i="2"/>
  <c r="N6" i="2"/>
  <c r="N661" i="2"/>
  <c r="N586" i="2"/>
  <c r="N410" i="2"/>
  <c r="N665" i="2"/>
  <c r="N156" i="2"/>
  <c r="N393" i="2"/>
  <c r="N405" i="2"/>
  <c r="N660" i="2"/>
  <c r="N499" i="2"/>
  <c r="N342" i="2"/>
  <c r="N723" i="2"/>
  <c r="N89" i="2"/>
  <c r="N178" i="2"/>
  <c r="N612" i="2"/>
  <c r="N154" i="2"/>
  <c r="N698" i="2"/>
  <c r="N12" i="2"/>
  <c r="N183" i="2"/>
  <c r="N160" i="2"/>
  <c r="N309" i="2"/>
  <c r="N158" i="2"/>
  <c r="N15" i="2"/>
  <c r="N494" i="2"/>
  <c r="N653" i="2"/>
  <c r="N377" i="2"/>
  <c r="N521" i="2"/>
  <c r="N235" i="2"/>
  <c r="N129" i="2"/>
  <c r="N429" i="2"/>
  <c r="N30" i="2"/>
  <c r="N673" i="2"/>
  <c r="N590" i="2"/>
  <c r="N102" i="2"/>
  <c r="N624" i="2"/>
  <c r="N561" i="2"/>
  <c r="N526" i="2"/>
  <c r="N366" i="2"/>
  <c r="N575" i="2"/>
  <c r="N155" i="2"/>
  <c r="N598" i="2"/>
  <c r="N185" i="2"/>
  <c r="N533" i="2"/>
  <c r="N437" i="2"/>
  <c r="N146" i="2"/>
  <c r="N364" i="2"/>
  <c r="N717" i="2"/>
  <c r="N352" i="2"/>
  <c r="N720" i="2"/>
  <c r="N550" i="2"/>
  <c r="N553" i="2"/>
  <c r="N42" i="2"/>
  <c r="N527" i="2"/>
  <c r="N27" i="2"/>
  <c r="N57" i="2"/>
  <c r="N297" i="2"/>
  <c r="N450" i="2"/>
  <c r="N137" i="2"/>
  <c r="N252" i="2"/>
  <c r="N311" i="2"/>
  <c r="N93" i="2"/>
  <c r="N317" i="2"/>
  <c r="N203" i="2"/>
  <c r="N422" i="2"/>
  <c r="N318" i="2"/>
  <c r="N261" i="2"/>
  <c r="N576" i="2"/>
  <c r="N630" i="2"/>
  <c r="N408" i="2"/>
  <c r="N524" i="2"/>
  <c r="N585" i="2"/>
  <c r="N116" i="2"/>
  <c r="N419" i="2"/>
  <c r="N111" i="2"/>
  <c r="N245" i="2"/>
  <c r="N703" i="2"/>
  <c r="N548" i="2"/>
  <c r="N488" i="2"/>
  <c r="N588" i="2"/>
  <c r="N712" i="2"/>
  <c r="N504" i="2"/>
  <c r="N702" i="2"/>
  <c r="N485" i="2"/>
  <c r="N367" i="2"/>
  <c r="N435" i="2"/>
  <c r="N571" i="2"/>
  <c r="N143" i="2"/>
  <c r="N471" i="2"/>
  <c r="N319" i="2"/>
  <c r="N530" i="2"/>
  <c r="N710" i="2"/>
  <c r="N592" i="2"/>
  <c r="N596" i="2"/>
  <c r="N88" i="2"/>
  <c r="N610" i="2"/>
  <c r="N467" i="2"/>
  <c r="N731" i="2"/>
  <c r="N231" i="2"/>
  <c r="N190" i="2"/>
  <c r="N675" i="2"/>
  <c r="N458" i="2"/>
  <c r="N451" i="2"/>
  <c r="N409" i="2"/>
  <c r="N426" i="2"/>
  <c r="N501" i="2"/>
  <c r="N565" i="2"/>
  <c r="N169" i="2"/>
  <c r="N463" i="2"/>
  <c r="N648" i="2"/>
  <c r="N117" i="2"/>
  <c r="N52" i="2"/>
  <c r="N656" i="2"/>
  <c r="N106" i="2"/>
  <c r="N135" i="2"/>
  <c r="N331" i="2"/>
  <c r="N650" i="2"/>
  <c r="N215" i="2"/>
  <c r="N589" i="2"/>
  <c r="N35" i="2"/>
  <c r="N711" i="2"/>
  <c r="N500" i="2"/>
  <c r="N396" i="2"/>
  <c r="N332" i="2"/>
  <c r="N369" i="2"/>
  <c r="N46" i="2"/>
  <c r="N487" i="2"/>
  <c r="N172" i="2"/>
  <c r="N68" i="2"/>
  <c r="N238" i="2"/>
  <c r="N118" i="2"/>
  <c r="N508" i="2"/>
  <c r="N283" i="2"/>
  <c r="N667" i="2"/>
  <c r="N242" i="2"/>
  <c r="N587" i="2"/>
  <c r="N348" i="2"/>
  <c r="N512" i="2"/>
  <c r="N679" i="2"/>
  <c r="N298" i="2"/>
  <c r="N638" i="2"/>
  <c r="N236" i="2"/>
  <c r="N423" i="2"/>
  <c r="N110" i="2"/>
  <c r="N651" i="2"/>
  <c r="N566" i="2"/>
  <c r="N645" i="2"/>
  <c r="N44" i="2"/>
  <c r="N350" i="2"/>
  <c r="N363" i="2"/>
  <c r="N619" i="2"/>
  <c r="N64" i="2"/>
  <c r="N436" i="2"/>
  <c r="N406" i="2"/>
  <c r="N434" i="2"/>
  <c r="N95" i="2"/>
  <c r="N721" i="2"/>
  <c r="N200" i="2"/>
  <c r="N716" i="2"/>
  <c r="N671" i="2"/>
  <c r="N207" i="2"/>
  <c r="N308" i="2"/>
  <c r="N179" i="2"/>
  <c r="N275" i="2"/>
  <c r="N536" i="2"/>
  <c r="N271" i="2"/>
  <c r="N228" i="2"/>
  <c r="N715" i="2"/>
  <c r="N644" i="2"/>
  <c r="N216" i="2"/>
  <c r="N278" i="2"/>
  <c r="N652" i="2"/>
  <c r="N730" i="2"/>
  <c r="N692" i="2"/>
  <c r="N559" i="2"/>
  <c r="N529" i="2"/>
  <c r="N549" i="2"/>
  <c r="N33" i="2"/>
  <c r="N161" i="2"/>
  <c r="N353" i="2"/>
  <c r="N119" i="2"/>
  <c r="N704" i="2"/>
  <c r="N629" i="2"/>
  <c r="N267" i="2"/>
  <c r="N478" i="2"/>
  <c r="N257" i="2"/>
  <c r="N71" i="2"/>
  <c r="N310" i="2"/>
  <c r="N732" i="2"/>
  <c r="N680" i="2"/>
  <c r="N532" i="2"/>
  <c r="N180" i="2"/>
  <c r="N515" i="2"/>
  <c r="N493" i="2"/>
  <c r="N452" i="2"/>
  <c r="N714" i="2"/>
  <c r="N196" i="2"/>
  <c r="N448" i="2"/>
  <c r="N391" i="2"/>
  <c r="N700" i="2"/>
  <c r="N132" i="2"/>
  <c r="N636" i="2"/>
  <c r="N677" i="2"/>
  <c r="N681" i="2"/>
  <c r="N441" i="2"/>
  <c r="N618" i="2"/>
  <c r="N394" i="2"/>
  <c r="N358" i="2"/>
  <c r="N263" i="2"/>
  <c r="N621" i="2"/>
  <c r="N388" i="2"/>
  <c r="N281" i="2"/>
  <c r="N324" i="2"/>
  <c r="N540" i="2"/>
  <c r="N516" i="2"/>
  <c r="N572" i="2"/>
  <c r="N262" i="2"/>
  <c r="N555" i="2"/>
  <c r="N368" i="2"/>
  <c r="N124" i="2"/>
  <c r="N461" i="2"/>
  <c r="N285" i="2"/>
  <c r="N302" i="2"/>
  <c r="N223" i="2"/>
  <c r="N506" i="2"/>
  <c r="N708" i="2"/>
  <c r="N628" i="2"/>
  <c r="N290" i="2"/>
  <c r="N577" i="2"/>
  <c r="N175" i="2"/>
  <c r="N447" i="2"/>
  <c r="N379" i="2"/>
  <c r="N513" i="2"/>
  <c r="N690" i="2"/>
  <c r="N498" i="2"/>
  <c r="N547" i="2"/>
  <c r="N614" i="2"/>
  <c r="N344" i="2"/>
  <c r="N664" i="2"/>
  <c r="N683" i="2"/>
  <c r="N241" i="2"/>
  <c r="N444" i="2"/>
  <c r="N689" i="2"/>
  <c r="N697" i="2"/>
  <c r="N349" i="2"/>
  <c r="N674" i="2"/>
  <c r="N682" i="2"/>
  <c r="N597" i="2"/>
  <c r="N669" i="2"/>
  <c r="N729" i="2"/>
  <c r="N503" i="2"/>
  <c r="N709" i="2"/>
  <c r="N520" i="2"/>
  <c r="N662" i="2"/>
  <c r="N685" i="2"/>
  <c r="N668" i="2"/>
  <c r="N718" i="2"/>
  <c r="N578" i="2"/>
  <c r="N694" i="2"/>
  <c r="N695" i="2"/>
  <c r="N693" i="2"/>
  <c r="N722" i="2"/>
  <c r="N705" i="2"/>
  <c r="N640" i="2"/>
  <c r="N726" i="2"/>
  <c r="N713" i="2"/>
  <c r="N666" i="2"/>
  <c r="L611" i="2"/>
  <c r="L535" i="2"/>
  <c r="L531" i="2"/>
  <c r="L78" i="2"/>
  <c r="L249" i="2"/>
  <c r="L399" i="2"/>
  <c r="L378" i="2"/>
  <c r="L307" i="2"/>
  <c r="L554" i="2"/>
  <c r="L511" i="2"/>
  <c r="L225" i="2"/>
  <c r="L460" i="2"/>
  <c r="L98" i="2"/>
  <c r="L655" i="2"/>
  <c r="L108" i="2"/>
  <c r="L470" i="2"/>
  <c r="L579" i="2"/>
  <c r="L631" i="2"/>
  <c r="L411" i="2"/>
  <c r="L431" i="2"/>
  <c r="L61" i="2"/>
  <c r="L371" i="2"/>
  <c r="L484" i="2"/>
  <c r="L247" i="2"/>
  <c r="L232" i="2"/>
  <c r="L400" i="2"/>
  <c r="L573" i="2"/>
  <c r="L625" i="2"/>
  <c r="L79" i="2"/>
  <c r="L556" i="2"/>
  <c r="L130" i="2"/>
  <c r="L306" i="2"/>
  <c r="L370" i="2"/>
  <c r="L3" i="2"/>
  <c r="L686" i="2"/>
  <c r="L76" i="2"/>
  <c r="L144" i="2"/>
  <c r="L401" i="2"/>
  <c r="L227" i="2"/>
  <c r="L670" i="2"/>
  <c r="L100" i="2"/>
  <c r="L43" i="2"/>
  <c r="L355" i="2"/>
  <c r="L173" i="2"/>
  <c r="L537" i="2"/>
  <c r="L416" i="2"/>
  <c r="L181" i="2"/>
  <c r="L583" i="2"/>
  <c r="L197" i="2"/>
  <c r="L330" i="2"/>
  <c r="L505" i="2"/>
  <c r="L314" i="2"/>
  <c r="L414" i="2"/>
  <c r="L457" i="2"/>
  <c r="L112" i="2"/>
  <c r="L293" i="2"/>
  <c r="L462" i="2"/>
  <c r="L244" i="2"/>
  <c r="L131" i="2"/>
  <c r="L347" i="2"/>
  <c r="L482" i="2"/>
  <c r="L125" i="2"/>
  <c r="L321" i="2"/>
  <c r="L303" i="2"/>
  <c r="L320" i="2"/>
  <c r="L284" i="2"/>
  <c r="L316" i="2"/>
  <c r="L438" i="2"/>
  <c r="L140" i="2"/>
  <c r="L395" i="2"/>
  <c r="L151" i="2"/>
  <c r="L248" i="2"/>
  <c r="L345" i="2"/>
  <c r="L105" i="2"/>
  <c r="L453" i="2"/>
  <c r="L469" i="2"/>
  <c r="L188" i="2"/>
  <c r="L613" i="2"/>
  <c r="L56" i="2"/>
  <c r="L300" i="2"/>
  <c r="L390" i="2"/>
  <c r="L91" i="2"/>
  <c r="L152" i="2"/>
  <c r="L375" i="2"/>
  <c r="L295" i="2"/>
  <c r="L489" i="2"/>
  <c r="L528" i="2"/>
  <c r="L465" i="2"/>
  <c r="L593" i="2"/>
  <c r="L301" i="2"/>
  <c r="L209" i="2"/>
  <c r="L256" i="2"/>
  <c r="L75" i="2"/>
  <c r="L274" i="2"/>
  <c r="L45" i="2"/>
  <c r="L81" i="2"/>
  <c r="L94" i="2"/>
  <c r="L7" i="2"/>
  <c r="L600" i="2"/>
  <c r="L127" i="2"/>
  <c r="L254" i="2"/>
  <c r="L77" i="2"/>
  <c r="L407" i="2"/>
  <c r="L424" i="2"/>
  <c r="L255" i="2"/>
  <c r="L337" i="2"/>
  <c r="L23" i="2"/>
  <c r="L634" i="2"/>
  <c r="L351" i="2"/>
  <c r="L479" i="2"/>
  <c r="L517" i="2"/>
  <c r="L53" i="2"/>
  <c r="L187" i="2"/>
  <c r="L48" i="2"/>
  <c r="L341" i="2"/>
  <c r="L37" i="2"/>
  <c r="L442" i="2"/>
  <c r="L243" i="2"/>
  <c r="L334" i="2"/>
  <c r="L265" i="2"/>
  <c r="L727" i="2"/>
  <c r="L19" i="2"/>
  <c r="L182" i="2"/>
  <c r="L167" i="2"/>
  <c r="L322" i="2"/>
  <c r="L234" i="2"/>
  <c r="L340" i="2"/>
  <c r="L637" i="2"/>
  <c r="L139" i="2"/>
  <c r="L97" i="2"/>
  <c r="L70" i="2"/>
  <c r="L136" i="2"/>
  <c r="L10" i="2"/>
  <c r="L239" i="2"/>
  <c r="L287" i="2"/>
  <c r="L641" i="2"/>
  <c r="L676" i="2"/>
  <c r="L315" i="2"/>
  <c r="L384" i="2"/>
  <c r="L240" i="2"/>
  <c r="L372" i="2"/>
  <c r="L217" i="2"/>
  <c r="L701" i="2"/>
  <c r="L539" i="2"/>
  <c r="L288" i="2"/>
  <c r="L607" i="2"/>
  <c r="L421" i="2"/>
  <c r="L449" i="2"/>
  <c r="L25" i="2"/>
  <c r="L22" i="2"/>
  <c r="L382" i="2"/>
  <c r="L218" i="2"/>
  <c r="L224" i="2"/>
  <c r="L440" i="2"/>
  <c r="L170" i="2"/>
  <c r="L222" i="2"/>
  <c r="L269" i="2"/>
  <c r="L220" i="2"/>
  <c r="L567" i="2"/>
  <c r="L473" i="2"/>
  <c r="L121" i="2"/>
  <c r="L29" i="2"/>
  <c r="L480" i="2"/>
  <c r="L514" i="2"/>
  <c r="L443" i="2"/>
  <c r="L724" i="2"/>
  <c r="L323" i="2"/>
  <c r="L632" i="2"/>
  <c r="L237" i="2"/>
  <c r="L560" i="2"/>
  <c r="L542" i="2"/>
  <c r="L194" i="2"/>
  <c r="L584" i="2"/>
  <c r="L518" i="2"/>
  <c r="L622" i="2"/>
  <c r="L654" i="2"/>
  <c r="L201" i="2"/>
  <c r="L328" i="2"/>
  <c r="L581" i="2"/>
  <c r="L109" i="2"/>
  <c r="L472" i="2"/>
  <c r="L474" i="2"/>
  <c r="L620" i="2"/>
  <c r="L490" i="2"/>
  <c r="L34" i="2"/>
  <c r="L691" i="2"/>
  <c r="L212" i="2"/>
  <c r="L65" i="2"/>
  <c r="L647" i="2"/>
  <c r="L163" i="2"/>
  <c r="L305" i="2"/>
  <c r="L608" i="2"/>
  <c r="L626" i="2"/>
  <c r="L602" i="2"/>
  <c r="L8" i="2"/>
  <c r="L219" i="2"/>
  <c r="L149" i="2"/>
  <c r="L329" i="2"/>
  <c r="L510" i="2"/>
  <c r="L454" i="2"/>
  <c r="L87" i="2"/>
  <c r="L543" i="2"/>
  <c r="L55" i="2"/>
  <c r="L615" i="2"/>
  <c r="L643" i="2"/>
  <c r="L359" i="2"/>
  <c r="L551" i="2"/>
  <c r="L279" i="2"/>
  <c r="L213" i="2"/>
  <c r="L260" i="2"/>
  <c r="L107" i="2"/>
  <c r="L446" i="2"/>
  <c r="L58" i="2"/>
  <c r="L477" i="2"/>
  <c r="L496" i="2"/>
  <c r="L59" i="2"/>
  <c r="L387" i="2"/>
  <c r="L133" i="2"/>
  <c r="L62" i="2"/>
  <c r="L433" i="2"/>
  <c r="L538" i="2"/>
  <c r="L420" i="2"/>
  <c r="L582" i="2"/>
  <c r="L230" i="2"/>
  <c r="L176" i="2"/>
  <c r="L459" i="2"/>
  <c r="L327" i="2"/>
  <c r="L649" i="2"/>
  <c r="L291" i="2"/>
  <c r="L162" i="2"/>
  <c r="L492" i="2"/>
  <c r="L148" i="2"/>
  <c r="L397" i="2"/>
  <c r="L82" i="2"/>
  <c r="L519" i="2"/>
  <c r="L333" i="2"/>
  <c r="L13" i="2"/>
  <c r="L398" i="2"/>
  <c r="L361" i="2"/>
  <c r="L392" i="2"/>
  <c r="L28" i="2"/>
  <c r="L40" i="2"/>
  <c r="L84" i="2"/>
  <c r="L389" i="2"/>
  <c r="L186" i="2"/>
  <c r="L72" i="2"/>
  <c r="L336" i="2"/>
  <c r="L114" i="2"/>
  <c r="L41" i="2"/>
  <c r="L445" i="2"/>
  <c r="L706" i="2"/>
  <c r="L657" i="2"/>
  <c r="L456" i="2"/>
  <c r="L563" i="2"/>
  <c r="L354" i="2"/>
  <c r="L122" i="2"/>
  <c r="L346" i="2"/>
  <c r="L569" i="2"/>
  <c r="L495" i="2"/>
  <c r="L376" i="2"/>
  <c r="L699" i="2"/>
  <c r="L26" i="2"/>
  <c r="L415" i="2"/>
  <c r="L50" i="2"/>
  <c r="L233" i="2"/>
  <c r="L339" i="2"/>
  <c r="L17" i="2"/>
  <c r="L402" i="2"/>
  <c r="L80" i="2"/>
  <c r="L594" i="2"/>
  <c r="L360" i="2"/>
  <c r="L658" i="2"/>
  <c r="L430" i="2"/>
  <c r="L523" i="2"/>
  <c r="L725" i="2"/>
  <c r="L171" i="2"/>
  <c r="L497" i="2"/>
  <c r="L466" i="2"/>
  <c r="L413" i="2"/>
  <c r="L455" i="2"/>
  <c r="L258" i="2"/>
  <c r="L417" i="2"/>
  <c r="L418" i="2"/>
  <c r="L206" i="2"/>
  <c r="L509" i="2"/>
  <c r="L412" i="2"/>
  <c r="L120" i="2"/>
  <c r="L184" i="2"/>
  <c r="L104" i="2"/>
  <c r="L541" i="2"/>
  <c r="L286" i="2"/>
  <c r="L199" i="2"/>
  <c r="L558" i="2"/>
  <c r="L4" i="2"/>
  <c r="L464" i="2"/>
  <c r="L83" i="2"/>
  <c r="L85" i="2"/>
  <c r="L659" i="2"/>
  <c r="L468" i="2"/>
  <c r="L381" i="2"/>
  <c r="L564" i="2"/>
  <c r="L208" i="2"/>
  <c r="L251" i="2"/>
  <c r="L627" i="2"/>
  <c r="L292" i="2"/>
  <c r="L193" i="2"/>
  <c r="L168" i="2"/>
  <c r="L174" i="2"/>
  <c r="L73" i="2"/>
  <c r="L365" i="2"/>
  <c r="L198" i="2"/>
  <c r="L264" i="2"/>
  <c r="L374" i="2"/>
  <c r="L617" i="2"/>
  <c r="L99" i="2"/>
  <c r="L164" i="2"/>
  <c r="L90" i="2"/>
  <c r="L603" i="2"/>
  <c r="L483" i="2"/>
  <c r="L525" i="2"/>
  <c r="L325" i="2"/>
  <c r="L165" i="2"/>
  <c r="L276" i="2"/>
  <c r="L633" i="2"/>
  <c r="L141" i="2"/>
  <c r="L425" i="2"/>
  <c r="L312" i="2"/>
  <c r="L189" i="2"/>
  <c r="L386" i="2"/>
  <c r="L69" i="2"/>
  <c r="L294" i="2"/>
  <c r="L383" i="2"/>
  <c r="L502" i="2"/>
  <c r="L427" i="2"/>
  <c r="L707" i="2"/>
  <c r="L270" i="2"/>
  <c r="L36" i="2"/>
  <c r="L115" i="2"/>
  <c r="L66" i="2"/>
  <c r="L113" i="2"/>
  <c r="L250" i="2"/>
  <c r="L277" i="2"/>
  <c r="L150" i="2"/>
  <c r="L159" i="2"/>
  <c r="L338" i="2"/>
  <c r="L609" i="2"/>
  <c r="L289" i="2"/>
  <c r="L60" i="2"/>
  <c r="L570" i="2"/>
  <c r="L157" i="2"/>
  <c r="L5" i="2"/>
  <c r="L39" i="2"/>
  <c r="L205" i="2"/>
  <c r="L688" i="2"/>
  <c r="L16" i="2"/>
  <c r="L545" i="2"/>
  <c r="L544" i="2"/>
  <c r="L49" i="2"/>
  <c r="L210" i="2"/>
  <c r="L357" i="2"/>
  <c r="L687" i="2"/>
  <c r="L546" i="2"/>
  <c r="L601" i="2"/>
  <c r="L138" i="2"/>
  <c r="L642" i="2"/>
  <c r="L253" i="2"/>
  <c r="L145" i="2"/>
  <c r="L214" i="2"/>
  <c r="L38" i="2"/>
  <c r="L9" i="2"/>
  <c r="L92" i="2"/>
  <c r="L557" i="2"/>
  <c r="L142" i="2"/>
  <c r="L126" i="2"/>
  <c r="L552" i="2"/>
  <c r="L326" i="2"/>
  <c r="L574" i="2"/>
  <c r="L678" i="2"/>
  <c r="L476" i="2"/>
  <c r="L177" i="2"/>
  <c r="L2" i="2"/>
  <c r="L439" i="2"/>
  <c r="L202" i="2"/>
  <c r="L266" i="2"/>
  <c r="L31" i="2"/>
  <c r="L101" i="2"/>
  <c r="L51" i="2"/>
  <c r="L568" i="2"/>
  <c r="L672" i="2"/>
  <c r="L304" i="2"/>
  <c r="L481" i="2"/>
  <c r="L74" i="2"/>
  <c r="L272" i="2"/>
  <c r="L54" i="2"/>
  <c r="L134" i="2"/>
  <c r="L507" i="2"/>
  <c r="L595" i="2"/>
  <c r="L47" i="2"/>
  <c r="L605" i="2"/>
  <c r="L428" i="2"/>
  <c r="L616" i="2"/>
  <c r="L191" i="2"/>
  <c r="L486" i="2"/>
  <c r="L356" i="2"/>
  <c r="L32" i="2"/>
  <c r="L229" i="2"/>
  <c r="L296" i="2"/>
  <c r="L432" i="2"/>
  <c r="L11" i="2"/>
  <c r="L299" i="2"/>
  <c r="L663" i="2"/>
  <c r="L18" i="2"/>
  <c r="L639" i="2"/>
  <c r="L373" i="2"/>
  <c r="L166" i="2"/>
  <c r="L195" i="2"/>
  <c r="L362" i="2"/>
  <c r="L204" i="2"/>
  <c r="L123" i="2"/>
  <c r="L153" i="2"/>
  <c r="L522" i="2"/>
  <c r="L604" i="2"/>
  <c r="L14" i="2"/>
  <c r="L226" i="2"/>
  <c r="L562" i="2"/>
  <c r="L491" i="2"/>
  <c r="L211" i="2"/>
  <c r="L259" i="2"/>
  <c r="L20" i="2"/>
  <c r="L246" i="2"/>
  <c r="L63" i="2"/>
  <c r="L221" i="2"/>
  <c r="L591" i="2"/>
  <c r="L273" i="2"/>
  <c r="L268" i="2"/>
  <c r="L646" i="2"/>
  <c r="L380" i="2"/>
  <c r="L623" i="2"/>
  <c r="L534" i="2"/>
  <c r="L147" i="2"/>
  <c r="L335" i="2"/>
  <c r="L606" i="2"/>
  <c r="L404" i="2"/>
  <c r="L728" i="2"/>
  <c r="L475" i="2"/>
  <c r="L696" i="2"/>
  <c r="L313" i="2"/>
  <c r="L24" i="2"/>
  <c r="L21" i="2"/>
  <c r="L280" i="2"/>
  <c r="L128" i="2"/>
  <c r="L635" i="2"/>
  <c r="L580" i="2"/>
  <c r="L86" i="2"/>
  <c r="L67" i="2"/>
  <c r="L599" i="2"/>
  <c r="L403" i="2"/>
  <c r="L103" i="2"/>
  <c r="L192" i="2"/>
  <c r="L282" i="2"/>
  <c r="L385" i="2"/>
  <c r="L96" i="2"/>
  <c r="L343" i="2"/>
  <c r="L719" i="2"/>
  <c r="L684" i="2"/>
  <c r="L6" i="2"/>
  <c r="L661" i="2"/>
  <c r="L586" i="2"/>
  <c r="L410" i="2"/>
  <c r="L665" i="2"/>
  <c r="L156" i="2"/>
  <c r="L393" i="2"/>
  <c r="L405" i="2"/>
  <c r="L660" i="2"/>
  <c r="L499" i="2"/>
  <c r="L342" i="2"/>
  <c r="L723" i="2"/>
  <c r="L89" i="2"/>
  <c r="L178" i="2"/>
  <c r="L612" i="2"/>
  <c r="L154" i="2"/>
  <c r="L698" i="2"/>
  <c r="L12" i="2"/>
  <c r="L183" i="2"/>
  <c r="L160" i="2"/>
  <c r="L309" i="2"/>
  <c r="L158" i="2"/>
  <c r="L15" i="2"/>
  <c r="L494" i="2"/>
  <c r="L653" i="2"/>
  <c r="L377" i="2"/>
  <c r="L521" i="2"/>
  <c r="L235" i="2"/>
  <c r="L129" i="2"/>
  <c r="L429" i="2"/>
  <c r="L30" i="2"/>
  <c r="L673" i="2"/>
  <c r="L590" i="2"/>
  <c r="L102" i="2"/>
  <c r="L624" i="2"/>
  <c r="L561" i="2"/>
  <c r="L526" i="2"/>
  <c r="L366" i="2"/>
  <c r="L575" i="2"/>
  <c r="L155" i="2"/>
  <c r="L598" i="2"/>
  <c r="L185" i="2"/>
  <c r="L533" i="2"/>
  <c r="L437" i="2"/>
  <c r="L146" i="2"/>
  <c r="L364" i="2"/>
  <c r="L717" i="2"/>
  <c r="L352" i="2"/>
  <c r="L720" i="2"/>
  <c r="L550" i="2"/>
  <c r="L553" i="2"/>
  <c r="L42" i="2"/>
  <c r="L527" i="2"/>
  <c r="L27" i="2"/>
  <c r="L57" i="2"/>
  <c r="L297" i="2"/>
  <c r="L450" i="2"/>
  <c r="L137" i="2"/>
  <c r="L252" i="2"/>
  <c r="L311" i="2"/>
  <c r="L93" i="2"/>
  <c r="L317" i="2"/>
  <c r="L203" i="2"/>
  <c r="L422" i="2"/>
  <c r="L318" i="2"/>
  <c r="L261" i="2"/>
  <c r="L576" i="2"/>
  <c r="L630" i="2"/>
  <c r="L408" i="2"/>
  <c r="L524" i="2"/>
  <c r="L585" i="2"/>
  <c r="L116" i="2"/>
  <c r="L419" i="2"/>
  <c r="L111" i="2"/>
  <c r="L245" i="2"/>
  <c r="L703" i="2"/>
  <c r="L548" i="2"/>
  <c r="L488" i="2"/>
  <c r="L588" i="2"/>
  <c r="L712" i="2"/>
  <c r="L504" i="2"/>
  <c r="L702" i="2"/>
  <c r="L485" i="2"/>
  <c r="L367" i="2"/>
  <c r="L435" i="2"/>
  <c r="L571" i="2"/>
  <c r="L143" i="2"/>
  <c r="L471" i="2"/>
  <c r="L319" i="2"/>
  <c r="L530" i="2"/>
  <c r="L710" i="2"/>
  <c r="L592" i="2"/>
  <c r="L596" i="2"/>
  <c r="L88" i="2"/>
  <c r="L610" i="2"/>
  <c r="L467" i="2"/>
  <c r="L731" i="2"/>
  <c r="L231" i="2"/>
  <c r="L190" i="2"/>
  <c r="L675" i="2"/>
  <c r="L458" i="2"/>
  <c r="L451" i="2"/>
  <c r="L409" i="2"/>
  <c r="L426" i="2"/>
  <c r="L501" i="2"/>
  <c r="L565" i="2"/>
  <c r="L169" i="2"/>
  <c r="L463" i="2"/>
  <c r="L648" i="2"/>
  <c r="L117" i="2"/>
  <c r="L52" i="2"/>
  <c r="L656" i="2"/>
  <c r="L106" i="2"/>
  <c r="L135" i="2"/>
  <c r="L331" i="2"/>
  <c r="L650" i="2"/>
  <c r="L215" i="2"/>
  <c r="L589" i="2"/>
  <c r="L35" i="2"/>
  <c r="L711" i="2"/>
  <c r="L500" i="2"/>
  <c r="L396" i="2"/>
  <c r="L332" i="2"/>
  <c r="L369" i="2"/>
  <c r="L46" i="2"/>
  <c r="L487" i="2"/>
  <c r="L172" i="2"/>
  <c r="L68" i="2"/>
  <c r="L238" i="2"/>
  <c r="L118" i="2"/>
  <c r="L508" i="2"/>
  <c r="L283" i="2"/>
  <c r="L667" i="2"/>
  <c r="L242" i="2"/>
  <c r="L587" i="2"/>
  <c r="L348" i="2"/>
  <c r="L512" i="2"/>
  <c r="L679" i="2"/>
  <c r="L298" i="2"/>
  <c r="L638" i="2"/>
  <c r="L236" i="2"/>
  <c r="L423" i="2"/>
  <c r="L110" i="2"/>
  <c r="L651" i="2"/>
  <c r="L566" i="2"/>
  <c r="L645" i="2"/>
  <c r="L44" i="2"/>
  <c r="L350" i="2"/>
  <c r="L363" i="2"/>
  <c r="L619" i="2"/>
  <c r="L64" i="2"/>
  <c r="L436" i="2"/>
  <c r="L406" i="2"/>
  <c r="L434" i="2"/>
  <c r="L95" i="2"/>
  <c r="L721" i="2"/>
  <c r="L200" i="2"/>
  <c r="L716" i="2"/>
  <c r="L671" i="2"/>
  <c r="L207" i="2"/>
  <c r="L308" i="2"/>
  <c r="L179" i="2"/>
  <c r="L275" i="2"/>
  <c r="L536" i="2"/>
  <c r="L271" i="2"/>
  <c r="L228" i="2"/>
  <c r="L715" i="2"/>
  <c r="L644" i="2"/>
  <c r="L216" i="2"/>
  <c r="L278" i="2"/>
  <c r="L652" i="2"/>
  <c r="L730" i="2"/>
  <c r="L692" i="2"/>
  <c r="L559" i="2"/>
  <c r="L529" i="2"/>
  <c r="L549" i="2"/>
  <c r="L33" i="2"/>
  <c r="L161" i="2"/>
  <c r="L353" i="2"/>
  <c r="L119" i="2"/>
  <c r="L704" i="2"/>
  <c r="L629" i="2"/>
  <c r="L267" i="2"/>
  <c r="L478" i="2"/>
  <c r="L257" i="2"/>
  <c r="L71" i="2"/>
  <c r="L310" i="2"/>
  <c r="L732" i="2"/>
  <c r="L680" i="2"/>
  <c r="L532" i="2"/>
  <c r="L180" i="2"/>
  <c r="L515" i="2"/>
  <c r="L493" i="2"/>
  <c r="L452" i="2"/>
  <c r="L714" i="2"/>
  <c r="L196" i="2"/>
  <c r="L448" i="2"/>
  <c r="L391" i="2"/>
  <c r="L700" i="2"/>
  <c r="L132" i="2"/>
  <c r="L636" i="2"/>
  <c r="L677" i="2"/>
  <c r="L681" i="2"/>
  <c r="L441" i="2"/>
  <c r="L618" i="2"/>
  <c r="L394" i="2"/>
  <c r="L358" i="2"/>
  <c r="L263" i="2"/>
  <c r="L621" i="2"/>
  <c r="L388" i="2"/>
  <c r="L281" i="2"/>
  <c r="L324" i="2"/>
  <c r="L540" i="2"/>
  <c r="L516" i="2"/>
  <c r="L572" i="2"/>
  <c r="L262" i="2"/>
  <c r="L555" i="2"/>
  <c r="L368" i="2"/>
  <c r="L124" i="2"/>
  <c r="L461" i="2"/>
  <c r="L285" i="2"/>
  <c r="L302" i="2"/>
  <c r="L223" i="2"/>
  <c r="L506" i="2"/>
  <c r="L708" i="2"/>
  <c r="L628" i="2"/>
  <c r="L290" i="2"/>
  <c r="L577" i="2"/>
  <c r="L175" i="2"/>
  <c r="L447" i="2"/>
  <c r="L379" i="2"/>
  <c r="L513" i="2"/>
  <c r="L690" i="2"/>
  <c r="L498" i="2"/>
  <c r="L547" i="2"/>
  <c r="L614" i="2"/>
  <c r="L344" i="2"/>
  <c r="L664" i="2"/>
  <c r="L683" i="2"/>
  <c r="L241" i="2"/>
  <c r="L444" i="2"/>
  <c r="L689" i="2"/>
  <c r="L697" i="2"/>
  <c r="L349" i="2"/>
  <c r="L674" i="2"/>
  <c r="L682" i="2"/>
  <c r="L597" i="2"/>
  <c r="L669" i="2"/>
  <c r="L729" i="2"/>
  <c r="L503" i="2"/>
  <c r="L709" i="2"/>
  <c r="L520" i="2"/>
  <c r="L662" i="2"/>
  <c r="L685" i="2"/>
  <c r="L668" i="2"/>
  <c r="L718" i="2"/>
  <c r="L578" i="2"/>
  <c r="L694" i="2"/>
  <c r="L695" i="2"/>
  <c r="L693" i="2"/>
  <c r="L722" i="2"/>
  <c r="L705" i="2"/>
  <c r="L640" i="2"/>
  <c r="L726" i="2"/>
  <c r="L713" i="2"/>
  <c r="L666" i="2"/>
  <c r="J611" i="2"/>
  <c r="J535" i="2"/>
  <c r="J531" i="2"/>
  <c r="J78" i="2"/>
  <c r="J249" i="2"/>
  <c r="J399" i="2"/>
  <c r="J378" i="2"/>
  <c r="J307" i="2"/>
  <c r="J554" i="2"/>
  <c r="J511" i="2"/>
  <c r="J225" i="2"/>
  <c r="J460" i="2"/>
  <c r="J98" i="2"/>
  <c r="J655" i="2"/>
  <c r="J108" i="2"/>
  <c r="J470" i="2"/>
  <c r="J579" i="2"/>
  <c r="J631" i="2"/>
  <c r="J411" i="2"/>
  <c r="J431" i="2"/>
  <c r="J61" i="2"/>
  <c r="J371" i="2"/>
  <c r="J484" i="2"/>
  <c r="J247" i="2"/>
  <c r="J232" i="2"/>
  <c r="J400" i="2"/>
  <c r="J573" i="2"/>
  <c r="J625" i="2"/>
  <c r="J79" i="2"/>
  <c r="J556" i="2"/>
  <c r="J130" i="2"/>
  <c r="J306" i="2"/>
  <c r="J370" i="2"/>
  <c r="J3" i="2"/>
  <c r="J686" i="2"/>
  <c r="J76" i="2"/>
  <c r="J144" i="2"/>
  <c r="J401" i="2"/>
  <c r="J227" i="2"/>
  <c r="J670" i="2"/>
  <c r="J100" i="2"/>
  <c r="J43" i="2"/>
  <c r="J355" i="2"/>
  <c r="J173" i="2"/>
  <c r="J537" i="2"/>
  <c r="J416" i="2"/>
  <c r="J181" i="2"/>
  <c r="J583" i="2"/>
  <c r="J197" i="2"/>
  <c r="J330" i="2"/>
  <c r="J505" i="2"/>
  <c r="J314" i="2"/>
  <c r="J414" i="2"/>
  <c r="J457" i="2"/>
  <c r="J112" i="2"/>
  <c r="J293" i="2"/>
  <c r="J462" i="2"/>
  <c r="J244" i="2"/>
  <c r="J131" i="2"/>
  <c r="J347" i="2"/>
  <c r="J482" i="2"/>
  <c r="J125" i="2"/>
  <c r="J321" i="2"/>
  <c r="J303" i="2"/>
  <c r="J320" i="2"/>
  <c r="J284" i="2"/>
  <c r="J316" i="2"/>
  <c r="J438" i="2"/>
  <c r="J140" i="2"/>
  <c r="J395" i="2"/>
  <c r="J151" i="2"/>
  <c r="J248" i="2"/>
  <c r="J345" i="2"/>
  <c r="J105" i="2"/>
  <c r="J453" i="2"/>
  <c r="J469" i="2"/>
  <c r="J188" i="2"/>
  <c r="J613" i="2"/>
  <c r="J56" i="2"/>
  <c r="J300" i="2"/>
  <c r="J390" i="2"/>
  <c r="J91" i="2"/>
  <c r="J152" i="2"/>
  <c r="J375" i="2"/>
  <c r="J295" i="2"/>
  <c r="J489" i="2"/>
  <c r="J528" i="2"/>
  <c r="J465" i="2"/>
  <c r="J593" i="2"/>
  <c r="J301" i="2"/>
  <c r="J209" i="2"/>
  <c r="J256" i="2"/>
  <c r="J75" i="2"/>
  <c r="J274" i="2"/>
  <c r="J45" i="2"/>
  <c r="J81" i="2"/>
  <c r="J94" i="2"/>
  <c r="J7" i="2"/>
  <c r="J600" i="2"/>
  <c r="J127" i="2"/>
  <c r="J254" i="2"/>
  <c r="J77" i="2"/>
  <c r="J407" i="2"/>
  <c r="J424" i="2"/>
  <c r="J255" i="2"/>
  <c r="J337" i="2"/>
  <c r="J23" i="2"/>
  <c r="J634" i="2"/>
  <c r="J351" i="2"/>
  <c r="J479" i="2"/>
  <c r="J517" i="2"/>
  <c r="J53" i="2"/>
  <c r="J187" i="2"/>
  <c r="J48" i="2"/>
  <c r="J341" i="2"/>
  <c r="J37" i="2"/>
  <c r="J442" i="2"/>
  <c r="J243" i="2"/>
  <c r="J334" i="2"/>
  <c r="J265" i="2"/>
  <c r="J727" i="2"/>
  <c r="J19" i="2"/>
  <c r="J182" i="2"/>
  <c r="J167" i="2"/>
  <c r="J322" i="2"/>
  <c r="J234" i="2"/>
  <c r="J340" i="2"/>
  <c r="J637" i="2"/>
  <c r="J139" i="2"/>
  <c r="J97" i="2"/>
  <c r="J70" i="2"/>
  <c r="J136" i="2"/>
  <c r="J10" i="2"/>
  <c r="J239" i="2"/>
  <c r="J287" i="2"/>
  <c r="J641" i="2"/>
  <c r="J676" i="2"/>
  <c r="J315" i="2"/>
  <c r="J384" i="2"/>
  <c r="J240" i="2"/>
  <c r="J372" i="2"/>
  <c r="J217" i="2"/>
  <c r="J701" i="2"/>
  <c r="J539" i="2"/>
  <c r="J288" i="2"/>
  <c r="J607" i="2"/>
  <c r="J421" i="2"/>
  <c r="J449" i="2"/>
  <c r="J25" i="2"/>
  <c r="J22" i="2"/>
  <c r="J382" i="2"/>
  <c r="J218" i="2"/>
  <c r="J224" i="2"/>
  <c r="J440" i="2"/>
  <c r="J170" i="2"/>
  <c r="J222" i="2"/>
  <c r="J269" i="2"/>
  <c r="J220" i="2"/>
  <c r="J567" i="2"/>
  <c r="J473" i="2"/>
  <c r="J121" i="2"/>
  <c r="J29" i="2"/>
  <c r="J480" i="2"/>
  <c r="J514" i="2"/>
  <c r="J443" i="2"/>
  <c r="J724" i="2"/>
  <c r="J323" i="2"/>
  <c r="J632" i="2"/>
  <c r="J237" i="2"/>
  <c r="J560" i="2"/>
  <c r="J542" i="2"/>
  <c r="J194" i="2"/>
  <c r="J584" i="2"/>
  <c r="J518" i="2"/>
  <c r="J622" i="2"/>
  <c r="J654" i="2"/>
  <c r="J201" i="2"/>
  <c r="J328" i="2"/>
  <c r="J581" i="2"/>
  <c r="J109" i="2"/>
  <c r="J472" i="2"/>
  <c r="J474" i="2"/>
  <c r="J620" i="2"/>
  <c r="J490" i="2"/>
  <c r="J34" i="2"/>
  <c r="J691" i="2"/>
  <c r="J212" i="2"/>
  <c r="J65" i="2"/>
  <c r="J647" i="2"/>
  <c r="J163" i="2"/>
  <c r="J305" i="2"/>
  <c r="J608" i="2"/>
  <c r="J626" i="2"/>
  <c r="J602" i="2"/>
  <c r="J8" i="2"/>
  <c r="J219" i="2"/>
  <c r="J149" i="2"/>
  <c r="J329" i="2"/>
  <c r="J510" i="2"/>
  <c r="J454" i="2"/>
  <c r="J87" i="2"/>
  <c r="J543" i="2"/>
  <c r="J55" i="2"/>
  <c r="J615" i="2"/>
  <c r="J643" i="2"/>
  <c r="J359" i="2"/>
  <c r="J551" i="2"/>
  <c r="J279" i="2"/>
  <c r="J213" i="2"/>
  <c r="J260" i="2"/>
  <c r="J107" i="2"/>
  <c r="J446" i="2"/>
  <c r="J58" i="2"/>
  <c r="J477" i="2"/>
  <c r="J496" i="2"/>
  <c r="J59" i="2"/>
  <c r="J387" i="2"/>
  <c r="J133" i="2"/>
  <c r="J62" i="2"/>
  <c r="J433" i="2"/>
  <c r="J538" i="2"/>
  <c r="J420" i="2"/>
  <c r="J582" i="2"/>
  <c r="J230" i="2"/>
  <c r="J176" i="2"/>
  <c r="J459" i="2"/>
  <c r="J327" i="2"/>
  <c r="J649" i="2"/>
  <c r="J291" i="2"/>
  <c r="J162" i="2"/>
  <c r="J492" i="2"/>
  <c r="J148" i="2"/>
  <c r="J397" i="2"/>
  <c r="J82" i="2"/>
  <c r="J519" i="2"/>
  <c r="J333" i="2"/>
  <c r="J13" i="2"/>
  <c r="J398" i="2"/>
  <c r="J361" i="2"/>
  <c r="J392" i="2"/>
  <c r="J28" i="2"/>
  <c r="J40" i="2"/>
  <c r="J84" i="2"/>
  <c r="J389" i="2"/>
  <c r="J186" i="2"/>
  <c r="J72" i="2"/>
  <c r="J336" i="2"/>
  <c r="J114" i="2"/>
  <c r="J41" i="2"/>
  <c r="J445" i="2"/>
  <c r="J706" i="2"/>
  <c r="J657" i="2"/>
  <c r="J456" i="2"/>
  <c r="J563" i="2"/>
  <c r="J354" i="2"/>
  <c r="J122" i="2"/>
  <c r="J346" i="2"/>
  <c r="J569" i="2"/>
  <c r="J495" i="2"/>
  <c r="J376" i="2"/>
  <c r="J699" i="2"/>
  <c r="J26" i="2"/>
  <c r="J415" i="2"/>
  <c r="J50" i="2"/>
  <c r="J233" i="2"/>
  <c r="J339" i="2"/>
  <c r="J17" i="2"/>
  <c r="J402" i="2"/>
  <c r="J80" i="2"/>
  <c r="J594" i="2"/>
  <c r="J360" i="2"/>
  <c r="J658" i="2"/>
  <c r="J430" i="2"/>
  <c r="J523" i="2"/>
  <c r="J725" i="2"/>
  <c r="J171" i="2"/>
  <c r="J497" i="2"/>
  <c r="J466" i="2"/>
  <c r="J413" i="2"/>
  <c r="J455" i="2"/>
  <c r="J258" i="2"/>
  <c r="J417" i="2"/>
  <c r="J418" i="2"/>
  <c r="J206" i="2"/>
  <c r="J509" i="2"/>
  <c r="J412" i="2"/>
  <c r="J120" i="2"/>
  <c r="J184" i="2"/>
  <c r="J104" i="2"/>
  <c r="J541" i="2"/>
  <c r="J286" i="2"/>
  <c r="J199" i="2"/>
  <c r="J558" i="2"/>
  <c r="J4" i="2"/>
  <c r="J464" i="2"/>
  <c r="J83" i="2"/>
  <c r="J85" i="2"/>
  <c r="J659" i="2"/>
  <c r="J468" i="2"/>
  <c r="J381" i="2"/>
  <c r="J564" i="2"/>
  <c r="J208" i="2"/>
  <c r="J251" i="2"/>
  <c r="J627" i="2"/>
  <c r="J292" i="2"/>
  <c r="J193" i="2"/>
  <c r="J168" i="2"/>
  <c r="J174" i="2"/>
  <c r="J73" i="2"/>
  <c r="J365" i="2"/>
  <c r="J198" i="2"/>
  <c r="J264" i="2"/>
  <c r="J374" i="2"/>
  <c r="J617" i="2"/>
  <c r="J99" i="2"/>
  <c r="J164" i="2"/>
  <c r="J90" i="2"/>
  <c r="J603" i="2"/>
  <c r="J483" i="2"/>
  <c r="J525" i="2"/>
  <c r="J325" i="2"/>
  <c r="J165" i="2"/>
  <c r="J276" i="2"/>
  <c r="J633" i="2"/>
  <c r="J141" i="2"/>
  <c r="J425" i="2"/>
  <c r="J312" i="2"/>
  <c r="J189" i="2"/>
  <c r="J386" i="2"/>
  <c r="J69" i="2"/>
  <c r="J294" i="2"/>
  <c r="J383" i="2"/>
  <c r="J502" i="2"/>
  <c r="J427" i="2"/>
  <c r="J707" i="2"/>
  <c r="J270" i="2"/>
  <c r="J36" i="2"/>
  <c r="J115" i="2"/>
  <c r="J66" i="2"/>
  <c r="J113" i="2"/>
  <c r="J250" i="2"/>
  <c r="J277" i="2"/>
  <c r="J150" i="2"/>
  <c r="J159" i="2"/>
  <c r="J338" i="2"/>
  <c r="J609" i="2"/>
  <c r="J289" i="2"/>
  <c r="J60" i="2"/>
  <c r="J570" i="2"/>
  <c r="J157" i="2"/>
  <c r="J5" i="2"/>
  <c r="J39" i="2"/>
  <c r="J205" i="2"/>
  <c r="J688" i="2"/>
  <c r="J16" i="2"/>
  <c r="J545" i="2"/>
  <c r="J544" i="2"/>
  <c r="J49" i="2"/>
  <c r="J210" i="2"/>
  <c r="J357" i="2"/>
  <c r="J687" i="2"/>
  <c r="J546" i="2"/>
  <c r="J601" i="2"/>
  <c r="J138" i="2"/>
  <c r="J642" i="2"/>
  <c r="J253" i="2"/>
  <c r="J145" i="2"/>
  <c r="J214" i="2"/>
  <c r="J38" i="2"/>
  <c r="J9" i="2"/>
  <c r="J92" i="2"/>
  <c r="J557" i="2"/>
  <c r="J142" i="2"/>
  <c r="J126" i="2"/>
  <c r="J552" i="2"/>
  <c r="J326" i="2"/>
  <c r="J574" i="2"/>
  <c r="J678" i="2"/>
  <c r="J476" i="2"/>
  <c r="J177" i="2"/>
  <c r="J2" i="2"/>
  <c r="J439" i="2"/>
  <c r="J202" i="2"/>
  <c r="J266" i="2"/>
  <c r="J31" i="2"/>
  <c r="J101" i="2"/>
  <c r="J51" i="2"/>
  <c r="J568" i="2"/>
  <c r="J672" i="2"/>
  <c r="J304" i="2"/>
  <c r="J481" i="2"/>
  <c r="J74" i="2"/>
  <c r="J272" i="2"/>
  <c r="J54" i="2"/>
  <c r="J134" i="2"/>
  <c r="J507" i="2"/>
  <c r="J595" i="2"/>
  <c r="J47" i="2"/>
  <c r="J605" i="2"/>
  <c r="J428" i="2"/>
  <c r="J616" i="2"/>
  <c r="J191" i="2"/>
  <c r="J486" i="2"/>
  <c r="J356" i="2"/>
  <c r="J32" i="2"/>
  <c r="J229" i="2"/>
  <c r="J296" i="2"/>
  <c r="J432" i="2"/>
  <c r="J11" i="2"/>
  <c r="J299" i="2"/>
  <c r="J663" i="2"/>
  <c r="J18" i="2"/>
  <c r="J639" i="2"/>
  <c r="J373" i="2"/>
  <c r="J166" i="2"/>
  <c r="J195" i="2"/>
  <c r="J362" i="2"/>
  <c r="J204" i="2"/>
  <c r="J123" i="2"/>
  <c r="J153" i="2"/>
  <c r="J522" i="2"/>
  <c r="J604" i="2"/>
  <c r="J14" i="2"/>
  <c r="J226" i="2"/>
  <c r="J562" i="2"/>
  <c r="J491" i="2"/>
  <c r="J211" i="2"/>
  <c r="J259" i="2"/>
  <c r="J20" i="2"/>
  <c r="J246" i="2"/>
  <c r="J63" i="2"/>
  <c r="J221" i="2"/>
  <c r="J591" i="2"/>
  <c r="J273" i="2"/>
  <c r="J268" i="2"/>
  <c r="J646" i="2"/>
  <c r="J380" i="2"/>
  <c r="J623" i="2"/>
  <c r="J534" i="2"/>
  <c r="J147" i="2"/>
  <c r="J335" i="2"/>
  <c r="J606" i="2"/>
  <c r="J404" i="2"/>
  <c r="J728" i="2"/>
  <c r="J475" i="2"/>
  <c r="J696" i="2"/>
  <c r="J313" i="2"/>
  <c r="J24" i="2"/>
  <c r="J21" i="2"/>
  <c r="J280" i="2"/>
  <c r="J128" i="2"/>
  <c r="J635" i="2"/>
  <c r="J580" i="2"/>
  <c r="J86" i="2"/>
  <c r="J67" i="2"/>
  <c r="J599" i="2"/>
  <c r="J403" i="2"/>
  <c r="J103" i="2"/>
  <c r="J192" i="2"/>
  <c r="J282" i="2"/>
  <c r="J385" i="2"/>
  <c r="J96" i="2"/>
  <c r="J343" i="2"/>
  <c r="J719" i="2"/>
  <c r="J684" i="2"/>
  <c r="J6" i="2"/>
  <c r="J661" i="2"/>
  <c r="J586" i="2"/>
  <c r="J410" i="2"/>
  <c r="J665" i="2"/>
  <c r="J156" i="2"/>
  <c r="J393" i="2"/>
  <c r="J405" i="2"/>
  <c r="J660" i="2"/>
  <c r="J499" i="2"/>
  <c r="J342" i="2"/>
  <c r="J723" i="2"/>
  <c r="J89" i="2"/>
  <c r="J178" i="2"/>
  <c r="J612" i="2"/>
  <c r="J154" i="2"/>
  <c r="J698" i="2"/>
  <c r="J12" i="2"/>
  <c r="J183" i="2"/>
  <c r="J160" i="2"/>
  <c r="J309" i="2"/>
  <c r="J158" i="2"/>
  <c r="J15" i="2"/>
  <c r="J494" i="2"/>
  <c r="J653" i="2"/>
  <c r="J377" i="2"/>
  <c r="J521" i="2"/>
  <c r="J235" i="2"/>
  <c r="J129" i="2"/>
  <c r="J429" i="2"/>
  <c r="J30" i="2"/>
  <c r="J673" i="2"/>
  <c r="J590" i="2"/>
  <c r="J102" i="2"/>
  <c r="J624" i="2"/>
  <c r="J561" i="2"/>
  <c r="J526" i="2"/>
  <c r="J366" i="2"/>
  <c r="J575" i="2"/>
  <c r="J155" i="2"/>
  <c r="J598" i="2"/>
  <c r="J185" i="2"/>
  <c r="J533" i="2"/>
  <c r="J437" i="2"/>
  <c r="J146" i="2"/>
  <c r="J364" i="2"/>
  <c r="J717" i="2"/>
  <c r="J352" i="2"/>
  <c r="J720" i="2"/>
  <c r="J550" i="2"/>
  <c r="J553" i="2"/>
  <c r="J42" i="2"/>
  <c r="J527" i="2"/>
  <c r="J27" i="2"/>
  <c r="J57" i="2"/>
  <c r="J297" i="2"/>
  <c r="J450" i="2"/>
  <c r="J137" i="2"/>
  <c r="J252" i="2"/>
  <c r="J311" i="2"/>
  <c r="J93" i="2"/>
  <c r="J317" i="2"/>
  <c r="J203" i="2"/>
  <c r="J422" i="2"/>
  <c r="J318" i="2"/>
  <c r="J261" i="2"/>
  <c r="J576" i="2"/>
  <c r="J630" i="2"/>
  <c r="J408" i="2"/>
  <c r="J524" i="2"/>
  <c r="J585" i="2"/>
  <c r="J116" i="2"/>
  <c r="J419" i="2"/>
  <c r="J111" i="2"/>
  <c r="J245" i="2"/>
  <c r="J703" i="2"/>
  <c r="J548" i="2"/>
  <c r="J488" i="2"/>
  <c r="J588" i="2"/>
  <c r="J712" i="2"/>
  <c r="J504" i="2"/>
  <c r="J702" i="2"/>
  <c r="J485" i="2"/>
  <c r="J367" i="2"/>
  <c r="J435" i="2"/>
  <c r="J571" i="2"/>
  <c r="J143" i="2"/>
  <c r="J471" i="2"/>
  <c r="J319" i="2"/>
  <c r="J530" i="2"/>
  <c r="J710" i="2"/>
  <c r="J592" i="2"/>
  <c r="J596" i="2"/>
  <c r="J88" i="2"/>
  <c r="J610" i="2"/>
  <c r="J467" i="2"/>
  <c r="J731" i="2"/>
  <c r="J231" i="2"/>
  <c r="J190" i="2"/>
  <c r="J675" i="2"/>
  <c r="J458" i="2"/>
  <c r="J451" i="2"/>
  <c r="J409" i="2"/>
  <c r="J426" i="2"/>
  <c r="J501" i="2"/>
  <c r="J565" i="2"/>
  <c r="J169" i="2"/>
  <c r="J463" i="2"/>
  <c r="J648" i="2"/>
  <c r="J117" i="2"/>
  <c r="J52" i="2"/>
  <c r="J656" i="2"/>
  <c r="J106" i="2"/>
  <c r="J135" i="2"/>
  <c r="J331" i="2"/>
  <c r="J650" i="2"/>
  <c r="J215" i="2"/>
  <c r="J589" i="2"/>
  <c r="J35" i="2"/>
  <c r="J711" i="2"/>
  <c r="J500" i="2"/>
  <c r="J396" i="2"/>
  <c r="J332" i="2"/>
  <c r="J369" i="2"/>
  <c r="J46" i="2"/>
  <c r="J487" i="2"/>
  <c r="J172" i="2"/>
  <c r="J68" i="2"/>
  <c r="J238" i="2"/>
  <c r="J118" i="2"/>
  <c r="J508" i="2"/>
  <c r="J283" i="2"/>
  <c r="J667" i="2"/>
  <c r="J242" i="2"/>
  <c r="J587" i="2"/>
  <c r="J348" i="2"/>
  <c r="J512" i="2"/>
  <c r="J679" i="2"/>
  <c r="J298" i="2"/>
  <c r="J638" i="2"/>
  <c r="J236" i="2"/>
  <c r="J423" i="2"/>
  <c r="J110" i="2"/>
  <c r="J651" i="2"/>
  <c r="J566" i="2"/>
  <c r="J645" i="2"/>
  <c r="J44" i="2"/>
  <c r="J350" i="2"/>
  <c r="J363" i="2"/>
  <c r="J619" i="2"/>
  <c r="J64" i="2"/>
  <c r="J436" i="2"/>
  <c r="J406" i="2"/>
  <c r="J434" i="2"/>
  <c r="J95" i="2"/>
  <c r="J721" i="2"/>
  <c r="J200" i="2"/>
  <c r="J716" i="2"/>
  <c r="J671" i="2"/>
  <c r="J207" i="2"/>
  <c r="J308" i="2"/>
  <c r="J179" i="2"/>
  <c r="J275" i="2"/>
  <c r="J536" i="2"/>
  <c r="J271" i="2"/>
  <c r="J228" i="2"/>
  <c r="J715" i="2"/>
  <c r="J644" i="2"/>
  <c r="J216" i="2"/>
  <c r="J278" i="2"/>
  <c r="J652" i="2"/>
  <c r="J730" i="2"/>
  <c r="J692" i="2"/>
  <c r="J559" i="2"/>
  <c r="J529" i="2"/>
  <c r="J549" i="2"/>
  <c r="J33" i="2"/>
  <c r="J161" i="2"/>
  <c r="J353" i="2"/>
  <c r="J119" i="2"/>
  <c r="J704" i="2"/>
  <c r="J629" i="2"/>
  <c r="J267" i="2"/>
  <c r="J478" i="2"/>
  <c r="J257" i="2"/>
  <c r="J71" i="2"/>
  <c r="J310" i="2"/>
  <c r="J732" i="2"/>
  <c r="J680" i="2"/>
  <c r="J532" i="2"/>
  <c r="J180" i="2"/>
  <c r="J515" i="2"/>
  <c r="J493" i="2"/>
  <c r="J452" i="2"/>
  <c r="J714" i="2"/>
  <c r="J196" i="2"/>
  <c r="J448" i="2"/>
  <c r="J391" i="2"/>
  <c r="J700" i="2"/>
  <c r="J132" i="2"/>
  <c r="J636" i="2"/>
  <c r="J677" i="2"/>
  <c r="J681" i="2"/>
  <c r="J441" i="2"/>
  <c r="J618" i="2"/>
  <c r="J394" i="2"/>
  <c r="J358" i="2"/>
  <c r="J263" i="2"/>
  <c r="J621" i="2"/>
  <c r="J388" i="2"/>
  <c r="J281" i="2"/>
  <c r="J324" i="2"/>
  <c r="J540" i="2"/>
  <c r="J516" i="2"/>
  <c r="J572" i="2"/>
  <c r="J262" i="2"/>
  <c r="J555" i="2"/>
  <c r="J368" i="2"/>
  <c r="J124" i="2"/>
  <c r="J461" i="2"/>
  <c r="J285" i="2"/>
  <c r="J302" i="2"/>
  <c r="J223" i="2"/>
  <c r="J506" i="2"/>
  <c r="J708" i="2"/>
  <c r="J628" i="2"/>
  <c r="J290" i="2"/>
  <c r="J577" i="2"/>
  <c r="J175" i="2"/>
  <c r="J447" i="2"/>
  <c r="J379" i="2"/>
  <c r="J513" i="2"/>
  <c r="J690" i="2"/>
  <c r="J498" i="2"/>
  <c r="J547" i="2"/>
  <c r="J614" i="2"/>
  <c r="J344" i="2"/>
  <c r="J664" i="2"/>
  <c r="J683" i="2"/>
  <c r="J241" i="2"/>
  <c r="J444" i="2"/>
  <c r="J689" i="2"/>
  <c r="J697" i="2"/>
  <c r="J349" i="2"/>
  <c r="J674" i="2"/>
  <c r="J682" i="2"/>
  <c r="J597" i="2"/>
  <c r="J669" i="2"/>
  <c r="J729" i="2"/>
  <c r="J503" i="2"/>
  <c r="J709" i="2"/>
  <c r="J520" i="2"/>
  <c r="J662" i="2"/>
  <c r="J685" i="2"/>
  <c r="J668" i="2"/>
  <c r="J718" i="2"/>
  <c r="J578" i="2"/>
  <c r="J694" i="2"/>
  <c r="J695" i="2"/>
  <c r="J693" i="2"/>
  <c r="J722" i="2"/>
  <c r="J705" i="2"/>
  <c r="J640" i="2"/>
  <c r="J726" i="2"/>
  <c r="J713" i="2"/>
  <c r="J666" i="2"/>
  <c r="H611" i="2"/>
  <c r="H535" i="2"/>
  <c r="H531" i="2"/>
  <c r="H78" i="2"/>
  <c r="H249" i="2"/>
  <c r="H399" i="2"/>
  <c r="H378" i="2"/>
  <c r="H307" i="2"/>
  <c r="H554" i="2"/>
  <c r="H511" i="2"/>
  <c r="H225" i="2"/>
  <c r="H460" i="2"/>
  <c r="H98" i="2"/>
  <c r="H655" i="2"/>
  <c r="H108" i="2"/>
  <c r="H470" i="2"/>
  <c r="H579" i="2"/>
  <c r="H631" i="2"/>
  <c r="H411" i="2"/>
  <c r="H431" i="2"/>
  <c r="H61" i="2"/>
  <c r="H371" i="2"/>
  <c r="H484" i="2"/>
  <c r="H247" i="2"/>
  <c r="H232" i="2"/>
  <c r="H400" i="2"/>
  <c r="H573" i="2"/>
  <c r="H625" i="2"/>
  <c r="H79" i="2"/>
  <c r="H556" i="2"/>
  <c r="H130" i="2"/>
  <c r="H306" i="2"/>
  <c r="H370" i="2"/>
  <c r="H3" i="2"/>
  <c r="H686" i="2"/>
  <c r="H76" i="2"/>
  <c r="H144" i="2"/>
  <c r="H401" i="2"/>
  <c r="H227" i="2"/>
  <c r="H670" i="2"/>
  <c r="H100" i="2"/>
  <c r="H43" i="2"/>
  <c r="H355" i="2"/>
  <c r="H173" i="2"/>
  <c r="H537" i="2"/>
  <c r="H416" i="2"/>
  <c r="H181" i="2"/>
  <c r="H583" i="2"/>
  <c r="H197" i="2"/>
  <c r="H330" i="2"/>
  <c r="H505" i="2"/>
  <c r="H314" i="2"/>
  <c r="H414" i="2"/>
  <c r="H457" i="2"/>
  <c r="H112" i="2"/>
  <c r="H293" i="2"/>
  <c r="H462" i="2"/>
  <c r="H244" i="2"/>
  <c r="H131" i="2"/>
  <c r="H347" i="2"/>
  <c r="H482" i="2"/>
  <c r="H125" i="2"/>
  <c r="H321" i="2"/>
  <c r="H303" i="2"/>
  <c r="H320" i="2"/>
  <c r="H284" i="2"/>
  <c r="H316" i="2"/>
  <c r="H438" i="2"/>
  <c r="H140" i="2"/>
  <c r="H395" i="2"/>
  <c r="H151" i="2"/>
  <c r="H248" i="2"/>
  <c r="H345" i="2"/>
  <c r="H105" i="2"/>
  <c r="H453" i="2"/>
  <c r="H469" i="2"/>
  <c r="H188" i="2"/>
  <c r="H613" i="2"/>
  <c r="H56" i="2"/>
  <c r="H300" i="2"/>
  <c r="H390" i="2"/>
  <c r="H91" i="2"/>
  <c r="H152" i="2"/>
  <c r="H375" i="2"/>
  <c r="H295" i="2"/>
  <c r="H489" i="2"/>
  <c r="H528" i="2"/>
  <c r="H465" i="2"/>
  <c r="H593" i="2"/>
  <c r="H301" i="2"/>
  <c r="H209" i="2"/>
  <c r="H256" i="2"/>
  <c r="H75" i="2"/>
  <c r="H274" i="2"/>
  <c r="H45" i="2"/>
  <c r="H81" i="2"/>
  <c r="H94" i="2"/>
  <c r="H7" i="2"/>
  <c r="H600" i="2"/>
  <c r="H127" i="2"/>
  <c r="H254" i="2"/>
  <c r="H77" i="2"/>
  <c r="H407" i="2"/>
  <c r="H424" i="2"/>
  <c r="H255" i="2"/>
  <c r="H337" i="2"/>
  <c r="H23" i="2"/>
  <c r="H634" i="2"/>
  <c r="H351" i="2"/>
  <c r="H479" i="2"/>
  <c r="H517" i="2"/>
  <c r="H53" i="2"/>
  <c r="H187" i="2"/>
  <c r="H48" i="2"/>
  <c r="H341" i="2"/>
  <c r="H37" i="2"/>
  <c r="H442" i="2"/>
  <c r="H243" i="2"/>
  <c r="H334" i="2"/>
  <c r="H265" i="2"/>
  <c r="H727" i="2"/>
  <c r="H19" i="2"/>
  <c r="H182" i="2"/>
  <c r="H167" i="2"/>
  <c r="H322" i="2"/>
  <c r="H234" i="2"/>
  <c r="H340" i="2"/>
  <c r="H637" i="2"/>
  <c r="H139" i="2"/>
  <c r="H97" i="2"/>
  <c r="H70" i="2"/>
  <c r="H136" i="2"/>
  <c r="H10" i="2"/>
  <c r="H239" i="2"/>
  <c r="H287" i="2"/>
  <c r="H641" i="2"/>
  <c r="H676" i="2"/>
  <c r="H315" i="2"/>
  <c r="H384" i="2"/>
  <c r="H240" i="2"/>
  <c r="H372" i="2"/>
  <c r="H217" i="2"/>
  <c r="H701" i="2"/>
  <c r="H539" i="2"/>
  <c r="H288" i="2"/>
  <c r="H607" i="2"/>
  <c r="H421" i="2"/>
  <c r="H449" i="2"/>
  <c r="H25" i="2"/>
  <c r="H22" i="2"/>
  <c r="H382" i="2"/>
  <c r="H218" i="2"/>
  <c r="H224" i="2"/>
  <c r="H440" i="2"/>
  <c r="H170" i="2"/>
  <c r="H222" i="2"/>
  <c r="H269" i="2"/>
  <c r="H220" i="2"/>
  <c r="H567" i="2"/>
  <c r="H473" i="2"/>
  <c r="H121" i="2"/>
  <c r="H29" i="2"/>
  <c r="H480" i="2"/>
  <c r="H514" i="2"/>
  <c r="H443" i="2"/>
  <c r="H724" i="2"/>
  <c r="H323" i="2"/>
  <c r="H632" i="2"/>
  <c r="H237" i="2"/>
  <c r="H560" i="2"/>
  <c r="H542" i="2"/>
  <c r="H194" i="2"/>
  <c r="H584" i="2"/>
  <c r="H518" i="2"/>
  <c r="H622" i="2"/>
  <c r="H654" i="2"/>
  <c r="H201" i="2"/>
  <c r="H328" i="2"/>
  <c r="H581" i="2"/>
  <c r="H109" i="2"/>
  <c r="H472" i="2"/>
  <c r="H474" i="2"/>
  <c r="H620" i="2"/>
  <c r="H490" i="2"/>
  <c r="H34" i="2"/>
  <c r="H691" i="2"/>
  <c r="H212" i="2"/>
  <c r="H65" i="2"/>
  <c r="H647" i="2"/>
  <c r="H163" i="2"/>
  <c r="H305" i="2"/>
  <c r="H608" i="2"/>
  <c r="H626" i="2"/>
  <c r="H602" i="2"/>
  <c r="H8" i="2"/>
  <c r="H219" i="2"/>
  <c r="H149" i="2"/>
  <c r="H329" i="2"/>
  <c r="H510" i="2"/>
  <c r="H454" i="2"/>
  <c r="H87" i="2"/>
  <c r="H543" i="2"/>
  <c r="H55" i="2"/>
  <c r="H615" i="2"/>
  <c r="H643" i="2"/>
  <c r="H359" i="2"/>
  <c r="H551" i="2"/>
  <c r="H279" i="2"/>
  <c r="H213" i="2"/>
  <c r="H260" i="2"/>
  <c r="H107" i="2"/>
  <c r="H446" i="2"/>
  <c r="H58" i="2"/>
  <c r="H477" i="2"/>
  <c r="H496" i="2"/>
  <c r="H59" i="2"/>
  <c r="H387" i="2"/>
  <c r="H133" i="2"/>
  <c r="H62" i="2"/>
  <c r="H433" i="2"/>
  <c r="H538" i="2"/>
  <c r="H420" i="2"/>
  <c r="H582" i="2"/>
  <c r="H230" i="2"/>
  <c r="H176" i="2"/>
  <c r="H459" i="2"/>
  <c r="H327" i="2"/>
  <c r="H649" i="2"/>
  <c r="H291" i="2"/>
  <c r="H162" i="2"/>
  <c r="H492" i="2"/>
  <c r="H148" i="2"/>
  <c r="H397" i="2"/>
  <c r="H82" i="2"/>
  <c r="H519" i="2"/>
  <c r="H333" i="2"/>
  <c r="H13" i="2"/>
  <c r="H398" i="2"/>
  <c r="H361" i="2"/>
  <c r="H392" i="2"/>
  <c r="H28" i="2"/>
  <c r="H40" i="2"/>
  <c r="H84" i="2"/>
  <c r="H389" i="2"/>
  <c r="H186" i="2"/>
  <c r="H72" i="2"/>
  <c r="H336" i="2"/>
  <c r="H114" i="2"/>
  <c r="H41" i="2"/>
  <c r="H445" i="2"/>
  <c r="H706" i="2"/>
  <c r="H657" i="2"/>
  <c r="H456" i="2"/>
  <c r="H563" i="2"/>
  <c r="H354" i="2"/>
  <c r="H122" i="2"/>
  <c r="H346" i="2"/>
  <c r="H569" i="2"/>
  <c r="H495" i="2"/>
  <c r="H376" i="2"/>
  <c r="H699" i="2"/>
  <c r="H26" i="2"/>
  <c r="H415" i="2"/>
  <c r="H50" i="2"/>
  <c r="H233" i="2"/>
  <c r="H339" i="2"/>
  <c r="H17" i="2"/>
  <c r="H402" i="2"/>
  <c r="H80" i="2"/>
  <c r="H594" i="2"/>
  <c r="H360" i="2"/>
  <c r="H658" i="2"/>
  <c r="H430" i="2"/>
  <c r="H523" i="2"/>
  <c r="H725" i="2"/>
  <c r="H171" i="2"/>
  <c r="H497" i="2"/>
  <c r="H466" i="2"/>
  <c r="H413" i="2"/>
  <c r="H455" i="2"/>
  <c r="H258" i="2"/>
  <c r="H417" i="2"/>
  <c r="H418" i="2"/>
  <c r="H206" i="2"/>
  <c r="H509" i="2"/>
  <c r="H412" i="2"/>
  <c r="H120" i="2"/>
  <c r="H184" i="2"/>
  <c r="H104" i="2"/>
  <c r="H541" i="2"/>
  <c r="H286" i="2"/>
  <c r="H199" i="2"/>
  <c r="H558" i="2"/>
  <c r="H4" i="2"/>
  <c r="H464" i="2"/>
  <c r="H83" i="2"/>
  <c r="H85" i="2"/>
  <c r="H659" i="2"/>
  <c r="H468" i="2"/>
  <c r="H381" i="2"/>
  <c r="H564" i="2"/>
  <c r="H208" i="2"/>
  <c r="H251" i="2"/>
  <c r="H627" i="2"/>
  <c r="H292" i="2"/>
  <c r="H193" i="2"/>
  <c r="H168" i="2"/>
  <c r="H174" i="2"/>
  <c r="H73" i="2"/>
  <c r="H365" i="2"/>
  <c r="H198" i="2"/>
  <c r="H264" i="2"/>
  <c r="H374" i="2"/>
  <c r="H617" i="2"/>
  <c r="H99" i="2"/>
  <c r="H164" i="2"/>
  <c r="H90" i="2"/>
  <c r="H603" i="2"/>
  <c r="H483" i="2"/>
  <c r="H525" i="2"/>
  <c r="H325" i="2"/>
  <c r="H165" i="2"/>
  <c r="H276" i="2"/>
  <c r="H633" i="2"/>
  <c r="H141" i="2"/>
  <c r="H425" i="2"/>
  <c r="H312" i="2"/>
  <c r="H189" i="2"/>
  <c r="H386" i="2"/>
  <c r="H69" i="2"/>
  <c r="H294" i="2"/>
  <c r="H383" i="2"/>
  <c r="H502" i="2"/>
  <c r="H427" i="2"/>
  <c r="H707" i="2"/>
  <c r="H270" i="2"/>
  <c r="H36" i="2"/>
  <c r="H115" i="2"/>
  <c r="H66" i="2"/>
  <c r="H113" i="2"/>
  <c r="H250" i="2"/>
  <c r="H277" i="2"/>
  <c r="H150" i="2"/>
  <c r="H159" i="2"/>
  <c r="H338" i="2"/>
  <c r="H609" i="2"/>
  <c r="H289" i="2"/>
  <c r="H60" i="2"/>
  <c r="H570" i="2"/>
  <c r="H157" i="2"/>
  <c r="H5" i="2"/>
  <c r="H39" i="2"/>
  <c r="H205" i="2"/>
  <c r="H688" i="2"/>
  <c r="H16" i="2"/>
  <c r="H545" i="2"/>
  <c r="H544" i="2"/>
  <c r="H49" i="2"/>
  <c r="H210" i="2"/>
  <c r="H357" i="2"/>
  <c r="H687" i="2"/>
  <c r="H546" i="2"/>
  <c r="H601" i="2"/>
  <c r="H138" i="2"/>
  <c r="H642" i="2"/>
  <c r="H253" i="2"/>
  <c r="H145" i="2"/>
  <c r="H214" i="2"/>
  <c r="H38" i="2"/>
  <c r="H9" i="2"/>
  <c r="H92" i="2"/>
  <c r="H557" i="2"/>
  <c r="H142" i="2"/>
  <c r="H126" i="2"/>
  <c r="H552" i="2"/>
  <c r="H326" i="2"/>
  <c r="H574" i="2"/>
  <c r="H678" i="2"/>
  <c r="H476" i="2"/>
  <c r="H177" i="2"/>
  <c r="H2" i="2"/>
  <c r="H439" i="2"/>
  <c r="H202" i="2"/>
  <c r="H266" i="2"/>
  <c r="H31" i="2"/>
  <c r="H101" i="2"/>
  <c r="H51" i="2"/>
  <c r="H568" i="2"/>
  <c r="H672" i="2"/>
  <c r="H304" i="2"/>
  <c r="H481" i="2"/>
  <c r="H74" i="2"/>
  <c r="H272" i="2"/>
  <c r="H54" i="2"/>
  <c r="H134" i="2"/>
  <c r="H507" i="2"/>
  <c r="H595" i="2"/>
  <c r="H47" i="2"/>
  <c r="H605" i="2"/>
  <c r="H428" i="2"/>
  <c r="H616" i="2"/>
  <c r="H191" i="2"/>
  <c r="H486" i="2"/>
  <c r="H356" i="2"/>
  <c r="H32" i="2"/>
  <c r="H229" i="2"/>
  <c r="H296" i="2"/>
  <c r="H432" i="2"/>
  <c r="H11" i="2"/>
  <c r="H299" i="2"/>
  <c r="H663" i="2"/>
  <c r="H18" i="2"/>
  <c r="H639" i="2"/>
  <c r="H373" i="2"/>
  <c r="H166" i="2"/>
  <c r="H195" i="2"/>
  <c r="H362" i="2"/>
  <c r="H204" i="2"/>
  <c r="H123" i="2"/>
  <c r="H153" i="2"/>
  <c r="H522" i="2"/>
  <c r="H604" i="2"/>
  <c r="H14" i="2"/>
  <c r="H226" i="2"/>
  <c r="H562" i="2"/>
  <c r="H491" i="2"/>
  <c r="H211" i="2"/>
  <c r="H259" i="2"/>
  <c r="H20" i="2"/>
  <c r="H246" i="2"/>
  <c r="H63" i="2"/>
  <c r="H221" i="2"/>
  <c r="H591" i="2"/>
  <c r="H273" i="2"/>
  <c r="H268" i="2"/>
  <c r="H646" i="2"/>
  <c r="H380" i="2"/>
  <c r="H623" i="2"/>
  <c r="H534" i="2"/>
  <c r="H147" i="2"/>
  <c r="H335" i="2"/>
  <c r="H606" i="2"/>
  <c r="H404" i="2"/>
  <c r="H728" i="2"/>
  <c r="H475" i="2"/>
  <c r="H696" i="2"/>
  <c r="H313" i="2"/>
  <c r="H24" i="2"/>
  <c r="H21" i="2"/>
  <c r="H280" i="2"/>
  <c r="H128" i="2"/>
  <c r="H635" i="2"/>
  <c r="H580" i="2"/>
  <c r="H86" i="2"/>
  <c r="H67" i="2"/>
  <c r="H599" i="2"/>
  <c r="H403" i="2"/>
  <c r="H103" i="2"/>
  <c r="H192" i="2"/>
  <c r="H282" i="2"/>
  <c r="H385" i="2"/>
  <c r="H96" i="2"/>
  <c r="H343" i="2"/>
  <c r="H719" i="2"/>
  <c r="H684" i="2"/>
  <c r="H6" i="2"/>
  <c r="H661" i="2"/>
  <c r="H586" i="2"/>
  <c r="H410" i="2"/>
  <c r="H665" i="2"/>
  <c r="H156" i="2"/>
  <c r="H393" i="2"/>
  <c r="H405" i="2"/>
  <c r="H660" i="2"/>
  <c r="H499" i="2"/>
  <c r="H342" i="2"/>
  <c r="H723" i="2"/>
  <c r="H89" i="2"/>
  <c r="H178" i="2"/>
  <c r="H612" i="2"/>
  <c r="H154" i="2"/>
  <c r="H698" i="2"/>
  <c r="H12" i="2"/>
  <c r="H183" i="2"/>
  <c r="H160" i="2"/>
  <c r="H309" i="2"/>
  <c r="H158" i="2"/>
  <c r="H15" i="2"/>
  <c r="H494" i="2"/>
  <c r="H653" i="2"/>
  <c r="H377" i="2"/>
  <c r="H521" i="2"/>
  <c r="H235" i="2"/>
  <c r="H129" i="2"/>
  <c r="H429" i="2"/>
  <c r="H30" i="2"/>
  <c r="H673" i="2"/>
  <c r="H590" i="2"/>
  <c r="H102" i="2"/>
  <c r="H624" i="2"/>
  <c r="H561" i="2"/>
  <c r="H526" i="2"/>
  <c r="H366" i="2"/>
  <c r="H575" i="2"/>
  <c r="H155" i="2"/>
  <c r="H598" i="2"/>
  <c r="H185" i="2"/>
  <c r="H533" i="2"/>
  <c r="H437" i="2"/>
  <c r="H146" i="2"/>
  <c r="H364" i="2"/>
  <c r="H717" i="2"/>
  <c r="H352" i="2"/>
  <c r="H720" i="2"/>
  <c r="H550" i="2"/>
  <c r="H553" i="2"/>
  <c r="H42" i="2"/>
  <c r="H527" i="2"/>
  <c r="H27" i="2"/>
  <c r="H57" i="2"/>
  <c r="H297" i="2"/>
  <c r="H450" i="2"/>
  <c r="H137" i="2"/>
  <c r="H252" i="2"/>
  <c r="H311" i="2"/>
  <c r="H93" i="2"/>
  <c r="H317" i="2"/>
  <c r="H203" i="2"/>
  <c r="H422" i="2"/>
  <c r="H318" i="2"/>
  <c r="H261" i="2"/>
  <c r="H576" i="2"/>
  <c r="H630" i="2"/>
  <c r="H408" i="2"/>
  <c r="H524" i="2"/>
  <c r="H585" i="2"/>
  <c r="H116" i="2"/>
  <c r="H419" i="2"/>
  <c r="H111" i="2"/>
  <c r="H245" i="2"/>
  <c r="H703" i="2"/>
  <c r="H548" i="2"/>
  <c r="H488" i="2"/>
  <c r="H588" i="2"/>
  <c r="H712" i="2"/>
  <c r="H504" i="2"/>
  <c r="H702" i="2"/>
  <c r="H485" i="2"/>
  <c r="H367" i="2"/>
  <c r="H435" i="2"/>
  <c r="H571" i="2"/>
  <c r="H143" i="2"/>
  <c r="H471" i="2"/>
  <c r="H319" i="2"/>
  <c r="H530" i="2"/>
  <c r="H710" i="2"/>
  <c r="H592" i="2"/>
  <c r="H596" i="2"/>
  <c r="H88" i="2"/>
  <c r="H610" i="2"/>
  <c r="H467" i="2"/>
  <c r="H731" i="2"/>
  <c r="H231" i="2"/>
  <c r="H190" i="2"/>
  <c r="H675" i="2"/>
  <c r="H458" i="2"/>
  <c r="H451" i="2"/>
  <c r="H409" i="2"/>
  <c r="H426" i="2"/>
  <c r="H501" i="2"/>
  <c r="H565" i="2"/>
  <c r="H169" i="2"/>
  <c r="H463" i="2"/>
  <c r="H648" i="2"/>
  <c r="H117" i="2"/>
  <c r="H52" i="2"/>
  <c r="H656" i="2"/>
  <c r="H106" i="2"/>
  <c r="H135" i="2"/>
  <c r="H331" i="2"/>
  <c r="H650" i="2"/>
  <c r="H215" i="2"/>
  <c r="H589" i="2"/>
  <c r="H35" i="2"/>
  <c r="H711" i="2"/>
  <c r="H500" i="2"/>
  <c r="H396" i="2"/>
  <c r="H332" i="2"/>
  <c r="H369" i="2"/>
  <c r="H46" i="2"/>
  <c r="H487" i="2"/>
  <c r="H172" i="2"/>
  <c r="H68" i="2"/>
  <c r="H238" i="2"/>
  <c r="H118" i="2"/>
  <c r="H508" i="2"/>
  <c r="H283" i="2"/>
  <c r="H667" i="2"/>
  <c r="H242" i="2"/>
  <c r="H587" i="2"/>
  <c r="H348" i="2"/>
  <c r="H512" i="2"/>
  <c r="H679" i="2"/>
  <c r="H298" i="2"/>
  <c r="H638" i="2"/>
  <c r="H236" i="2"/>
  <c r="H423" i="2"/>
  <c r="H110" i="2"/>
  <c r="H651" i="2"/>
  <c r="H566" i="2"/>
  <c r="H645" i="2"/>
  <c r="H44" i="2"/>
  <c r="H350" i="2"/>
  <c r="H363" i="2"/>
  <c r="H619" i="2"/>
  <c r="H64" i="2"/>
  <c r="H436" i="2"/>
  <c r="H406" i="2"/>
  <c r="H434" i="2"/>
  <c r="H95" i="2"/>
  <c r="H721" i="2"/>
  <c r="H200" i="2"/>
  <c r="H716" i="2"/>
  <c r="H671" i="2"/>
  <c r="H207" i="2"/>
  <c r="H308" i="2"/>
  <c r="H179" i="2"/>
  <c r="H275" i="2"/>
  <c r="H536" i="2"/>
  <c r="H271" i="2"/>
  <c r="H228" i="2"/>
  <c r="H715" i="2"/>
  <c r="H644" i="2"/>
  <c r="H216" i="2"/>
  <c r="H278" i="2"/>
  <c r="H652" i="2"/>
  <c r="H730" i="2"/>
  <c r="H692" i="2"/>
  <c r="H559" i="2"/>
  <c r="H529" i="2"/>
  <c r="H549" i="2"/>
  <c r="H33" i="2"/>
  <c r="H161" i="2"/>
  <c r="H353" i="2"/>
  <c r="H119" i="2"/>
  <c r="H704" i="2"/>
  <c r="H629" i="2"/>
  <c r="H267" i="2"/>
  <c r="H478" i="2"/>
  <c r="H257" i="2"/>
  <c r="H71" i="2"/>
  <c r="H310" i="2"/>
  <c r="H732" i="2"/>
  <c r="H680" i="2"/>
  <c r="H532" i="2"/>
  <c r="H180" i="2"/>
  <c r="H515" i="2"/>
  <c r="H493" i="2"/>
  <c r="H452" i="2"/>
  <c r="H714" i="2"/>
  <c r="H196" i="2"/>
  <c r="H448" i="2"/>
  <c r="H391" i="2"/>
  <c r="H700" i="2"/>
  <c r="H132" i="2"/>
  <c r="H636" i="2"/>
  <c r="H677" i="2"/>
  <c r="H681" i="2"/>
  <c r="H441" i="2"/>
  <c r="H618" i="2"/>
  <c r="H394" i="2"/>
  <c r="H358" i="2"/>
  <c r="H263" i="2"/>
  <c r="H621" i="2"/>
  <c r="H388" i="2"/>
  <c r="H281" i="2"/>
  <c r="H324" i="2"/>
  <c r="H540" i="2"/>
  <c r="H516" i="2"/>
  <c r="H572" i="2"/>
  <c r="H262" i="2"/>
  <c r="H555" i="2"/>
  <c r="H368" i="2"/>
  <c r="H124" i="2"/>
  <c r="H461" i="2"/>
  <c r="H285" i="2"/>
  <c r="H302" i="2"/>
  <c r="H223" i="2"/>
  <c r="H506" i="2"/>
  <c r="H708" i="2"/>
  <c r="H628" i="2"/>
  <c r="H290" i="2"/>
  <c r="H577" i="2"/>
  <c r="H175" i="2"/>
  <c r="H447" i="2"/>
  <c r="H379" i="2"/>
  <c r="H513" i="2"/>
  <c r="H690" i="2"/>
  <c r="H498" i="2"/>
  <c r="H547" i="2"/>
  <c r="H614" i="2"/>
  <c r="H344" i="2"/>
  <c r="H664" i="2"/>
  <c r="H683" i="2"/>
  <c r="H241" i="2"/>
  <c r="H444" i="2"/>
  <c r="H689" i="2"/>
  <c r="H697" i="2"/>
  <c r="H349" i="2"/>
  <c r="H674" i="2"/>
  <c r="H682" i="2"/>
  <c r="H597" i="2"/>
  <c r="H669" i="2"/>
  <c r="H729" i="2"/>
  <c r="H503" i="2"/>
  <c r="H709" i="2"/>
  <c r="H520" i="2"/>
  <c r="H662" i="2"/>
  <c r="H685" i="2"/>
  <c r="H668" i="2"/>
  <c r="H718" i="2"/>
  <c r="H578" i="2"/>
  <c r="H694" i="2"/>
  <c r="H695" i="2"/>
  <c r="H693" i="2"/>
  <c r="H722" i="2"/>
  <c r="H705" i="2"/>
  <c r="H640" i="2"/>
  <c r="H726" i="2"/>
  <c r="H713" i="2"/>
  <c r="H666" i="2"/>
  <c r="L97" i="3" l="1"/>
  <c r="J96" i="3"/>
  <c r="D89" i="3"/>
  <c r="D96" i="3"/>
  <c r="K78" i="3"/>
  <c r="D80" i="3"/>
  <c r="D73" i="3"/>
  <c r="C76" i="3"/>
  <c r="C110" i="3"/>
  <c r="F97" i="3"/>
  <c r="F83" i="3"/>
  <c r="J7" i="3"/>
  <c r="G53" i="3"/>
  <c r="G59" i="3"/>
  <c r="L12" i="3"/>
  <c r="C89" i="3"/>
  <c r="C34" i="3"/>
  <c r="C19" i="3"/>
  <c r="D18" i="3"/>
  <c r="G51" i="3"/>
  <c r="D94" i="3"/>
  <c r="C78" i="3"/>
  <c r="D51" i="3"/>
  <c r="D72" i="3"/>
  <c r="G38" i="3"/>
  <c r="J118" i="3"/>
  <c r="J81" i="3"/>
  <c r="C80" i="3"/>
  <c r="D86" i="3"/>
  <c r="F86" i="3"/>
  <c r="J16" i="3"/>
  <c r="J40" i="3"/>
  <c r="C49" i="3"/>
  <c r="D53" i="3"/>
  <c r="D14" i="3"/>
  <c r="F29" i="3"/>
  <c r="H94" i="3"/>
  <c r="J74" i="3"/>
  <c r="C54" i="3"/>
  <c r="D16" i="3"/>
  <c r="F69" i="3"/>
  <c r="H75" i="3"/>
  <c r="J57" i="3"/>
  <c r="C25" i="3"/>
  <c r="C70" i="3"/>
  <c r="D55" i="3"/>
  <c r="D12" i="3"/>
  <c r="F80" i="3"/>
  <c r="M55" i="3"/>
  <c r="C82" i="3"/>
  <c r="C38" i="3"/>
  <c r="C125" i="3"/>
  <c r="D75" i="3"/>
  <c r="D57" i="3"/>
  <c r="F40" i="3"/>
  <c r="M53" i="3"/>
  <c r="C42" i="3"/>
  <c r="C31" i="3"/>
  <c r="C124" i="3"/>
  <c r="F19" i="3"/>
  <c r="L74" i="3"/>
  <c r="C32" i="3"/>
  <c r="J55" i="3"/>
  <c r="D118" i="3"/>
  <c r="F70" i="3"/>
  <c r="G70" i="3"/>
  <c r="F115" i="3"/>
  <c r="G100" i="3"/>
  <c r="C108" i="3"/>
  <c r="C83" i="3"/>
  <c r="C29" i="3"/>
  <c r="C12" i="3"/>
  <c r="N88" i="3"/>
  <c r="C77" i="3"/>
  <c r="C30" i="3"/>
  <c r="L104" i="3"/>
  <c r="C100" i="3"/>
  <c r="C50" i="3"/>
  <c r="D117" i="3"/>
  <c r="F31" i="3"/>
  <c r="F25" i="3"/>
  <c r="H125" i="3"/>
  <c r="C81" i="3"/>
  <c r="C59" i="3"/>
  <c r="C86" i="3"/>
  <c r="D115" i="3"/>
  <c r="D61" i="3"/>
  <c r="D7" i="3"/>
  <c r="F76" i="3"/>
  <c r="F110" i="3"/>
  <c r="C69" i="3"/>
  <c r="C117" i="3"/>
  <c r="C27" i="3"/>
  <c r="F34" i="3"/>
  <c r="G89" i="3"/>
  <c r="G74" i="3"/>
  <c r="H64" i="3"/>
  <c r="J36" i="3"/>
  <c r="C96" i="3"/>
  <c r="C53" i="3"/>
  <c r="C40" i="3"/>
  <c r="D82" i="3"/>
  <c r="D36" i="3"/>
  <c r="G79" i="3"/>
  <c r="H36" i="3"/>
  <c r="C57" i="3"/>
  <c r="M67" i="3"/>
  <c r="C103" i="3"/>
  <c r="D90" i="3"/>
  <c r="D40" i="3"/>
  <c r="D2" i="3"/>
  <c r="I103" i="3"/>
  <c r="C115" i="3"/>
  <c r="D70" i="3"/>
  <c r="D83" i="3"/>
  <c r="D74" i="3"/>
  <c r="D64" i="3"/>
  <c r="F82" i="3"/>
  <c r="G115" i="3"/>
  <c r="G64" i="3"/>
  <c r="K93" i="3"/>
  <c r="O42" i="3"/>
  <c r="R78" i="3"/>
  <c r="K27" i="3"/>
  <c r="K32" i="3"/>
  <c r="C93" i="3"/>
  <c r="C84" i="3"/>
  <c r="D100" i="3"/>
  <c r="D50" i="3"/>
  <c r="D32" i="3"/>
  <c r="F96" i="3"/>
  <c r="F57" i="3"/>
  <c r="G93" i="3"/>
  <c r="G72" i="3"/>
  <c r="I79" i="3"/>
  <c r="Q72" i="3"/>
  <c r="J125" i="3"/>
  <c r="J97" i="3"/>
  <c r="L81" i="3"/>
  <c r="J53" i="3"/>
  <c r="O74" i="3"/>
  <c r="O69" i="3"/>
  <c r="J73" i="3"/>
  <c r="J54" i="3"/>
  <c r="C97" i="3"/>
  <c r="C74" i="3"/>
  <c r="C73" i="3"/>
  <c r="D125" i="3"/>
  <c r="D81" i="3"/>
  <c r="D67" i="3"/>
  <c r="D34" i="3"/>
  <c r="F103" i="3"/>
  <c r="F79" i="3"/>
  <c r="F59" i="3"/>
  <c r="G90" i="3"/>
  <c r="J124" i="3"/>
  <c r="J111" i="3"/>
  <c r="L76" i="3"/>
  <c r="J38" i="3"/>
  <c r="O31" i="3"/>
  <c r="L110" i="3"/>
  <c r="J49" i="3"/>
  <c r="C111" i="3"/>
  <c r="C79" i="3"/>
  <c r="D3" i="3"/>
  <c r="I59" i="3"/>
  <c r="V52" i="3"/>
  <c r="T52" i="3"/>
  <c r="P52" i="3"/>
  <c r="M52" i="3"/>
  <c r="U52" i="3"/>
  <c r="S52" i="3"/>
  <c r="R52" i="3"/>
  <c r="O52" i="3"/>
  <c r="N52" i="3"/>
  <c r="L52" i="3"/>
  <c r="I52" i="3"/>
  <c r="Q52" i="3"/>
  <c r="J52" i="3"/>
  <c r="D52" i="3"/>
  <c r="G52" i="3"/>
  <c r="K52" i="3"/>
  <c r="H52" i="3"/>
  <c r="F52" i="3"/>
  <c r="V122" i="3"/>
  <c r="S122" i="3"/>
  <c r="U122" i="3"/>
  <c r="P122" i="3"/>
  <c r="M122" i="3"/>
  <c r="T122" i="3"/>
  <c r="R122" i="3"/>
  <c r="O122" i="3"/>
  <c r="Q122" i="3"/>
  <c r="J122" i="3"/>
  <c r="N122" i="3"/>
  <c r="K122" i="3"/>
  <c r="G122" i="3"/>
  <c r="D122" i="3"/>
  <c r="L122" i="3"/>
  <c r="I122" i="3"/>
  <c r="C122" i="3"/>
  <c r="F122" i="3"/>
  <c r="H122" i="3"/>
  <c r="V116" i="3"/>
  <c r="S116" i="3"/>
  <c r="U116" i="3"/>
  <c r="T116" i="3"/>
  <c r="P116" i="3"/>
  <c r="M116" i="3"/>
  <c r="R116" i="3"/>
  <c r="O116" i="3"/>
  <c r="J116" i="3"/>
  <c r="L116" i="3"/>
  <c r="H116" i="3"/>
  <c r="Q116" i="3"/>
  <c r="G116" i="3"/>
  <c r="D116" i="3"/>
  <c r="C116" i="3"/>
  <c r="F116" i="3"/>
  <c r="K116" i="3"/>
  <c r="V91" i="3"/>
  <c r="S91" i="3"/>
  <c r="U91" i="3"/>
  <c r="P91" i="3"/>
  <c r="M91" i="3"/>
  <c r="R91" i="3"/>
  <c r="O91" i="3"/>
  <c r="T91" i="3"/>
  <c r="J91" i="3"/>
  <c r="Q91" i="3"/>
  <c r="C91" i="3"/>
  <c r="G91" i="3"/>
  <c r="D91" i="3"/>
  <c r="K91" i="3"/>
  <c r="I91" i="3"/>
  <c r="H91" i="3"/>
  <c r="F91" i="3"/>
  <c r="L91" i="3"/>
  <c r="N91" i="3"/>
  <c r="V43" i="3"/>
  <c r="S43" i="3"/>
  <c r="U43" i="3"/>
  <c r="P43" i="3"/>
  <c r="M43" i="3"/>
  <c r="T43" i="3"/>
  <c r="R43" i="3"/>
  <c r="O43" i="3"/>
  <c r="Q43" i="3"/>
  <c r="J43" i="3"/>
  <c r="H43" i="3"/>
  <c r="G43" i="3"/>
  <c r="D43" i="3"/>
  <c r="L43" i="3"/>
  <c r="C43" i="3"/>
  <c r="F43" i="3"/>
  <c r="N43" i="3"/>
  <c r="V10" i="3"/>
  <c r="S10" i="3"/>
  <c r="U10" i="3"/>
  <c r="T10" i="3"/>
  <c r="P10" i="3"/>
  <c r="M10" i="3"/>
  <c r="R10" i="3"/>
  <c r="O10" i="3"/>
  <c r="J10" i="3"/>
  <c r="Q10" i="3"/>
  <c r="L10" i="3"/>
  <c r="D10" i="3"/>
  <c r="I10" i="3"/>
  <c r="G10" i="3"/>
  <c r="C10" i="3"/>
  <c r="K10" i="3"/>
  <c r="H10" i="3"/>
  <c r="N10" i="3"/>
  <c r="F10" i="3"/>
  <c r="V56" i="3"/>
  <c r="S56" i="3"/>
  <c r="U56" i="3"/>
  <c r="P56" i="3"/>
  <c r="M56" i="3"/>
  <c r="R56" i="3"/>
  <c r="O56" i="3"/>
  <c r="T56" i="3"/>
  <c r="Q56" i="3"/>
  <c r="J56" i="3"/>
  <c r="N56" i="3"/>
  <c r="L56" i="3"/>
  <c r="H56" i="3"/>
  <c r="K56" i="3"/>
  <c r="D56" i="3"/>
  <c r="C56" i="3"/>
  <c r="G56" i="3"/>
  <c r="F56" i="3"/>
  <c r="V5" i="3"/>
  <c r="S5" i="3"/>
  <c r="U5" i="3"/>
  <c r="P5" i="3"/>
  <c r="M5" i="3"/>
  <c r="R5" i="3"/>
  <c r="O5" i="3"/>
  <c r="T5" i="3"/>
  <c r="Q5" i="3"/>
  <c r="N5" i="3"/>
  <c r="J5" i="3"/>
  <c r="L5" i="3"/>
  <c r="C5" i="3"/>
  <c r="D5" i="3"/>
  <c r="I5" i="3"/>
  <c r="H5" i="3"/>
  <c r="F5" i="3"/>
  <c r="V33" i="3"/>
  <c r="S33" i="3"/>
  <c r="U33" i="3"/>
  <c r="P33" i="3"/>
  <c r="M33" i="3"/>
  <c r="T33" i="3"/>
  <c r="R33" i="3"/>
  <c r="O33" i="3"/>
  <c r="Q33" i="3"/>
  <c r="J33" i="3"/>
  <c r="N33" i="3"/>
  <c r="L33" i="3"/>
  <c r="H33" i="3"/>
  <c r="G33" i="3"/>
  <c r="D33" i="3"/>
  <c r="C33" i="3"/>
  <c r="K33" i="3"/>
  <c r="F33" i="3"/>
  <c r="V15" i="3"/>
  <c r="S15" i="3"/>
  <c r="U15" i="3"/>
  <c r="R15" i="3"/>
  <c r="T15" i="3"/>
  <c r="P15" i="3"/>
  <c r="M15" i="3"/>
  <c r="O15" i="3"/>
  <c r="Q15" i="3"/>
  <c r="N15" i="3"/>
  <c r="J15" i="3"/>
  <c r="L15" i="3"/>
  <c r="K15" i="3"/>
  <c r="D15" i="3"/>
  <c r="C15" i="3"/>
  <c r="I15" i="3"/>
  <c r="G15" i="3"/>
  <c r="H15" i="3"/>
  <c r="F15" i="3"/>
  <c r="V26" i="3"/>
  <c r="S26" i="3"/>
  <c r="U26" i="3"/>
  <c r="R26" i="3"/>
  <c r="P26" i="3"/>
  <c r="M26" i="3"/>
  <c r="O26" i="3"/>
  <c r="T26" i="3"/>
  <c r="Q26" i="3"/>
  <c r="J26" i="3"/>
  <c r="N26" i="3"/>
  <c r="H26" i="3"/>
  <c r="D26" i="3"/>
  <c r="C26" i="3"/>
  <c r="G26" i="3"/>
  <c r="F26" i="3"/>
  <c r="L26" i="3"/>
  <c r="D102" i="3"/>
  <c r="E15" i="3"/>
  <c r="F99" i="3"/>
  <c r="K43" i="3"/>
  <c r="V85" i="3"/>
  <c r="U85" i="3"/>
  <c r="Q85" i="3"/>
  <c r="S85" i="3"/>
  <c r="P85" i="3"/>
  <c r="M85" i="3"/>
  <c r="T85" i="3"/>
  <c r="R85" i="3"/>
  <c r="O85" i="3"/>
  <c r="K85" i="3"/>
  <c r="H85" i="3"/>
  <c r="J85" i="3"/>
  <c r="N85" i="3"/>
  <c r="L85" i="3"/>
  <c r="I85" i="3"/>
  <c r="G85" i="3"/>
  <c r="D85" i="3"/>
  <c r="F85" i="3"/>
  <c r="V48" i="3"/>
  <c r="T48" i="3"/>
  <c r="S48" i="3"/>
  <c r="P48" i="3"/>
  <c r="M48" i="3"/>
  <c r="R48" i="3"/>
  <c r="O48" i="3"/>
  <c r="Q48" i="3"/>
  <c r="N48" i="3"/>
  <c r="U48" i="3"/>
  <c r="L48" i="3"/>
  <c r="I48" i="3"/>
  <c r="K48" i="3"/>
  <c r="H48" i="3"/>
  <c r="G48" i="3"/>
  <c r="D48" i="3"/>
  <c r="J48" i="3"/>
  <c r="V104" i="3"/>
  <c r="S104" i="3"/>
  <c r="U104" i="3"/>
  <c r="T104" i="3"/>
  <c r="P104" i="3"/>
  <c r="M104" i="3"/>
  <c r="O104" i="3"/>
  <c r="K104" i="3"/>
  <c r="R104" i="3"/>
  <c r="Q104" i="3"/>
  <c r="I104" i="3"/>
  <c r="E104" i="3"/>
  <c r="N104" i="3"/>
  <c r="H104" i="3"/>
  <c r="D104" i="3"/>
  <c r="G104" i="3"/>
  <c r="F104" i="3"/>
  <c r="J104" i="3"/>
  <c r="K114" i="3"/>
  <c r="V121" i="3"/>
  <c r="U121" i="3"/>
  <c r="T121" i="3"/>
  <c r="P121" i="3"/>
  <c r="S121" i="3"/>
  <c r="Q121" i="3"/>
  <c r="R121" i="3"/>
  <c r="O121" i="3"/>
  <c r="J121" i="3"/>
  <c r="L121" i="3"/>
  <c r="M121" i="3"/>
  <c r="N121" i="3"/>
  <c r="K121" i="3"/>
  <c r="G121" i="3"/>
  <c r="D121" i="3"/>
  <c r="I121" i="3"/>
  <c r="F121" i="3"/>
  <c r="C121" i="3"/>
  <c r="H121" i="3"/>
  <c r="V107" i="3"/>
  <c r="U107" i="3"/>
  <c r="T107" i="3"/>
  <c r="P107" i="3"/>
  <c r="M107" i="3"/>
  <c r="S107" i="3"/>
  <c r="J107" i="3"/>
  <c r="N107" i="3"/>
  <c r="L107" i="3"/>
  <c r="Q107" i="3"/>
  <c r="O107" i="3"/>
  <c r="H107" i="3"/>
  <c r="G107" i="3"/>
  <c r="D107" i="3"/>
  <c r="F107" i="3"/>
  <c r="C107" i="3"/>
  <c r="K107" i="3"/>
  <c r="R107" i="3"/>
  <c r="I107" i="3"/>
  <c r="V109" i="3"/>
  <c r="U109" i="3"/>
  <c r="T109" i="3"/>
  <c r="P109" i="3"/>
  <c r="M109" i="3"/>
  <c r="S109" i="3"/>
  <c r="J109" i="3"/>
  <c r="Q109" i="3"/>
  <c r="L109" i="3"/>
  <c r="R109" i="3"/>
  <c r="N109" i="3"/>
  <c r="G109" i="3"/>
  <c r="D109" i="3"/>
  <c r="K109" i="3"/>
  <c r="I109" i="3"/>
  <c r="H109" i="3"/>
  <c r="F109" i="3"/>
  <c r="C109" i="3"/>
  <c r="O109" i="3"/>
  <c r="V62" i="3"/>
  <c r="U62" i="3"/>
  <c r="T62" i="3"/>
  <c r="S62" i="3"/>
  <c r="P62" i="3"/>
  <c r="M62" i="3"/>
  <c r="Q62" i="3"/>
  <c r="J62" i="3"/>
  <c r="N62" i="3"/>
  <c r="R62" i="3"/>
  <c r="L62" i="3"/>
  <c r="G62" i="3"/>
  <c r="D62" i="3"/>
  <c r="F62" i="3"/>
  <c r="C62" i="3"/>
  <c r="O62" i="3"/>
  <c r="I62" i="3"/>
  <c r="V21" i="3"/>
  <c r="U21" i="3"/>
  <c r="T21" i="3"/>
  <c r="P21" i="3"/>
  <c r="M21" i="3"/>
  <c r="S21" i="3"/>
  <c r="R21" i="3"/>
  <c r="J21" i="3"/>
  <c r="O21" i="3"/>
  <c r="L21" i="3"/>
  <c r="Q21" i="3"/>
  <c r="D21" i="3"/>
  <c r="I21" i="3"/>
  <c r="G21" i="3"/>
  <c r="K21" i="3"/>
  <c r="H21" i="3"/>
  <c r="N21" i="3"/>
  <c r="F21" i="3"/>
  <c r="C21" i="3"/>
  <c r="V41" i="3"/>
  <c r="U41" i="3"/>
  <c r="T41" i="3"/>
  <c r="P41" i="3"/>
  <c r="M41" i="3"/>
  <c r="S41" i="3"/>
  <c r="O41" i="3"/>
  <c r="J41" i="3"/>
  <c r="G41" i="3"/>
  <c r="N41" i="3"/>
  <c r="Q41" i="3"/>
  <c r="L41" i="3"/>
  <c r="K41" i="3"/>
  <c r="D41" i="3"/>
  <c r="F41" i="3"/>
  <c r="C41" i="3"/>
  <c r="R41" i="3"/>
  <c r="I41" i="3"/>
  <c r="V35" i="3"/>
  <c r="U35" i="3"/>
  <c r="T35" i="3"/>
  <c r="P35" i="3"/>
  <c r="M35" i="3"/>
  <c r="S35" i="3"/>
  <c r="N35" i="3"/>
  <c r="J35" i="3"/>
  <c r="G35" i="3"/>
  <c r="Q35" i="3"/>
  <c r="L35" i="3"/>
  <c r="R35" i="3"/>
  <c r="O35" i="3"/>
  <c r="D35" i="3"/>
  <c r="I35" i="3"/>
  <c r="H35" i="3"/>
  <c r="F35" i="3"/>
  <c r="C35" i="3"/>
  <c r="K35" i="3"/>
  <c r="V20" i="3"/>
  <c r="U20" i="3"/>
  <c r="T20" i="3"/>
  <c r="P20" i="3"/>
  <c r="M20" i="3"/>
  <c r="R20" i="3"/>
  <c r="S20" i="3"/>
  <c r="Q20" i="3"/>
  <c r="J20" i="3"/>
  <c r="G20" i="3"/>
  <c r="O20" i="3"/>
  <c r="N20" i="3"/>
  <c r="L20" i="3"/>
  <c r="D20" i="3"/>
  <c r="K20" i="3"/>
  <c r="F20" i="3"/>
  <c r="C20" i="3"/>
  <c r="I20" i="3"/>
  <c r="V46" i="3"/>
  <c r="U46" i="3"/>
  <c r="T46" i="3"/>
  <c r="P46" i="3"/>
  <c r="M46" i="3"/>
  <c r="S46" i="3"/>
  <c r="R46" i="3"/>
  <c r="N46" i="3"/>
  <c r="J46" i="3"/>
  <c r="G46" i="3"/>
  <c r="L46" i="3"/>
  <c r="Q46" i="3"/>
  <c r="O46" i="3"/>
  <c r="K46" i="3"/>
  <c r="D46" i="3"/>
  <c r="I46" i="3"/>
  <c r="H46" i="3"/>
  <c r="F46" i="3"/>
  <c r="C46" i="3"/>
  <c r="V68" i="3"/>
  <c r="U68" i="3"/>
  <c r="R68" i="3"/>
  <c r="T68" i="3"/>
  <c r="S68" i="3"/>
  <c r="P68" i="3"/>
  <c r="M68" i="3"/>
  <c r="J68" i="3"/>
  <c r="G68" i="3"/>
  <c r="O68" i="3"/>
  <c r="Q68" i="3"/>
  <c r="N68" i="3"/>
  <c r="L68" i="3"/>
  <c r="D68" i="3"/>
  <c r="F68" i="3"/>
  <c r="C68" i="3"/>
  <c r="K68" i="3"/>
  <c r="I68" i="3"/>
  <c r="D112" i="3"/>
  <c r="E108" i="3"/>
  <c r="E46" i="3"/>
  <c r="K62" i="3"/>
  <c r="V58" i="3"/>
  <c r="U58" i="3"/>
  <c r="Q58" i="3"/>
  <c r="N58" i="3"/>
  <c r="T58" i="3"/>
  <c r="P58" i="3"/>
  <c r="M58" i="3"/>
  <c r="S58" i="3"/>
  <c r="R58" i="3"/>
  <c r="K58" i="3"/>
  <c r="H58" i="3"/>
  <c r="J58" i="3"/>
  <c r="I58" i="3"/>
  <c r="O58" i="3"/>
  <c r="L58" i="3"/>
  <c r="D58" i="3"/>
  <c r="G58" i="3"/>
  <c r="F58" i="3"/>
  <c r="V63" i="3"/>
  <c r="U63" i="3"/>
  <c r="T63" i="3"/>
  <c r="P63" i="3"/>
  <c r="M63" i="3"/>
  <c r="R63" i="3"/>
  <c r="O63" i="3"/>
  <c r="K63" i="3"/>
  <c r="S63" i="3"/>
  <c r="Q63" i="3"/>
  <c r="N63" i="3"/>
  <c r="L63" i="3"/>
  <c r="I63" i="3"/>
  <c r="E63" i="3"/>
  <c r="H63" i="3"/>
  <c r="D63" i="3"/>
  <c r="J63" i="3"/>
  <c r="G63" i="3"/>
  <c r="F63" i="3"/>
  <c r="E58" i="3"/>
  <c r="U98" i="3"/>
  <c r="T98" i="3"/>
  <c r="P98" i="3"/>
  <c r="R98" i="3"/>
  <c r="O98" i="3"/>
  <c r="V98" i="3"/>
  <c r="S98" i="3"/>
  <c r="Q98" i="3"/>
  <c r="J98" i="3"/>
  <c r="L98" i="3"/>
  <c r="I98" i="3"/>
  <c r="M98" i="3"/>
  <c r="N98" i="3"/>
  <c r="K98" i="3"/>
  <c r="H98" i="3"/>
  <c r="G98" i="3"/>
  <c r="F98" i="3"/>
  <c r="C98" i="3"/>
  <c r="U102" i="3"/>
  <c r="T102" i="3"/>
  <c r="P102" i="3"/>
  <c r="S102" i="3"/>
  <c r="V102" i="3"/>
  <c r="R102" i="3"/>
  <c r="O102" i="3"/>
  <c r="Q102" i="3"/>
  <c r="J102" i="3"/>
  <c r="N102" i="3"/>
  <c r="L102" i="3"/>
  <c r="I102" i="3"/>
  <c r="K102" i="3"/>
  <c r="H102" i="3"/>
  <c r="G102" i="3"/>
  <c r="M102" i="3"/>
  <c r="F102" i="3"/>
  <c r="C102" i="3"/>
  <c r="U106" i="3"/>
  <c r="T106" i="3"/>
  <c r="P106" i="3"/>
  <c r="V106" i="3"/>
  <c r="R106" i="3"/>
  <c r="O106" i="3"/>
  <c r="S106" i="3"/>
  <c r="Q106" i="3"/>
  <c r="J106" i="3"/>
  <c r="L106" i="3"/>
  <c r="I106" i="3"/>
  <c r="N106" i="3"/>
  <c r="K106" i="3"/>
  <c r="H106" i="3"/>
  <c r="G106" i="3"/>
  <c r="M106" i="3"/>
  <c r="F106" i="3"/>
  <c r="C106" i="3"/>
  <c r="U101" i="3"/>
  <c r="T101" i="3"/>
  <c r="P101" i="3"/>
  <c r="R101" i="3"/>
  <c r="O101" i="3"/>
  <c r="Q101" i="3"/>
  <c r="J101" i="3"/>
  <c r="G101" i="3"/>
  <c r="N101" i="3"/>
  <c r="V101" i="3"/>
  <c r="L101" i="3"/>
  <c r="I101" i="3"/>
  <c r="S101" i="3"/>
  <c r="M101" i="3"/>
  <c r="K101" i="3"/>
  <c r="H101" i="3"/>
  <c r="F101" i="3"/>
  <c r="C101" i="3"/>
  <c r="U66" i="3"/>
  <c r="T66" i="3"/>
  <c r="P66" i="3"/>
  <c r="S66" i="3"/>
  <c r="R66" i="3"/>
  <c r="O66" i="3"/>
  <c r="Q66" i="3"/>
  <c r="J66" i="3"/>
  <c r="G66" i="3"/>
  <c r="V66" i="3"/>
  <c r="M66" i="3"/>
  <c r="L66" i="3"/>
  <c r="I66" i="3"/>
  <c r="N66" i="3"/>
  <c r="K66" i="3"/>
  <c r="H66" i="3"/>
  <c r="F66" i="3"/>
  <c r="C66" i="3"/>
  <c r="U24" i="3"/>
  <c r="T24" i="3"/>
  <c r="P24" i="3"/>
  <c r="R24" i="3"/>
  <c r="O24" i="3"/>
  <c r="V24" i="3"/>
  <c r="Q24" i="3"/>
  <c r="J24" i="3"/>
  <c r="G24" i="3"/>
  <c r="L24" i="3"/>
  <c r="I24" i="3"/>
  <c r="S24" i="3"/>
  <c r="M24" i="3"/>
  <c r="K24" i="3"/>
  <c r="H24" i="3"/>
  <c r="N24" i="3"/>
  <c r="F24" i="3"/>
  <c r="C24" i="3"/>
  <c r="U9" i="3"/>
  <c r="T9" i="3"/>
  <c r="P9" i="3"/>
  <c r="S9" i="3"/>
  <c r="R9" i="3"/>
  <c r="O9" i="3"/>
  <c r="V9" i="3"/>
  <c r="Q9" i="3"/>
  <c r="M9" i="3"/>
  <c r="J9" i="3"/>
  <c r="G9" i="3"/>
  <c r="L9" i="3"/>
  <c r="I9" i="3"/>
  <c r="K9" i="3"/>
  <c r="H9" i="3"/>
  <c r="N9" i="3"/>
  <c r="F9" i="3"/>
  <c r="C9" i="3"/>
  <c r="U11" i="3"/>
  <c r="T11" i="3"/>
  <c r="P11" i="3"/>
  <c r="V11" i="3"/>
  <c r="R11" i="3"/>
  <c r="O11" i="3"/>
  <c r="Q11" i="3"/>
  <c r="J11" i="3"/>
  <c r="G11" i="3"/>
  <c r="S11" i="3"/>
  <c r="I11" i="3"/>
  <c r="N11" i="3"/>
  <c r="M11" i="3"/>
  <c r="L11" i="3"/>
  <c r="K11" i="3"/>
  <c r="H11" i="3"/>
  <c r="F11" i="3"/>
  <c r="C11" i="3"/>
  <c r="U6" i="3"/>
  <c r="T6" i="3"/>
  <c r="P6" i="3"/>
  <c r="V6" i="3"/>
  <c r="S6" i="3"/>
  <c r="O6" i="3"/>
  <c r="R6" i="3"/>
  <c r="Q6" i="3"/>
  <c r="M6" i="3"/>
  <c r="N6" i="3"/>
  <c r="J6" i="3"/>
  <c r="G6" i="3"/>
  <c r="I6" i="3"/>
  <c r="L6" i="3"/>
  <c r="K6" i="3"/>
  <c r="H6" i="3"/>
  <c r="F6" i="3"/>
  <c r="C6" i="3"/>
  <c r="U37" i="3"/>
  <c r="T37" i="3"/>
  <c r="P37" i="3"/>
  <c r="O37" i="3"/>
  <c r="R37" i="3"/>
  <c r="Q37" i="3"/>
  <c r="V37" i="3"/>
  <c r="J37" i="3"/>
  <c r="G37" i="3"/>
  <c r="S37" i="3"/>
  <c r="I37" i="3"/>
  <c r="M37" i="3"/>
  <c r="N37" i="3"/>
  <c r="L37" i="3"/>
  <c r="K37" i="3"/>
  <c r="H37" i="3"/>
  <c r="F37" i="3"/>
  <c r="C37" i="3"/>
  <c r="C123" i="3"/>
  <c r="C92" i="3"/>
  <c r="C87" i="3"/>
  <c r="C58" i="3"/>
  <c r="D101" i="3"/>
  <c r="E5" i="3"/>
  <c r="E6" i="3"/>
  <c r="N116" i="3"/>
  <c r="V87" i="3"/>
  <c r="U87" i="3"/>
  <c r="Q87" i="3"/>
  <c r="N87" i="3"/>
  <c r="T87" i="3"/>
  <c r="P87" i="3"/>
  <c r="M87" i="3"/>
  <c r="S87" i="3"/>
  <c r="R87" i="3"/>
  <c r="K87" i="3"/>
  <c r="H87" i="3"/>
  <c r="J87" i="3"/>
  <c r="O87" i="3"/>
  <c r="L87" i="3"/>
  <c r="I87" i="3"/>
  <c r="D87" i="3"/>
  <c r="G87" i="3"/>
  <c r="F87" i="3"/>
  <c r="V105" i="3"/>
  <c r="U105" i="3"/>
  <c r="T105" i="3"/>
  <c r="P105" i="3"/>
  <c r="M105" i="3"/>
  <c r="R105" i="3"/>
  <c r="O105" i="3"/>
  <c r="K105" i="3"/>
  <c r="Q105" i="3"/>
  <c r="S105" i="3"/>
  <c r="I105" i="3"/>
  <c r="N105" i="3"/>
  <c r="L105" i="3"/>
  <c r="E105" i="3"/>
  <c r="H105" i="3"/>
  <c r="G105" i="3"/>
  <c r="D105" i="3"/>
  <c r="J105" i="3"/>
  <c r="F105" i="3"/>
  <c r="U120" i="3"/>
  <c r="V120" i="3"/>
  <c r="S120" i="3"/>
  <c r="R120" i="3"/>
  <c r="O120" i="3"/>
  <c r="T120" i="3"/>
  <c r="Q120" i="3"/>
  <c r="N120" i="3"/>
  <c r="M120" i="3"/>
  <c r="K120" i="3"/>
  <c r="H120" i="3"/>
  <c r="G120" i="3"/>
  <c r="J120" i="3"/>
  <c r="I120" i="3"/>
  <c r="L120" i="3"/>
  <c r="F120" i="3"/>
  <c r="C120" i="3"/>
  <c r="U112" i="3"/>
  <c r="V112" i="3"/>
  <c r="S112" i="3"/>
  <c r="T112" i="3"/>
  <c r="R112" i="3"/>
  <c r="O112" i="3"/>
  <c r="Q112" i="3"/>
  <c r="N112" i="3"/>
  <c r="P112" i="3"/>
  <c r="K112" i="3"/>
  <c r="H112" i="3"/>
  <c r="G112" i="3"/>
  <c r="M112" i="3"/>
  <c r="F112" i="3"/>
  <c r="C112" i="3"/>
  <c r="J112" i="3"/>
  <c r="I112" i="3"/>
  <c r="U45" i="3"/>
  <c r="V45" i="3"/>
  <c r="S45" i="3"/>
  <c r="R45" i="3"/>
  <c r="O45" i="3"/>
  <c r="Q45" i="3"/>
  <c r="N45" i="3"/>
  <c r="T45" i="3"/>
  <c r="P45" i="3"/>
  <c r="M45" i="3"/>
  <c r="K45" i="3"/>
  <c r="H45" i="3"/>
  <c r="G45" i="3"/>
  <c r="J45" i="3"/>
  <c r="I45" i="3"/>
  <c r="F45" i="3"/>
  <c r="C45" i="3"/>
  <c r="L45" i="3"/>
  <c r="U17" i="3"/>
  <c r="V17" i="3"/>
  <c r="S17" i="3"/>
  <c r="R17" i="3"/>
  <c r="O17" i="3"/>
  <c r="T17" i="3"/>
  <c r="Q17" i="3"/>
  <c r="N17" i="3"/>
  <c r="P17" i="3"/>
  <c r="M17" i="3"/>
  <c r="K17" i="3"/>
  <c r="H17" i="3"/>
  <c r="G17" i="3"/>
  <c r="L17" i="3"/>
  <c r="F17" i="3"/>
  <c r="C17" i="3"/>
  <c r="J17" i="3"/>
  <c r="I17" i="3"/>
  <c r="U4" i="3"/>
  <c r="V4" i="3"/>
  <c r="S4" i="3"/>
  <c r="T4" i="3"/>
  <c r="R4" i="3"/>
  <c r="O4" i="3"/>
  <c r="Q4" i="3"/>
  <c r="N4" i="3"/>
  <c r="M4" i="3"/>
  <c r="P4" i="3"/>
  <c r="K4" i="3"/>
  <c r="H4" i="3"/>
  <c r="J4" i="3"/>
  <c r="I4" i="3"/>
  <c r="G4" i="3"/>
  <c r="F4" i="3"/>
  <c r="C4" i="3"/>
  <c r="U65" i="3"/>
  <c r="V65" i="3"/>
  <c r="S65" i="3"/>
  <c r="R65" i="3"/>
  <c r="O65" i="3"/>
  <c r="Q65" i="3"/>
  <c r="N65" i="3"/>
  <c r="M65" i="3"/>
  <c r="K65" i="3"/>
  <c r="H65" i="3"/>
  <c r="T65" i="3"/>
  <c r="F65" i="3"/>
  <c r="C65" i="3"/>
  <c r="G65" i="3"/>
  <c r="P65" i="3"/>
  <c r="J65" i="3"/>
  <c r="L65" i="3"/>
  <c r="I65" i="3"/>
  <c r="U60" i="3"/>
  <c r="V60" i="3"/>
  <c r="S60" i="3"/>
  <c r="R60" i="3"/>
  <c r="O60" i="3"/>
  <c r="T60" i="3"/>
  <c r="Q60" i="3"/>
  <c r="N60" i="3"/>
  <c r="P60" i="3"/>
  <c r="K60" i="3"/>
  <c r="H60" i="3"/>
  <c r="J60" i="3"/>
  <c r="I60" i="3"/>
  <c r="F60" i="3"/>
  <c r="C60" i="3"/>
  <c r="L60" i="3"/>
  <c r="M60" i="3"/>
  <c r="G60" i="3"/>
  <c r="U28" i="3"/>
  <c r="V28" i="3"/>
  <c r="S28" i="3"/>
  <c r="T28" i="3"/>
  <c r="R28" i="3"/>
  <c r="O28" i="3"/>
  <c r="Q28" i="3"/>
  <c r="N28" i="3"/>
  <c r="P28" i="3"/>
  <c r="M28" i="3"/>
  <c r="L28" i="3"/>
  <c r="K28" i="3"/>
  <c r="H28" i="3"/>
  <c r="G28" i="3"/>
  <c r="F28" i="3"/>
  <c r="C28" i="3"/>
  <c r="J28" i="3"/>
  <c r="I28" i="3"/>
  <c r="U8" i="3"/>
  <c r="V8" i="3"/>
  <c r="S8" i="3"/>
  <c r="T8" i="3"/>
  <c r="O8" i="3"/>
  <c r="R8" i="3"/>
  <c r="Q8" i="3"/>
  <c r="N8" i="3"/>
  <c r="L8" i="3"/>
  <c r="K8" i="3"/>
  <c r="H8" i="3"/>
  <c r="J8" i="3"/>
  <c r="I8" i="3"/>
  <c r="G8" i="3"/>
  <c r="M8" i="3"/>
  <c r="F8" i="3"/>
  <c r="C8" i="3"/>
  <c r="P8" i="3"/>
  <c r="U13" i="3"/>
  <c r="V13" i="3"/>
  <c r="S13" i="3"/>
  <c r="O13" i="3"/>
  <c r="R13" i="3"/>
  <c r="Q13" i="3"/>
  <c r="N13" i="3"/>
  <c r="M13" i="3"/>
  <c r="P13" i="3"/>
  <c r="L13" i="3"/>
  <c r="T13" i="3"/>
  <c r="K13" i="3"/>
  <c r="H13" i="3"/>
  <c r="F13" i="3"/>
  <c r="C13" i="3"/>
  <c r="G13" i="3"/>
  <c r="J13" i="3"/>
  <c r="I13" i="3"/>
  <c r="C99" i="3"/>
  <c r="C88" i="3"/>
  <c r="C52" i="3"/>
  <c r="D17" i="3"/>
  <c r="E99" i="3"/>
  <c r="E88" i="3"/>
  <c r="E52" i="3"/>
  <c r="E35" i="3"/>
  <c r="E8" i="3"/>
  <c r="I116" i="3"/>
  <c r="K5" i="3"/>
  <c r="V123" i="3"/>
  <c r="U123" i="3"/>
  <c r="Q123" i="3"/>
  <c r="P123" i="3"/>
  <c r="T123" i="3"/>
  <c r="R123" i="3"/>
  <c r="N123" i="3"/>
  <c r="S123" i="3"/>
  <c r="K123" i="3"/>
  <c r="H123" i="3"/>
  <c r="O123" i="3"/>
  <c r="J123" i="3"/>
  <c r="L123" i="3"/>
  <c r="I123" i="3"/>
  <c r="G123" i="3"/>
  <c r="D123" i="3"/>
  <c r="M123" i="3"/>
  <c r="F123" i="3"/>
  <c r="V22" i="3"/>
  <c r="U22" i="3"/>
  <c r="S22" i="3"/>
  <c r="Q22" i="3"/>
  <c r="N22" i="3"/>
  <c r="P22" i="3"/>
  <c r="M22" i="3"/>
  <c r="T22" i="3"/>
  <c r="R22" i="3"/>
  <c r="K22" i="3"/>
  <c r="H22" i="3"/>
  <c r="J22" i="3"/>
  <c r="I22" i="3"/>
  <c r="O22" i="3"/>
  <c r="L22" i="3"/>
  <c r="G22" i="3"/>
  <c r="D22" i="3"/>
  <c r="F22" i="3"/>
  <c r="V77" i="3"/>
  <c r="U77" i="3"/>
  <c r="T77" i="3"/>
  <c r="P77" i="3"/>
  <c r="M77" i="3"/>
  <c r="S77" i="3"/>
  <c r="R77" i="3"/>
  <c r="O77" i="3"/>
  <c r="K77" i="3"/>
  <c r="N77" i="3"/>
  <c r="Q77" i="3"/>
  <c r="L77" i="3"/>
  <c r="I77" i="3"/>
  <c r="E77" i="3"/>
  <c r="J77" i="3"/>
  <c r="D77" i="3"/>
  <c r="H77" i="3"/>
  <c r="F77" i="3"/>
  <c r="U119" i="3"/>
  <c r="T119" i="3"/>
  <c r="R119" i="3"/>
  <c r="O119" i="3"/>
  <c r="V119" i="3"/>
  <c r="Q119" i="3"/>
  <c r="N119" i="3"/>
  <c r="S119" i="3"/>
  <c r="L119" i="3"/>
  <c r="I119" i="3"/>
  <c r="M119" i="3"/>
  <c r="K119" i="3"/>
  <c r="J119" i="3"/>
  <c r="F119" i="3"/>
  <c r="C119" i="3"/>
  <c r="H119" i="3"/>
  <c r="E119" i="3"/>
  <c r="U113" i="3"/>
  <c r="T113" i="3"/>
  <c r="S113" i="3"/>
  <c r="V113" i="3"/>
  <c r="R113" i="3"/>
  <c r="O113" i="3"/>
  <c r="Q113" i="3"/>
  <c r="N113" i="3"/>
  <c r="L113" i="3"/>
  <c r="I113" i="3"/>
  <c r="P113" i="3"/>
  <c r="M113" i="3"/>
  <c r="F113" i="3"/>
  <c r="C113" i="3"/>
  <c r="J113" i="3"/>
  <c r="K113" i="3"/>
  <c r="E113" i="3"/>
  <c r="U44" i="3"/>
  <c r="T44" i="3"/>
  <c r="V44" i="3"/>
  <c r="R44" i="3"/>
  <c r="O44" i="3"/>
  <c r="S44" i="3"/>
  <c r="Q44" i="3"/>
  <c r="N44" i="3"/>
  <c r="P44" i="3"/>
  <c r="M44" i="3"/>
  <c r="L44" i="3"/>
  <c r="I44" i="3"/>
  <c r="J44" i="3"/>
  <c r="K44" i="3"/>
  <c r="F44" i="3"/>
  <c r="C44" i="3"/>
  <c r="H44" i="3"/>
  <c r="E44" i="3"/>
  <c r="D24" i="3"/>
  <c r="E122" i="3"/>
  <c r="E91" i="3"/>
  <c r="E10" i="3"/>
  <c r="E9" i="3"/>
  <c r="G113" i="3"/>
  <c r="H113" i="3"/>
  <c r="V30" i="3"/>
  <c r="S30" i="3"/>
  <c r="U30" i="3"/>
  <c r="T30" i="3"/>
  <c r="P30" i="3"/>
  <c r="M30" i="3"/>
  <c r="R30" i="3"/>
  <c r="O30" i="3"/>
  <c r="K30" i="3"/>
  <c r="I30" i="3"/>
  <c r="L30" i="3"/>
  <c r="E30" i="3"/>
  <c r="N30" i="3"/>
  <c r="J30" i="3"/>
  <c r="D30" i="3"/>
  <c r="G30" i="3"/>
  <c r="H30" i="3"/>
  <c r="F30" i="3"/>
  <c r="U39" i="3"/>
  <c r="T39" i="3"/>
  <c r="R39" i="3"/>
  <c r="O39" i="3"/>
  <c r="Q39" i="3"/>
  <c r="N39" i="3"/>
  <c r="V39" i="3"/>
  <c r="S39" i="3"/>
  <c r="L39" i="3"/>
  <c r="I39" i="3"/>
  <c r="P39" i="3"/>
  <c r="M39" i="3"/>
  <c r="G39" i="3"/>
  <c r="F39" i="3"/>
  <c r="C39" i="3"/>
  <c r="J39" i="3"/>
  <c r="E39" i="3"/>
  <c r="K39" i="3"/>
  <c r="D98" i="3"/>
  <c r="D65" i="3"/>
  <c r="E121" i="3"/>
  <c r="E109" i="3"/>
  <c r="E21" i="3"/>
  <c r="E60" i="3"/>
  <c r="E26" i="3"/>
  <c r="I43" i="3"/>
  <c r="K26" i="3"/>
  <c r="V108" i="3"/>
  <c r="U108" i="3"/>
  <c r="Q108" i="3"/>
  <c r="N108" i="3"/>
  <c r="P108" i="3"/>
  <c r="M108" i="3"/>
  <c r="S108" i="3"/>
  <c r="T108" i="3"/>
  <c r="R108" i="3"/>
  <c r="K108" i="3"/>
  <c r="H108" i="3"/>
  <c r="J108" i="3"/>
  <c r="O108" i="3"/>
  <c r="L108" i="3"/>
  <c r="I108" i="3"/>
  <c r="G108" i="3"/>
  <c r="D108" i="3"/>
  <c r="F108" i="3"/>
  <c r="D120" i="3"/>
  <c r="D11" i="3"/>
  <c r="E98" i="3"/>
  <c r="E106" i="3"/>
  <c r="E66" i="3"/>
  <c r="E22" i="3"/>
  <c r="E68" i="3"/>
  <c r="H62" i="3"/>
  <c r="L112" i="3"/>
  <c r="P120" i="3"/>
  <c r="V23" i="3"/>
  <c r="U23" i="3"/>
  <c r="S23" i="3"/>
  <c r="Q23" i="3"/>
  <c r="N23" i="3"/>
  <c r="P23" i="3"/>
  <c r="M23" i="3"/>
  <c r="R23" i="3"/>
  <c r="K23" i="3"/>
  <c r="H23" i="3"/>
  <c r="O23" i="3"/>
  <c r="J23" i="3"/>
  <c r="L23" i="3"/>
  <c r="I23" i="3"/>
  <c r="T23" i="3"/>
  <c r="D23" i="3"/>
  <c r="G23" i="3"/>
  <c r="F23" i="3"/>
  <c r="V71" i="3"/>
  <c r="U71" i="3"/>
  <c r="Q71" i="3"/>
  <c r="N71" i="3"/>
  <c r="S71" i="3"/>
  <c r="P71" i="3"/>
  <c r="M71" i="3"/>
  <c r="R71" i="3"/>
  <c r="L71" i="3"/>
  <c r="K71" i="3"/>
  <c r="H71" i="3"/>
  <c r="J71" i="3"/>
  <c r="O71" i="3"/>
  <c r="T71" i="3"/>
  <c r="I71" i="3"/>
  <c r="D71" i="3"/>
  <c r="G71" i="3"/>
  <c r="F71" i="3"/>
  <c r="V114" i="3"/>
  <c r="T114" i="3"/>
  <c r="U114" i="3"/>
  <c r="S114" i="3"/>
  <c r="P114" i="3"/>
  <c r="R114" i="3"/>
  <c r="O114" i="3"/>
  <c r="M114" i="3"/>
  <c r="N114" i="3"/>
  <c r="L114" i="3"/>
  <c r="I114" i="3"/>
  <c r="H114" i="3"/>
  <c r="Q114" i="3"/>
  <c r="G114" i="3"/>
  <c r="D114" i="3"/>
  <c r="J114" i="3"/>
  <c r="D119" i="3"/>
  <c r="D106" i="3"/>
  <c r="D28" i="3"/>
  <c r="E120" i="3"/>
  <c r="E45" i="3"/>
  <c r="E4" i="3"/>
  <c r="E33" i="3"/>
  <c r="E37" i="3"/>
  <c r="G77" i="3"/>
  <c r="H39" i="3"/>
  <c r="I56" i="3"/>
  <c r="P119" i="3"/>
  <c r="V95" i="3"/>
  <c r="U95" i="3"/>
  <c r="Q95" i="3"/>
  <c r="T95" i="3"/>
  <c r="S95" i="3"/>
  <c r="P95" i="3"/>
  <c r="M95" i="3"/>
  <c r="R95" i="3"/>
  <c r="K95" i="3"/>
  <c r="H95" i="3"/>
  <c r="J95" i="3"/>
  <c r="N95" i="3"/>
  <c r="L95" i="3"/>
  <c r="I95" i="3"/>
  <c r="G95" i="3"/>
  <c r="D95" i="3"/>
  <c r="O95" i="3"/>
  <c r="F95" i="3"/>
  <c r="V88" i="3"/>
  <c r="T88" i="3"/>
  <c r="U88" i="3"/>
  <c r="P88" i="3"/>
  <c r="M88" i="3"/>
  <c r="R88" i="3"/>
  <c r="O88" i="3"/>
  <c r="S88" i="3"/>
  <c r="Q88" i="3"/>
  <c r="L88" i="3"/>
  <c r="I88" i="3"/>
  <c r="J88" i="3"/>
  <c r="G88" i="3"/>
  <c r="D88" i="3"/>
  <c r="K88" i="3"/>
  <c r="H88" i="3"/>
  <c r="C95" i="3"/>
  <c r="C85" i="3"/>
  <c r="C23" i="3"/>
  <c r="C22" i="3"/>
  <c r="C71" i="3"/>
  <c r="D45" i="3"/>
  <c r="D37" i="3"/>
  <c r="E95" i="3"/>
  <c r="E85" i="3"/>
  <c r="E23" i="3"/>
  <c r="E20" i="3"/>
  <c r="E13" i="3"/>
  <c r="F88" i="3"/>
  <c r="G44" i="3"/>
  <c r="G5" i="3"/>
  <c r="H41" i="3"/>
  <c r="L4" i="3"/>
  <c r="V92" i="3"/>
  <c r="U92" i="3"/>
  <c r="Q92" i="3"/>
  <c r="P92" i="3"/>
  <c r="M92" i="3"/>
  <c r="R92" i="3"/>
  <c r="T92" i="3"/>
  <c r="N92" i="3"/>
  <c r="K92" i="3"/>
  <c r="H92" i="3"/>
  <c r="O92" i="3"/>
  <c r="J92" i="3"/>
  <c r="L92" i="3"/>
  <c r="I92" i="3"/>
  <c r="S92" i="3"/>
  <c r="G92" i="3"/>
  <c r="D92" i="3"/>
  <c r="F92" i="3"/>
  <c r="V99" i="3"/>
  <c r="T99" i="3"/>
  <c r="P99" i="3"/>
  <c r="U99" i="3"/>
  <c r="R99" i="3"/>
  <c r="O99" i="3"/>
  <c r="S99" i="3"/>
  <c r="Q99" i="3"/>
  <c r="L99" i="3"/>
  <c r="I99" i="3"/>
  <c r="M99" i="3"/>
  <c r="N99" i="3"/>
  <c r="J99" i="3"/>
  <c r="K99" i="3"/>
  <c r="G99" i="3"/>
  <c r="D99" i="3"/>
  <c r="C114" i="3"/>
  <c r="C48" i="3"/>
  <c r="C63" i="3"/>
  <c r="C105" i="3"/>
  <c r="C104" i="3"/>
  <c r="D44" i="3"/>
  <c r="D66" i="3"/>
  <c r="D13" i="3"/>
  <c r="E114" i="3"/>
  <c r="E48" i="3"/>
  <c r="E56" i="3"/>
  <c r="E11" i="3"/>
  <c r="I33" i="3"/>
  <c r="Q30" i="3"/>
  <c r="G83" i="3"/>
  <c r="H67" i="3"/>
  <c r="J103" i="3"/>
  <c r="J76" i="3"/>
  <c r="J79" i="3"/>
  <c r="J110" i="3"/>
  <c r="L111" i="3"/>
  <c r="L79" i="3"/>
  <c r="M82" i="3"/>
  <c r="G18" i="3"/>
  <c r="G73" i="3"/>
  <c r="H93" i="3"/>
  <c r="H42" i="3"/>
  <c r="H78" i="3"/>
  <c r="H3" i="3"/>
  <c r="H32" i="3"/>
  <c r="K42" i="3"/>
  <c r="K18" i="3"/>
  <c r="K36" i="3"/>
  <c r="L32" i="3"/>
  <c r="R93" i="3"/>
  <c r="D54" i="3"/>
  <c r="E18" i="3"/>
  <c r="E64" i="3"/>
  <c r="E36" i="3"/>
  <c r="G125" i="3"/>
  <c r="G97" i="3"/>
  <c r="G81" i="3"/>
  <c r="G49" i="3"/>
  <c r="I93" i="3"/>
  <c r="I42" i="3"/>
  <c r="I78" i="3"/>
  <c r="I32" i="3"/>
  <c r="L69" i="3"/>
  <c r="M124" i="3"/>
  <c r="U75" i="3"/>
  <c r="T75" i="3"/>
  <c r="R75" i="3"/>
  <c r="O75" i="3"/>
  <c r="V75" i="3"/>
  <c r="Q75" i="3"/>
  <c r="N75" i="3"/>
  <c r="S75" i="3"/>
  <c r="L75" i="3"/>
  <c r="I75" i="3"/>
  <c r="M75" i="3"/>
  <c r="U118" i="3"/>
  <c r="T118" i="3"/>
  <c r="V118" i="3"/>
  <c r="R118" i="3"/>
  <c r="O118" i="3"/>
  <c r="S118" i="3"/>
  <c r="Q118" i="3"/>
  <c r="L118" i="3"/>
  <c r="I118" i="3"/>
  <c r="K118" i="3"/>
  <c r="N118" i="3"/>
  <c r="P118" i="3"/>
  <c r="U94" i="3"/>
  <c r="T94" i="3"/>
  <c r="V94" i="3"/>
  <c r="R94" i="3"/>
  <c r="O94" i="3"/>
  <c r="N94" i="3"/>
  <c r="L94" i="3"/>
  <c r="I94" i="3"/>
  <c r="P94" i="3"/>
  <c r="K94" i="3"/>
  <c r="Q94" i="3"/>
  <c r="M94" i="3"/>
  <c r="U90" i="3"/>
  <c r="T90" i="3"/>
  <c r="V90" i="3"/>
  <c r="R90" i="3"/>
  <c r="O90" i="3"/>
  <c r="S90" i="3"/>
  <c r="M90" i="3"/>
  <c r="L90" i="3"/>
  <c r="I90" i="3"/>
  <c r="Q90" i="3"/>
  <c r="K90" i="3"/>
  <c r="N90" i="3"/>
  <c r="U51" i="3"/>
  <c r="T51" i="3"/>
  <c r="V51" i="3"/>
  <c r="R51" i="3"/>
  <c r="O51" i="3"/>
  <c r="Q51" i="3"/>
  <c r="N51" i="3"/>
  <c r="L51" i="3"/>
  <c r="I51" i="3"/>
  <c r="P51" i="3"/>
  <c r="M51" i="3"/>
  <c r="K51" i="3"/>
  <c r="S51" i="3"/>
  <c r="U55" i="3"/>
  <c r="T55" i="3"/>
  <c r="V55" i="3"/>
  <c r="R55" i="3"/>
  <c r="O55" i="3"/>
  <c r="S55" i="3"/>
  <c r="P55" i="3"/>
  <c r="L55" i="3"/>
  <c r="I55" i="3"/>
  <c r="K55" i="3"/>
  <c r="Q55" i="3"/>
  <c r="N55" i="3"/>
  <c r="U67" i="3"/>
  <c r="T67" i="3"/>
  <c r="V67" i="3"/>
  <c r="S67" i="3"/>
  <c r="R67" i="3"/>
  <c r="O67" i="3"/>
  <c r="L67" i="3"/>
  <c r="I67" i="3"/>
  <c r="N67" i="3"/>
  <c r="Q67" i="3"/>
  <c r="K67" i="3"/>
  <c r="P67" i="3"/>
  <c r="U7" i="3"/>
  <c r="T7" i="3"/>
  <c r="V7" i="3"/>
  <c r="S7" i="3"/>
  <c r="R7" i="3"/>
  <c r="O7" i="3"/>
  <c r="Q7" i="3"/>
  <c r="I7" i="3"/>
  <c r="L7" i="3"/>
  <c r="P7" i="3"/>
  <c r="K7" i="3"/>
  <c r="M7" i="3"/>
  <c r="U72" i="3"/>
  <c r="T72" i="3"/>
  <c r="V72" i="3"/>
  <c r="S72" i="3"/>
  <c r="R72" i="3"/>
  <c r="O72" i="3"/>
  <c r="P72" i="3"/>
  <c r="I72" i="3"/>
  <c r="M72" i="3"/>
  <c r="N72" i="3"/>
  <c r="K72" i="3"/>
  <c r="U16" i="3"/>
  <c r="T16" i="3"/>
  <c r="V16" i="3"/>
  <c r="S16" i="3"/>
  <c r="O16" i="3"/>
  <c r="R16" i="3"/>
  <c r="N16" i="3"/>
  <c r="I16" i="3"/>
  <c r="L16" i="3"/>
  <c r="K16" i="3"/>
  <c r="Q16" i="3"/>
  <c r="P16" i="3"/>
  <c r="M16" i="3"/>
  <c r="U2" i="3"/>
  <c r="T2" i="3"/>
  <c r="V2" i="3"/>
  <c r="S2" i="3"/>
  <c r="O2" i="3"/>
  <c r="R2" i="3"/>
  <c r="I2" i="3"/>
  <c r="M2" i="3"/>
  <c r="Q2" i="3"/>
  <c r="P2" i="3"/>
  <c r="L2" i="3"/>
  <c r="K2" i="3"/>
  <c r="N2" i="3"/>
  <c r="D124" i="3"/>
  <c r="D103" i="3"/>
  <c r="D111" i="3"/>
  <c r="D76" i="3"/>
  <c r="D38" i="3"/>
  <c r="D31" i="3"/>
  <c r="D110" i="3"/>
  <c r="D49" i="3"/>
  <c r="D25" i="3"/>
  <c r="E118" i="3"/>
  <c r="E94" i="3"/>
  <c r="E90" i="3"/>
  <c r="E51" i="3"/>
  <c r="E55" i="3"/>
  <c r="E67" i="3"/>
  <c r="E7" i="3"/>
  <c r="E72" i="3"/>
  <c r="E16" i="3"/>
  <c r="E2" i="3"/>
  <c r="G124" i="3"/>
  <c r="G111" i="3"/>
  <c r="G76" i="3"/>
  <c r="H118" i="3"/>
  <c r="I125" i="3"/>
  <c r="I97" i="3"/>
  <c r="I53" i="3"/>
  <c r="I69" i="3"/>
  <c r="I73" i="3"/>
  <c r="I54" i="3"/>
  <c r="J75" i="3"/>
  <c r="J64" i="3"/>
  <c r="J2" i="3"/>
  <c r="L125" i="3"/>
  <c r="L31" i="3"/>
  <c r="M18" i="3"/>
  <c r="P75" i="3"/>
  <c r="U61" i="3"/>
  <c r="T61" i="3"/>
  <c r="R61" i="3"/>
  <c r="O61" i="3"/>
  <c r="S61" i="3"/>
  <c r="Q61" i="3"/>
  <c r="N61" i="3"/>
  <c r="V61" i="3"/>
  <c r="M61" i="3"/>
  <c r="P61" i="3"/>
  <c r="L61" i="3"/>
  <c r="I61" i="3"/>
  <c r="U36" i="3"/>
  <c r="R36" i="3"/>
  <c r="T36" i="3"/>
  <c r="O36" i="3"/>
  <c r="L36" i="3"/>
  <c r="Q36" i="3"/>
  <c r="N36" i="3"/>
  <c r="V36" i="3"/>
  <c r="S36" i="3"/>
  <c r="I36" i="3"/>
  <c r="P36" i="3"/>
  <c r="V89" i="3"/>
  <c r="S89" i="3"/>
  <c r="R89" i="3"/>
  <c r="O89" i="3"/>
  <c r="T89" i="3"/>
  <c r="Q89" i="3"/>
  <c r="N89" i="3"/>
  <c r="U89" i="3"/>
  <c r="L89" i="3"/>
  <c r="I89" i="3"/>
  <c r="M89" i="3"/>
  <c r="K89" i="3"/>
  <c r="P89" i="3"/>
  <c r="J89" i="3"/>
  <c r="V115" i="3"/>
  <c r="S115" i="3"/>
  <c r="R115" i="3"/>
  <c r="O115" i="3"/>
  <c r="U115" i="3"/>
  <c r="Q115" i="3"/>
  <c r="N115" i="3"/>
  <c r="T115" i="3"/>
  <c r="L115" i="3"/>
  <c r="I115" i="3"/>
  <c r="P115" i="3"/>
  <c r="K115" i="3"/>
  <c r="M115" i="3"/>
  <c r="J115" i="3"/>
  <c r="V83" i="3"/>
  <c r="S83" i="3"/>
  <c r="R83" i="3"/>
  <c r="O83" i="3"/>
  <c r="Q83" i="3"/>
  <c r="N83" i="3"/>
  <c r="T83" i="3"/>
  <c r="M83" i="3"/>
  <c r="L83" i="3"/>
  <c r="I83" i="3"/>
  <c r="K83" i="3"/>
  <c r="H83" i="3"/>
  <c r="U83" i="3"/>
  <c r="J83" i="3"/>
  <c r="V86" i="3"/>
  <c r="S86" i="3"/>
  <c r="R86" i="3"/>
  <c r="O86" i="3"/>
  <c r="T86" i="3"/>
  <c r="Q86" i="3"/>
  <c r="N86" i="3"/>
  <c r="U86" i="3"/>
  <c r="L86" i="3"/>
  <c r="I86" i="3"/>
  <c r="P86" i="3"/>
  <c r="M86" i="3"/>
  <c r="K86" i="3"/>
  <c r="H86" i="3"/>
  <c r="J86" i="3"/>
  <c r="T29" i="3"/>
  <c r="V29" i="3"/>
  <c r="S29" i="3"/>
  <c r="R29" i="3"/>
  <c r="O29" i="3"/>
  <c r="U29" i="3"/>
  <c r="Q29" i="3"/>
  <c r="N29" i="3"/>
  <c r="P29" i="3"/>
  <c r="L29" i="3"/>
  <c r="I29" i="3"/>
  <c r="M29" i="3"/>
  <c r="K29" i="3"/>
  <c r="H29" i="3"/>
  <c r="J29" i="3"/>
  <c r="T80" i="3"/>
  <c r="V80" i="3"/>
  <c r="S80" i="3"/>
  <c r="R80" i="3"/>
  <c r="O80" i="3"/>
  <c r="U80" i="3"/>
  <c r="Q80" i="3"/>
  <c r="N80" i="3"/>
  <c r="P80" i="3"/>
  <c r="I80" i="3"/>
  <c r="L80" i="3"/>
  <c r="K80" i="3"/>
  <c r="H80" i="3"/>
  <c r="M80" i="3"/>
  <c r="J80" i="3"/>
  <c r="T34" i="3"/>
  <c r="V34" i="3"/>
  <c r="S34" i="3"/>
  <c r="R34" i="3"/>
  <c r="O34" i="3"/>
  <c r="Q34" i="3"/>
  <c r="N34" i="3"/>
  <c r="P34" i="3"/>
  <c r="I34" i="3"/>
  <c r="M34" i="3"/>
  <c r="L34" i="3"/>
  <c r="U34" i="3"/>
  <c r="K34" i="3"/>
  <c r="H34" i="3"/>
  <c r="J34" i="3"/>
  <c r="T12" i="3"/>
  <c r="V12" i="3"/>
  <c r="S12" i="3"/>
  <c r="O12" i="3"/>
  <c r="R12" i="3"/>
  <c r="Q12" i="3"/>
  <c r="N12" i="3"/>
  <c r="P12" i="3"/>
  <c r="I12" i="3"/>
  <c r="U12" i="3"/>
  <c r="K12" i="3"/>
  <c r="H12" i="3"/>
  <c r="M12" i="3"/>
  <c r="J12" i="3"/>
  <c r="T19" i="3"/>
  <c r="V19" i="3"/>
  <c r="S19" i="3"/>
  <c r="O19" i="3"/>
  <c r="Q19" i="3"/>
  <c r="N19" i="3"/>
  <c r="R19" i="3"/>
  <c r="U19" i="3"/>
  <c r="P19" i="3"/>
  <c r="I19" i="3"/>
  <c r="M19" i="3"/>
  <c r="L19" i="3"/>
  <c r="K19" i="3"/>
  <c r="H19" i="3"/>
  <c r="J19" i="3"/>
  <c r="G19" i="3"/>
  <c r="E89" i="3"/>
  <c r="E115" i="3"/>
  <c r="E83" i="3"/>
  <c r="E86" i="3"/>
  <c r="E29" i="3"/>
  <c r="E80" i="3"/>
  <c r="E34" i="3"/>
  <c r="E12" i="3"/>
  <c r="E19" i="3"/>
  <c r="G75" i="3"/>
  <c r="G36" i="3"/>
  <c r="H89" i="3"/>
  <c r="I124" i="3"/>
  <c r="I111" i="3"/>
  <c r="I38" i="3"/>
  <c r="I31" i="3"/>
  <c r="I49" i="3"/>
  <c r="J94" i="3"/>
  <c r="J51" i="3"/>
  <c r="J67" i="3"/>
  <c r="J72" i="3"/>
  <c r="L124" i="3"/>
  <c r="M118" i="3"/>
  <c r="M64" i="3"/>
  <c r="S94" i="3"/>
  <c r="U14" i="3"/>
  <c r="R14" i="3"/>
  <c r="T14" i="3"/>
  <c r="V14" i="3"/>
  <c r="O14" i="3"/>
  <c r="L14" i="3"/>
  <c r="S14" i="3"/>
  <c r="Q14" i="3"/>
  <c r="N14" i="3"/>
  <c r="I14" i="3"/>
  <c r="V70" i="3"/>
  <c r="R70" i="3"/>
  <c r="O70" i="3"/>
  <c r="S70" i="3"/>
  <c r="Q70" i="3"/>
  <c r="N70" i="3"/>
  <c r="U70" i="3"/>
  <c r="T70" i="3"/>
  <c r="P70" i="3"/>
  <c r="M70" i="3"/>
  <c r="L70" i="3"/>
  <c r="I70" i="3"/>
  <c r="K70" i="3"/>
  <c r="J70" i="3"/>
  <c r="T82" i="3"/>
  <c r="V82" i="3"/>
  <c r="S82" i="3"/>
  <c r="R82" i="3"/>
  <c r="O82" i="3"/>
  <c r="Q82" i="3"/>
  <c r="N82" i="3"/>
  <c r="U82" i="3"/>
  <c r="P82" i="3"/>
  <c r="L82" i="3"/>
  <c r="I82" i="3"/>
  <c r="K82" i="3"/>
  <c r="H82" i="3"/>
  <c r="J82" i="3"/>
  <c r="T100" i="3"/>
  <c r="V100" i="3"/>
  <c r="U100" i="3"/>
  <c r="S100" i="3"/>
  <c r="Q100" i="3"/>
  <c r="N100" i="3"/>
  <c r="P100" i="3"/>
  <c r="M100" i="3"/>
  <c r="L100" i="3"/>
  <c r="R100" i="3"/>
  <c r="O100" i="3"/>
  <c r="J100" i="3"/>
  <c r="T117" i="3"/>
  <c r="V117" i="3"/>
  <c r="U117" i="3"/>
  <c r="Q117" i="3"/>
  <c r="N117" i="3"/>
  <c r="S117" i="3"/>
  <c r="P117" i="3"/>
  <c r="M117" i="3"/>
  <c r="L117" i="3"/>
  <c r="R117" i="3"/>
  <c r="O117" i="3"/>
  <c r="J117" i="3"/>
  <c r="T93" i="3"/>
  <c r="V93" i="3"/>
  <c r="U93" i="3"/>
  <c r="Q93" i="3"/>
  <c r="N93" i="3"/>
  <c r="P93" i="3"/>
  <c r="M93" i="3"/>
  <c r="S93" i="3"/>
  <c r="L93" i="3"/>
  <c r="O93" i="3"/>
  <c r="J93" i="3"/>
  <c r="T50" i="3"/>
  <c r="V50" i="3"/>
  <c r="U50" i="3"/>
  <c r="S50" i="3"/>
  <c r="Q50" i="3"/>
  <c r="N50" i="3"/>
  <c r="P50" i="3"/>
  <c r="M50" i="3"/>
  <c r="L50" i="3"/>
  <c r="O50" i="3"/>
  <c r="R50" i="3"/>
  <c r="J50" i="3"/>
  <c r="T42" i="3"/>
  <c r="V42" i="3"/>
  <c r="U42" i="3"/>
  <c r="Q42" i="3"/>
  <c r="N42" i="3"/>
  <c r="P42" i="3"/>
  <c r="M42" i="3"/>
  <c r="S42" i="3"/>
  <c r="L42" i="3"/>
  <c r="R42" i="3"/>
  <c r="J42" i="3"/>
  <c r="G42" i="3"/>
  <c r="T84" i="3"/>
  <c r="V84" i="3"/>
  <c r="U84" i="3"/>
  <c r="S84" i="3"/>
  <c r="Q84" i="3"/>
  <c r="N84" i="3"/>
  <c r="P84" i="3"/>
  <c r="M84" i="3"/>
  <c r="L84" i="3"/>
  <c r="R84" i="3"/>
  <c r="O84" i="3"/>
  <c r="J84" i="3"/>
  <c r="G84" i="3"/>
  <c r="T78" i="3"/>
  <c r="V78" i="3"/>
  <c r="U78" i="3"/>
  <c r="Q78" i="3"/>
  <c r="N78" i="3"/>
  <c r="S78" i="3"/>
  <c r="P78" i="3"/>
  <c r="M78" i="3"/>
  <c r="O78" i="3"/>
  <c r="L78" i="3"/>
  <c r="J78" i="3"/>
  <c r="G78" i="3"/>
  <c r="T27" i="3"/>
  <c r="V27" i="3"/>
  <c r="U27" i="3"/>
  <c r="S27" i="3"/>
  <c r="Q27" i="3"/>
  <c r="N27" i="3"/>
  <c r="P27" i="3"/>
  <c r="M27" i="3"/>
  <c r="L27" i="3"/>
  <c r="R27" i="3"/>
  <c r="O27" i="3"/>
  <c r="J27" i="3"/>
  <c r="G27" i="3"/>
  <c r="T3" i="3"/>
  <c r="V3" i="3"/>
  <c r="U3" i="3"/>
  <c r="Q3" i="3"/>
  <c r="N3" i="3"/>
  <c r="S3" i="3"/>
  <c r="P3" i="3"/>
  <c r="M3" i="3"/>
  <c r="O3" i="3"/>
  <c r="L3" i="3"/>
  <c r="R3" i="3"/>
  <c r="J3" i="3"/>
  <c r="G3" i="3"/>
  <c r="T47" i="3"/>
  <c r="V47" i="3"/>
  <c r="U47" i="3"/>
  <c r="R47" i="3"/>
  <c r="S47" i="3"/>
  <c r="Q47" i="3"/>
  <c r="N47" i="3"/>
  <c r="P47" i="3"/>
  <c r="M47" i="3"/>
  <c r="L47" i="3"/>
  <c r="J47" i="3"/>
  <c r="G47" i="3"/>
  <c r="O47" i="3"/>
  <c r="T32" i="3"/>
  <c r="V32" i="3"/>
  <c r="U32" i="3"/>
  <c r="Q32" i="3"/>
  <c r="N32" i="3"/>
  <c r="R32" i="3"/>
  <c r="P32" i="3"/>
  <c r="M32" i="3"/>
  <c r="S32" i="3"/>
  <c r="O32" i="3"/>
  <c r="J32" i="3"/>
  <c r="G32" i="3"/>
  <c r="E100" i="3"/>
  <c r="E117" i="3"/>
  <c r="E93" i="3"/>
  <c r="E50" i="3"/>
  <c r="E42" i="3"/>
  <c r="E84" i="3"/>
  <c r="E78" i="3"/>
  <c r="E27" i="3"/>
  <c r="E3" i="3"/>
  <c r="E47" i="3"/>
  <c r="E32" i="3"/>
  <c r="G67" i="3"/>
  <c r="G110" i="3"/>
  <c r="G2" i="3"/>
  <c r="H117" i="3"/>
  <c r="H61" i="3"/>
  <c r="H14" i="3"/>
  <c r="J69" i="3"/>
  <c r="K100" i="3"/>
  <c r="K61" i="3"/>
  <c r="K64" i="3"/>
  <c r="P14" i="3"/>
  <c r="U18" i="3"/>
  <c r="T18" i="3"/>
  <c r="S18" i="3"/>
  <c r="R18" i="3"/>
  <c r="O18" i="3"/>
  <c r="L18" i="3"/>
  <c r="V18" i="3"/>
  <c r="Q18" i="3"/>
  <c r="N18" i="3"/>
  <c r="I18" i="3"/>
  <c r="P18" i="3"/>
  <c r="T125" i="3"/>
  <c r="V125" i="3"/>
  <c r="S125" i="3"/>
  <c r="Q125" i="3"/>
  <c r="N125" i="3"/>
  <c r="P125" i="3"/>
  <c r="U125" i="3"/>
  <c r="R125" i="3"/>
  <c r="M125" i="3"/>
  <c r="K125" i="3"/>
  <c r="O125" i="3"/>
  <c r="T96" i="3"/>
  <c r="V96" i="3"/>
  <c r="S96" i="3"/>
  <c r="Q96" i="3"/>
  <c r="N96" i="3"/>
  <c r="U96" i="3"/>
  <c r="P96" i="3"/>
  <c r="R96" i="3"/>
  <c r="O96" i="3"/>
  <c r="M96" i="3"/>
  <c r="K96" i="3"/>
  <c r="T97" i="3"/>
  <c r="V97" i="3"/>
  <c r="S97" i="3"/>
  <c r="U97" i="3"/>
  <c r="Q97" i="3"/>
  <c r="N97" i="3"/>
  <c r="P97" i="3"/>
  <c r="R97" i="3"/>
  <c r="K97" i="3"/>
  <c r="H97" i="3"/>
  <c r="M97" i="3"/>
  <c r="O97" i="3"/>
  <c r="T81" i="3"/>
  <c r="V81" i="3"/>
  <c r="S81" i="3"/>
  <c r="Q81" i="3"/>
  <c r="N81" i="3"/>
  <c r="P81" i="3"/>
  <c r="U81" i="3"/>
  <c r="R81" i="3"/>
  <c r="O81" i="3"/>
  <c r="K81" i="3"/>
  <c r="H81" i="3"/>
  <c r="T53" i="3"/>
  <c r="V53" i="3"/>
  <c r="S53" i="3"/>
  <c r="Q53" i="3"/>
  <c r="N53" i="3"/>
  <c r="P53" i="3"/>
  <c r="U53" i="3"/>
  <c r="R53" i="3"/>
  <c r="K53" i="3"/>
  <c r="H53" i="3"/>
  <c r="O53" i="3"/>
  <c r="T74" i="3"/>
  <c r="V74" i="3"/>
  <c r="S74" i="3"/>
  <c r="Q74" i="3"/>
  <c r="N74" i="3"/>
  <c r="U74" i="3"/>
  <c r="P74" i="3"/>
  <c r="R74" i="3"/>
  <c r="K74" i="3"/>
  <c r="H74" i="3"/>
  <c r="M74" i="3"/>
  <c r="T69" i="3"/>
  <c r="V69" i="3"/>
  <c r="S69" i="3"/>
  <c r="U69" i="3"/>
  <c r="Q69" i="3"/>
  <c r="N69" i="3"/>
  <c r="P69" i="3"/>
  <c r="R69" i="3"/>
  <c r="M69" i="3"/>
  <c r="K69" i="3"/>
  <c r="H69" i="3"/>
  <c r="T40" i="3"/>
  <c r="V40" i="3"/>
  <c r="S40" i="3"/>
  <c r="U40" i="3"/>
  <c r="Q40" i="3"/>
  <c r="N40" i="3"/>
  <c r="P40" i="3"/>
  <c r="M40" i="3"/>
  <c r="R40" i="3"/>
  <c r="L40" i="3"/>
  <c r="K40" i="3"/>
  <c r="H40" i="3"/>
  <c r="O40" i="3"/>
  <c r="T73" i="3"/>
  <c r="V73" i="3"/>
  <c r="S73" i="3"/>
  <c r="Q73" i="3"/>
  <c r="N73" i="3"/>
  <c r="P73" i="3"/>
  <c r="M73" i="3"/>
  <c r="U73" i="3"/>
  <c r="R73" i="3"/>
  <c r="O73" i="3"/>
  <c r="L73" i="3"/>
  <c r="K73" i="3"/>
  <c r="H73" i="3"/>
  <c r="T57" i="3"/>
  <c r="V57" i="3"/>
  <c r="S57" i="3"/>
  <c r="R57" i="3"/>
  <c r="Q57" i="3"/>
  <c r="N57" i="3"/>
  <c r="P57" i="3"/>
  <c r="M57" i="3"/>
  <c r="U57" i="3"/>
  <c r="L57" i="3"/>
  <c r="K57" i="3"/>
  <c r="H57" i="3"/>
  <c r="O57" i="3"/>
  <c r="T54" i="3"/>
  <c r="V54" i="3"/>
  <c r="S54" i="3"/>
  <c r="Q54" i="3"/>
  <c r="N54" i="3"/>
  <c r="R54" i="3"/>
  <c r="U54" i="3"/>
  <c r="P54" i="3"/>
  <c r="M54" i="3"/>
  <c r="O54" i="3"/>
  <c r="L54" i="3"/>
  <c r="K54" i="3"/>
  <c r="H54" i="3"/>
  <c r="C61" i="3"/>
  <c r="C75" i="3"/>
  <c r="C18" i="3"/>
  <c r="C64" i="3"/>
  <c r="C14" i="3"/>
  <c r="C36" i="3"/>
  <c r="E125" i="3"/>
  <c r="E96" i="3"/>
  <c r="E97" i="3"/>
  <c r="E81" i="3"/>
  <c r="E53" i="3"/>
  <c r="E74" i="3"/>
  <c r="E69" i="3"/>
  <c r="E40" i="3"/>
  <c r="E73" i="3"/>
  <c r="E57" i="3"/>
  <c r="E54" i="3"/>
  <c r="F61" i="3"/>
  <c r="F75" i="3"/>
  <c r="F18" i="3"/>
  <c r="F14" i="3"/>
  <c r="F36" i="3"/>
  <c r="G29" i="3"/>
  <c r="G54" i="3"/>
  <c r="H96" i="3"/>
  <c r="H90" i="3"/>
  <c r="H55" i="3"/>
  <c r="H7" i="3"/>
  <c r="H16" i="3"/>
  <c r="J31" i="3"/>
  <c r="K84" i="3"/>
  <c r="K3" i="3"/>
  <c r="M14" i="3"/>
  <c r="N7" i="3"/>
  <c r="U64" i="3"/>
  <c r="T64" i="3"/>
  <c r="V64" i="3"/>
  <c r="R64" i="3"/>
  <c r="O64" i="3"/>
  <c r="L64" i="3"/>
  <c r="Q64" i="3"/>
  <c r="N64" i="3"/>
  <c r="S64" i="3"/>
  <c r="P64" i="3"/>
  <c r="I64" i="3"/>
  <c r="V124" i="3"/>
  <c r="S124" i="3"/>
  <c r="U124" i="3"/>
  <c r="Q124" i="3"/>
  <c r="N124" i="3"/>
  <c r="T124" i="3"/>
  <c r="P124" i="3"/>
  <c r="K124" i="3"/>
  <c r="H124" i="3"/>
  <c r="R124" i="3"/>
  <c r="T103" i="3"/>
  <c r="V103" i="3"/>
  <c r="S103" i="3"/>
  <c r="U103" i="3"/>
  <c r="Q103" i="3"/>
  <c r="N103" i="3"/>
  <c r="R103" i="3"/>
  <c r="M103" i="3"/>
  <c r="K103" i="3"/>
  <c r="H103" i="3"/>
  <c r="P103" i="3"/>
  <c r="T111" i="3"/>
  <c r="V111" i="3"/>
  <c r="S111" i="3"/>
  <c r="U111" i="3"/>
  <c r="Q111" i="3"/>
  <c r="N111" i="3"/>
  <c r="P111" i="3"/>
  <c r="K111" i="3"/>
  <c r="H111" i="3"/>
  <c r="M111" i="3"/>
  <c r="O111" i="3"/>
  <c r="R111" i="3"/>
  <c r="T76" i="3"/>
  <c r="V76" i="3"/>
  <c r="S76" i="3"/>
  <c r="U76" i="3"/>
  <c r="Q76" i="3"/>
  <c r="N76" i="3"/>
  <c r="O76" i="3"/>
  <c r="K76" i="3"/>
  <c r="H76" i="3"/>
  <c r="R76" i="3"/>
  <c r="P76" i="3"/>
  <c r="T38" i="3"/>
  <c r="V38" i="3"/>
  <c r="S38" i="3"/>
  <c r="U38" i="3"/>
  <c r="Q38" i="3"/>
  <c r="N38" i="3"/>
  <c r="K38" i="3"/>
  <c r="H38" i="3"/>
  <c r="R38" i="3"/>
  <c r="M38" i="3"/>
  <c r="P38" i="3"/>
  <c r="O38" i="3"/>
  <c r="T79" i="3"/>
  <c r="V79" i="3"/>
  <c r="S79" i="3"/>
  <c r="U79" i="3"/>
  <c r="Q79" i="3"/>
  <c r="N79" i="3"/>
  <c r="R79" i="3"/>
  <c r="P79" i="3"/>
  <c r="K79" i="3"/>
  <c r="H79" i="3"/>
  <c r="O79" i="3"/>
  <c r="M79" i="3"/>
  <c r="T31" i="3"/>
  <c r="V31" i="3"/>
  <c r="S31" i="3"/>
  <c r="U31" i="3"/>
  <c r="Q31" i="3"/>
  <c r="N31" i="3"/>
  <c r="M31" i="3"/>
  <c r="K31" i="3"/>
  <c r="H31" i="3"/>
  <c r="P31" i="3"/>
  <c r="R31" i="3"/>
  <c r="T110" i="3"/>
  <c r="V110" i="3"/>
  <c r="S110" i="3"/>
  <c r="U110" i="3"/>
  <c r="Q110" i="3"/>
  <c r="N110" i="3"/>
  <c r="K110" i="3"/>
  <c r="H110" i="3"/>
  <c r="P110" i="3"/>
  <c r="O110" i="3"/>
  <c r="R110" i="3"/>
  <c r="M110" i="3"/>
  <c r="T49" i="3"/>
  <c r="V49" i="3"/>
  <c r="S49" i="3"/>
  <c r="U49" i="3"/>
  <c r="Q49" i="3"/>
  <c r="N49" i="3"/>
  <c r="P49" i="3"/>
  <c r="O49" i="3"/>
  <c r="L49" i="3"/>
  <c r="M49" i="3"/>
  <c r="K49" i="3"/>
  <c r="H49" i="3"/>
  <c r="R49" i="3"/>
  <c r="T59" i="3"/>
  <c r="V59" i="3"/>
  <c r="S59" i="3"/>
  <c r="U59" i="3"/>
  <c r="Q59" i="3"/>
  <c r="N59" i="3"/>
  <c r="L59" i="3"/>
  <c r="K59" i="3"/>
  <c r="H59" i="3"/>
  <c r="R59" i="3"/>
  <c r="J59" i="3"/>
  <c r="O59" i="3"/>
  <c r="M59" i="3"/>
  <c r="P59" i="3"/>
  <c r="T25" i="3"/>
  <c r="V25" i="3"/>
  <c r="S25" i="3"/>
  <c r="U25" i="3"/>
  <c r="Q25" i="3"/>
  <c r="N25" i="3"/>
  <c r="R25" i="3"/>
  <c r="M25" i="3"/>
  <c r="O25" i="3"/>
  <c r="L25" i="3"/>
  <c r="K25" i="3"/>
  <c r="H25" i="3"/>
  <c r="P25" i="3"/>
  <c r="J25" i="3"/>
  <c r="C118" i="3"/>
  <c r="C94" i="3"/>
  <c r="C90" i="3"/>
  <c r="C51" i="3"/>
  <c r="C55" i="3"/>
  <c r="C67" i="3"/>
  <c r="C7" i="3"/>
  <c r="C72" i="3"/>
  <c r="C16" i="3"/>
  <c r="C2" i="3"/>
  <c r="E124" i="3"/>
  <c r="E103" i="3"/>
  <c r="E111" i="3"/>
  <c r="E76" i="3"/>
  <c r="E38" i="3"/>
  <c r="E79" i="3"/>
  <c r="E31" i="3"/>
  <c r="E110" i="3"/>
  <c r="E49" i="3"/>
  <c r="E59" i="3"/>
  <c r="E25" i="3"/>
  <c r="F118" i="3"/>
  <c r="F94" i="3"/>
  <c r="F90" i="3"/>
  <c r="F51" i="3"/>
  <c r="F55" i="3"/>
  <c r="F67" i="3"/>
  <c r="F7" i="3"/>
  <c r="F72" i="3"/>
  <c r="F16" i="3"/>
  <c r="F2" i="3"/>
  <c r="G61" i="3"/>
  <c r="G69" i="3"/>
  <c r="G14" i="3"/>
  <c r="G25" i="3"/>
  <c r="H50" i="3"/>
  <c r="H84" i="3"/>
  <c r="H27" i="3"/>
  <c r="H47" i="3"/>
  <c r="L96" i="3"/>
  <c r="L53" i="3"/>
  <c r="L72" i="3"/>
  <c r="M36" i="3"/>
  <c r="H70" i="3"/>
  <c r="I117" i="3"/>
  <c r="I50" i="3"/>
  <c r="I84" i="3"/>
  <c r="I27" i="3"/>
  <c r="I47" i="3"/>
  <c r="K50" i="3"/>
  <c r="L103" i="3"/>
  <c r="L38" i="3"/>
  <c r="M81" i="3"/>
  <c r="F100" i="3"/>
  <c r="F117" i="3"/>
  <c r="F93" i="3"/>
  <c r="F50" i="3"/>
  <c r="F42" i="3"/>
  <c r="F84" i="3"/>
  <c r="F78" i="3"/>
  <c r="F27" i="3"/>
  <c r="F3" i="3"/>
  <c r="F47" i="3"/>
  <c r="F32" i="3"/>
  <c r="G82" i="3"/>
  <c r="G12" i="3"/>
  <c r="H100" i="3"/>
  <c r="I96" i="3"/>
  <c r="I81" i="3"/>
  <c r="I74" i="3"/>
  <c r="I40" i="3"/>
  <c r="I57" i="3"/>
  <c r="J61" i="3"/>
  <c r="J18" i="3"/>
  <c r="J14" i="3"/>
  <c r="K75" i="3"/>
  <c r="K14" i="3"/>
  <c r="M76" i="3"/>
  <c r="AS131" i="2"/>
  <c r="AT666" i="2"/>
  <c r="AU666" i="2"/>
  <c r="AS33" i="2"/>
  <c r="AS718" i="2"/>
  <c r="AS478" i="2"/>
  <c r="AS656" i="2"/>
  <c r="AS154" i="2"/>
  <c r="AS595" i="2"/>
  <c r="AS141" i="2"/>
  <c r="AS456" i="2"/>
  <c r="AS269" i="2"/>
  <c r="AS295" i="2"/>
  <c r="AS98" i="2"/>
  <c r="AS685" i="2"/>
  <c r="AS452" i="2"/>
  <c r="AS645" i="2"/>
  <c r="AS231" i="2"/>
  <c r="AS366" i="2"/>
  <c r="AS67" i="2"/>
  <c r="AS296" i="2"/>
  <c r="AS210" i="2"/>
  <c r="AS198" i="2"/>
  <c r="AS706" i="2"/>
  <c r="AS55" i="2"/>
  <c r="AS701" i="2"/>
  <c r="AS45" i="2"/>
  <c r="AS444" i="2"/>
  <c r="AS493" i="2"/>
  <c r="AS667" i="2"/>
  <c r="AS435" i="2"/>
  <c r="AS653" i="2"/>
  <c r="AS606" i="2"/>
  <c r="AS54" i="2"/>
  <c r="AS427" i="2"/>
  <c r="AS412" i="2"/>
  <c r="AS459" i="2"/>
  <c r="AS328" i="2"/>
  <c r="AS217" i="2"/>
  <c r="AS97" i="2"/>
  <c r="AS243" i="2"/>
  <c r="AS337" i="2"/>
  <c r="AS274" i="2"/>
  <c r="AS91" i="2"/>
  <c r="AS395" i="2"/>
  <c r="AS244" i="2"/>
  <c r="AS416" i="2"/>
  <c r="AS3" i="2"/>
  <c r="AS371" i="2"/>
  <c r="AS511" i="2"/>
  <c r="AT640" i="2"/>
  <c r="AT709" i="2"/>
  <c r="AT683" i="2"/>
  <c r="AT290" i="2"/>
  <c r="AT572" i="2"/>
  <c r="AR283" i="2"/>
  <c r="AS271" i="2"/>
  <c r="AS450" i="2"/>
  <c r="AS263" i="2"/>
  <c r="AS369" i="2"/>
  <c r="AS42" i="2"/>
  <c r="AS475" i="2"/>
  <c r="AS142" i="2"/>
  <c r="AS564" i="2"/>
  <c r="AS291" i="2"/>
  <c r="AS237" i="2"/>
  <c r="AS94" i="2"/>
  <c r="AS232" i="2"/>
  <c r="AS697" i="2"/>
  <c r="AS447" i="2"/>
  <c r="AS629" i="2"/>
  <c r="AS242" i="2"/>
  <c r="AS571" i="2"/>
  <c r="AS550" i="2"/>
  <c r="AS661" i="2"/>
  <c r="AS123" i="2"/>
  <c r="AS92" i="2"/>
  <c r="AS276" i="2"/>
  <c r="AS725" i="2"/>
  <c r="AS327" i="2"/>
  <c r="AS581" i="2"/>
  <c r="AS70" i="2"/>
  <c r="AS152" i="2"/>
  <c r="AS662" i="2"/>
  <c r="AS618" i="2"/>
  <c r="AS200" i="2"/>
  <c r="AS648" i="2"/>
  <c r="AS93" i="2"/>
  <c r="AS89" i="2"/>
  <c r="AS246" i="2"/>
  <c r="AS439" i="2"/>
  <c r="AS609" i="2"/>
  <c r="AS659" i="2"/>
  <c r="AS445" i="2"/>
  <c r="AS543" i="2"/>
  <c r="AS440" i="2"/>
  <c r="AS520" i="2"/>
  <c r="AS577" i="2"/>
  <c r="AS441" i="2"/>
  <c r="AS119" i="2"/>
  <c r="AS721" i="2"/>
  <c r="AS651" i="2"/>
  <c r="AS283" i="2"/>
  <c r="AS711" i="2"/>
  <c r="AS463" i="2"/>
  <c r="AS467" i="2"/>
  <c r="AS367" i="2"/>
  <c r="AS116" i="2"/>
  <c r="AS311" i="2"/>
  <c r="AS352" i="2"/>
  <c r="AS561" i="2"/>
  <c r="AS494" i="2"/>
  <c r="AS723" i="2"/>
  <c r="AS684" i="2"/>
  <c r="AS580" i="2"/>
  <c r="AS335" i="2"/>
  <c r="AS20" i="2"/>
  <c r="AS362" i="2"/>
  <c r="AS32" i="2"/>
  <c r="AS272" i="2"/>
  <c r="AS2" i="2"/>
  <c r="AS38" i="2"/>
  <c r="AS544" i="2"/>
  <c r="AS338" i="2"/>
  <c r="AS502" i="2"/>
  <c r="AS325" i="2"/>
  <c r="AS73" i="2"/>
  <c r="AS85" i="2"/>
  <c r="AS509" i="2"/>
  <c r="AS430" i="2"/>
  <c r="AS699" i="2"/>
  <c r="AS41" i="2"/>
  <c r="AS13" i="2"/>
  <c r="AS176" i="2"/>
  <c r="AS58" i="2"/>
  <c r="AS87" i="2"/>
  <c r="AS647" i="2"/>
  <c r="AS201" i="2"/>
  <c r="AS443" i="2"/>
  <c r="AS224" i="2"/>
  <c r="AS372" i="2"/>
  <c r="AS139" i="2"/>
  <c r="AS442" i="2"/>
  <c r="AS255" i="2"/>
  <c r="AS75" i="2"/>
  <c r="AS390" i="2"/>
  <c r="AS140" i="2"/>
  <c r="AS462" i="2"/>
  <c r="AS537" i="2"/>
  <c r="AS370" i="2"/>
  <c r="AS61" i="2"/>
  <c r="AS554" i="2"/>
  <c r="AT705" i="2"/>
  <c r="AT503" i="2"/>
  <c r="AT664" i="2"/>
  <c r="AT628" i="2"/>
  <c r="AT516" i="2"/>
  <c r="AS636" i="2"/>
  <c r="AS504" i="2"/>
  <c r="AS461" i="2"/>
  <c r="AS350" i="2"/>
  <c r="AS703" i="2"/>
  <c r="AS410" i="2"/>
  <c r="AS11" i="2"/>
  <c r="AS36" i="2"/>
  <c r="AS233" i="2"/>
  <c r="AS626" i="2"/>
  <c r="AS727" i="2"/>
  <c r="AS197" i="2"/>
  <c r="AS666" i="2"/>
  <c r="AS368" i="2"/>
  <c r="AS278" i="2"/>
  <c r="AS396" i="2"/>
  <c r="AS111" i="2"/>
  <c r="AS377" i="2"/>
  <c r="AS404" i="2"/>
  <c r="AS134" i="2"/>
  <c r="AS289" i="2"/>
  <c r="AS468" i="2"/>
  <c r="AS415" i="2"/>
  <c r="AS496" i="2"/>
  <c r="AS323" i="2"/>
  <c r="AS334" i="2"/>
  <c r="AS151" i="2"/>
  <c r="AS175" i="2"/>
  <c r="AS704" i="2"/>
  <c r="AS566" i="2"/>
  <c r="AS731" i="2"/>
  <c r="AS720" i="2"/>
  <c r="AS6" i="2"/>
  <c r="AS204" i="2"/>
  <c r="AS9" i="2"/>
  <c r="AS165" i="2"/>
  <c r="AS523" i="2"/>
  <c r="AS398" i="2"/>
  <c r="AS163" i="2"/>
  <c r="AS726" i="2"/>
  <c r="AS241" i="2"/>
  <c r="AS262" i="2"/>
  <c r="AS515" i="2"/>
  <c r="AS644" i="2"/>
  <c r="AS640" i="2"/>
  <c r="AS709" i="2"/>
  <c r="AS683" i="2"/>
  <c r="AS290" i="2"/>
  <c r="AS572" i="2"/>
  <c r="AS681" i="2"/>
  <c r="AS180" i="2"/>
  <c r="AS353" i="2"/>
  <c r="AS715" i="2"/>
  <c r="AS95" i="2"/>
  <c r="AS110" i="2"/>
  <c r="AS508" i="2"/>
  <c r="AS35" i="2"/>
  <c r="AS169" i="2"/>
  <c r="AS610" i="2"/>
  <c r="AS485" i="2"/>
  <c r="AS585" i="2"/>
  <c r="AS252" i="2"/>
  <c r="AS717" i="2"/>
  <c r="AS624" i="2"/>
  <c r="AS15" i="2"/>
  <c r="AS342" i="2"/>
  <c r="AS719" i="2"/>
  <c r="AS635" i="2"/>
  <c r="AS147" i="2"/>
  <c r="AS259" i="2"/>
  <c r="AS195" i="2"/>
  <c r="AS356" i="2"/>
  <c r="AS74" i="2"/>
  <c r="AS177" i="2"/>
  <c r="AS214" i="2"/>
  <c r="AS545" i="2"/>
  <c r="AS159" i="2"/>
  <c r="AS383" i="2"/>
  <c r="AS525" i="2"/>
  <c r="AS174" i="2"/>
  <c r="AS83" i="2"/>
  <c r="AS206" i="2"/>
  <c r="AS658" i="2"/>
  <c r="AS376" i="2"/>
  <c r="AS114" i="2"/>
  <c r="AS333" i="2"/>
  <c r="AS230" i="2"/>
  <c r="AS446" i="2"/>
  <c r="AS454" i="2"/>
  <c r="AS65" i="2"/>
  <c r="AS654" i="2"/>
  <c r="AS514" i="2"/>
  <c r="AS218" i="2"/>
  <c r="AS240" i="2"/>
  <c r="AS637" i="2"/>
  <c r="AS37" i="2"/>
  <c r="AS424" i="2"/>
  <c r="AS256" i="2"/>
  <c r="AS300" i="2"/>
  <c r="AS438" i="2"/>
  <c r="AS293" i="2"/>
  <c r="AS173" i="2"/>
  <c r="AS306" i="2"/>
  <c r="AS431" i="2"/>
  <c r="AS307" i="2"/>
  <c r="AT722" i="2"/>
  <c r="AT729" i="2"/>
  <c r="AS406" i="2"/>
  <c r="AS146" i="2"/>
  <c r="AS196" i="2"/>
  <c r="AS348" i="2"/>
  <c r="AS422" i="2"/>
  <c r="AS403" i="2"/>
  <c r="AS31" i="2"/>
  <c r="AS374" i="2"/>
  <c r="AS28" i="2"/>
  <c r="AS472" i="2"/>
  <c r="AS351" i="2"/>
  <c r="AS144" i="2"/>
  <c r="AS689" i="2"/>
  <c r="AS394" i="2"/>
  <c r="AS716" i="2"/>
  <c r="AS117" i="2"/>
  <c r="AS317" i="2"/>
  <c r="AS178" i="2"/>
  <c r="AS63" i="2"/>
  <c r="AS202" i="2"/>
  <c r="AS707" i="2"/>
  <c r="AS120" i="2"/>
  <c r="AS361" i="2"/>
  <c r="AS305" i="2"/>
  <c r="AS170" i="2"/>
  <c r="AS23" i="2"/>
  <c r="AS713" i="2"/>
  <c r="AS555" i="2"/>
  <c r="AS216" i="2"/>
  <c r="AS500" i="2"/>
  <c r="AS419" i="2"/>
  <c r="AS526" i="2"/>
  <c r="AS86" i="2"/>
  <c r="AS229" i="2"/>
  <c r="AS49" i="2"/>
  <c r="AS365" i="2"/>
  <c r="AS26" i="2"/>
  <c r="AS477" i="2"/>
  <c r="AS724" i="2"/>
  <c r="AS705" i="2"/>
  <c r="AS503" i="2"/>
  <c r="AS664" i="2"/>
  <c r="AS628" i="2"/>
  <c r="AS516" i="2"/>
  <c r="AS677" i="2"/>
  <c r="AS532" i="2"/>
  <c r="AS161" i="2"/>
  <c r="AS228" i="2"/>
  <c r="AS434" i="2"/>
  <c r="AS423" i="2"/>
  <c r="AS118" i="2"/>
  <c r="AS589" i="2"/>
  <c r="AS565" i="2"/>
  <c r="AS88" i="2"/>
  <c r="AS702" i="2"/>
  <c r="AS524" i="2"/>
  <c r="AS137" i="2"/>
  <c r="AS364" i="2"/>
  <c r="AS102" i="2"/>
  <c r="AS158" i="2"/>
  <c r="AS499" i="2"/>
  <c r="AS343" i="2"/>
  <c r="AS128" i="2"/>
  <c r="AS534" i="2"/>
  <c r="AS211" i="2"/>
  <c r="AS166" i="2"/>
  <c r="AS486" i="2"/>
  <c r="AS481" i="2"/>
  <c r="AS476" i="2"/>
  <c r="AS145" i="2"/>
  <c r="AS16" i="2"/>
  <c r="AS150" i="2"/>
  <c r="AS294" i="2"/>
  <c r="AS483" i="2"/>
  <c r="AS168" i="2"/>
  <c r="AS464" i="2"/>
  <c r="AS418" i="2"/>
  <c r="AS360" i="2"/>
  <c r="AS495" i="2"/>
  <c r="AS336" i="2"/>
  <c r="AS519" i="2"/>
  <c r="AS582" i="2"/>
  <c r="AS107" i="2"/>
  <c r="AS510" i="2"/>
  <c r="AS212" i="2"/>
  <c r="AS622" i="2"/>
  <c r="AS480" i="2"/>
  <c r="AS382" i="2"/>
  <c r="AS384" i="2"/>
  <c r="AS340" i="2"/>
  <c r="AS341" i="2"/>
  <c r="AS407" i="2"/>
  <c r="AS209" i="2"/>
  <c r="AS56" i="2"/>
  <c r="AS316" i="2"/>
  <c r="AS112" i="2"/>
  <c r="AS355" i="2"/>
  <c r="AS130" i="2"/>
  <c r="AS411" i="2"/>
  <c r="AS378" i="2"/>
  <c r="AT693" i="2"/>
  <c r="AT669" i="2"/>
  <c r="AT614" i="2"/>
  <c r="AT506" i="2"/>
  <c r="AT324" i="2"/>
  <c r="AT132" i="2"/>
  <c r="AT732" i="2"/>
  <c r="AS729" i="2"/>
  <c r="AS238" i="2"/>
  <c r="AS309" i="2"/>
  <c r="AS623" i="2"/>
  <c r="AS304" i="2"/>
  <c r="AS277" i="2"/>
  <c r="AS4" i="2"/>
  <c r="AS72" i="2"/>
  <c r="AS329" i="2"/>
  <c r="AS22" i="2"/>
  <c r="AS77" i="2"/>
  <c r="AS457" i="2"/>
  <c r="AS631" i="2"/>
  <c r="AT695" i="2"/>
  <c r="AT547" i="2"/>
  <c r="AT281" i="2"/>
  <c r="AT310" i="2"/>
  <c r="AS693" i="2"/>
  <c r="AS614" i="2"/>
  <c r="AS324" i="2"/>
  <c r="AS132" i="2"/>
  <c r="AS732" i="2"/>
  <c r="AS549" i="2"/>
  <c r="AS536" i="2"/>
  <c r="AS436" i="2"/>
  <c r="AS638" i="2"/>
  <c r="AS68" i="2"/>
  <c r="AS650" i="2"/>
  <c r="AS426" i="2"/>
  <c r="AS592" i="2"/>
  <c r="AS712" i="2"/>
  <c r="AS630" i="2"/>
  <c r="AS297" i="2"/>
  <c r="AS437" i="2"/>
  <c r="AS673" i="2"/>
  <c r="AS160" i="2"/>
  <c r="AS405" i="2"/>
  <c r="AS385" i="2"/>
  <c r="AS21" i="2"/>
  <c r="AS380" i="2"/>
  <c r="AS562" i="2"/>
  <c r="AS639" i="2"/>
  <c r="AS616" i="2"/>
  <c r="AS672" i="2"/>
  <c r="AS574" i="2"/>
  <c r="AS642" i="2"/>
  <c r="AS205" i="2"/>
  <c r="AS250" i="2"/>
  <c r="AS386" i="2"/>
  <c r="AS90" i="2"/>
  <c r="AS292" i="2"/>
  <c r="AS558" i="2"/>
  <c r="AS258" i="2"/>
  <c r="AS80" i="2"/>
  <c r="AS346" i="2"/>
  <c r="AS186" i="2"/>
  <c r="AS397" i="2"/>
  <c r="AS538" i="2"/>
  <c r="AS213" i="2"/>
  <c r="AS149" i="2"/>
  <c r="AS34" i="2"/>
  <c r="AS584" i="2"/>
  <c r="AS121" i="2"/>
  <c r="AS25" i="2"/>
  <c r="AS676" i="2"/>
  <c r="AS322" i="2"/>
  <c r="AS187" i="2"/>
  <c r="AS254" i="2"/>
  <c r="AS593" i="2"/>
  <c r="AS188" i="2"/>
  <c r="AS320" i="2"/>
  <c r="AS414" i="2"/>
  <c r="AS100" i="2"/>
  <c r="AS79" i="2"/>
  <c r="AS579" i="2"/>
  <c r="AS249" i="2"/>
  <c r="AT694" i="2"/>
  <c r="AT682" i="2"/>
  <c r="AT498" i="2"/>
  <c r="AT302" i="2"/>
  <c r="AT388" i="2"/>
  <c r="AT391" i="2"/>
  <c r="AT71" i="2"/>
  <c r="AT559" i="2"/>
  <c r="AT179" i="2"/>
  <c r="AS708" i="2"/>
  <c r="AS501" i="2"/>
  <c r="AS660" i="2"/>
  <c r="AS491" i="2"/>
  <c r="AS678" i="2"/>
  <c r="AS69" i="2"/>
  <c r="AS417" i="2"/>
  <c r="AS82" i="2"/>
  <c r="AS691" i="2"/>
  <c r="AS315" i="2"/>
  <c r="AS301" i="2"/>
  <c r="AS43" i="2"/>
  <c r="AT597" i="2"/>
  <c r="AT223" i="2"/>
  <c r="AT700" i="2"/>
  <c r="AT529" i="2"/>
  <c r="AS669" i="2"/>
  <c r="AS506" i="2"/>
  <c r="AS695" i="2"/>
  <c r="AS597" i="2"/>
  <c r="AS547" i="2"/>
  <c r="AS223" i="2"/>
  <c r="AS281" i="2"/>
  <c r="AS700" i="2"/>
  <c r="AS310" i="2"/>
  <c r="AS529" i="2"/>
  <c r="AS275" i="2"/>
  <c r="AS64" i="2"/>
  <c r="AS298" i="2"/>
  <c r="AS172" i="2"/>
  <c r="AS331" i="2"/>
  <c r="AS409" i="2"/>
  <c r="AS710" i="2"/>
  <c r="AS588" i="2"/>
  <c r="AS576" i="2"/>
  <c r="AS57" i="2"/>
  <c r="AS533" i="2"/>
  <c r="AS30" i="2"/>
  <c r="AS183" i="2"/>
  <c r="AS393" i="2"/>
  <c r="AS282" i="2"/>
  <c r="AS24" i="2"/>
  <c r="AS646" i="2"/>
  <c r="AS226" i="2"/>
  <c r="AS18" i="2"/>
  <c r="AS428" i="2"/>
  <c r="AS568" i="2"/>
  <c r="AS326" i="2"/>
  <c r="AS138" i="2"/>
  <c r="AS39" i="2"/>
  <c r="AS113" i="2"/>
  <c r="AS189" i="2"/>
  <c r="AS164" i="2"/>
  <c r="AS627" i="2"/>
  <c r="AS199" i="2"/>
  <c r="AS455" i="2"/>
  <c r="AS402" i="2"/>
  <c r="AS122" i="2"/>
  <c r="AS389" i="2"/>
  <c r="AS148" i="2"/>
  <c r="AS433" i="2"/>
  <c r="AS279" i="2"/>
  <c r="AS219" i="2"/>
  <c r="AS490" i="2"/>
  <c r="AS194" i="2"/>
  <c r="AS473" i="2"/>
  <c r="AS449" i="2"/>
  <c r="AS641" i="2"/>
  <c r="AS167" i="2"/>
  <c r="AS53" i="2"/>
  <c r="AS127" i="2"/>
  <c r="AS465" i="2"/>
  <c r="AS469" i="2"/>
  <c r="AS303" i="2"/>
  <c r="AS314" i="2"/>
  <c r="AS670" i="2"/>
  <c r="AS625" i="2"/>
  <c r="AS470" i="2"/>
  <c r="AS78" i="2"/>
  <c r="AT578" i="2"/>
  <c r="AT674" i="2"/>
  <c r="AT690" i="2"/>
  <c r="AT285" i="2"/>
  <c r="AT621" i="2"/>
  <c r="AR531" i="2"/>
  <c r="AS680" i="2"/>
  <c r="AS408" i="2"/>
  <c r="AS96" i="2"/>
  <c r="AS373" i="2"/>
  <c r="AS253" i="2"/>
  <c r="AS603" i="2"/>
  <c r="AS594" i="2"/>
  <c r="AS420" i="2"/>
  <c r="AS518" i="2"/>
  <c r="AS234" i="2"/>
  <c r="AS613" i="2"/>
  <c r="AS556" i="2"/>
  <c r="AS682" i="2"/>
  <c r="AS302" i="2"/>
  <c r="AS391" i="2"/>
  <c r="AS559" i="2"/>
  <c r="AS619" i="2"/>
  <c r="AS487" i="2"/>
  <c r="AS451" i="2"/>
  <c r="AS488" i="2"/>
  <c r="AS27" i="2"/>
  <c r="AS429" i="2"/>
  <c r="AS156" i="2"/>
  <c r="AS313" i="2"/>
  <c r="AS14" i="2"/>
  <c r="AS605" i="2"/>
  <c r="AS552" i="2"/>
  <c r="AS5" i="2"/>
  <c r="AS312" i="2"/>
  <c r="AS251" i="2"/>
  <c r="AS413" i="2"/>
  <c r="AS354" i="2"/>
  <c r="AS492" i="2"/>
  <c r="AS62" i="2"/>
  <c r="AS551" i="2"/>
  <c r="AS8" i="2"/>
  <c r="AS620" i="2"/>
  <c r="AS542" i="2"/>
  <c r="AS567" i="2"/>
  <c r="AS421" i="2"/>
  <c r="AS287" i="2"/>
  <c r="AS182" i="2"/>
  <c r="AS517" i="2"/>
  <c r="AS600" i="2"/>
  <c r="AS528" i="2"/>
  <c r="AS453" i="2"/>
  <c r="AS321" i="2"/>
  <c r="AS505" i="2"/>
  <c r="AS227" i="2"/>
  <c r="AS573" i="2"/>
  <c r="AS108" i="2"/>
  <c r="AS531" i="2"/>
  <c r="AT718" i="2"/>
  <c r="AT349" i="2"/>
  <c r="AT513" i="2"/>
  <c r="AT461" i="2"/>
  <c r="AT263" i="2"/>
  <c r="AT196" i="2"/>
  <c r="AT478" i="2"/>
  <c r="AT730" i="2"/>
  <c r="AT207" i="2"/>
  <c r="AT350" i="2"/>
  <c r="AT348" i="2"/>
  <c r="AT369" i="2"/>
  <c r="AT656" i="2"/>
  <c r="AT675" i="2"/>
  <c r="AT471" i="2"/>
  <c r="AT703" i="2"/>
  <c r="AT422" i="2"/>
  <c r="AT42" i="2"/>
  <c r="AT155" i="2"/>
  <c r="AT235" i="2"/>
  <c r="AT154" i="2"/>
  <c r="AT410" i="2"/>
  <c r="AT403" i="2"/>
  <c r="AT475" i="2"/>
  <c r="AT591" i="2"/>
  <c r="AT522" i="2"/>
  <c r="AT11" i="2"/>
  <c r="AT595" i="2"/>
  <c r="AT31" i="2"/>
  <c r="AT142" i="2"/>
  <c r="AT687" i="2"/>
  <c r="AT570" i="2"/>
  <c r="AT36" i="2"/>
  <c r="AT141" i="2"/>
  <c r="AT374" i="2"/>
  <c r="AT564" i="2"/>
  <c r="AT104" i="2"/>
  <c r="AT497" i="2"/>
  <c r="AT233" i="2"/>
  <c r="AT456" i="2"/>
  <c r="AT28" i="2"/>
  <c r="AT291" i="2"/>
  <c r="AT387" i="2"/>
  <c r="AT643" i="2"/>
  <c r="AT626" i="2"/>
  <c r="AT472" i="2"/>
  <c r="AT237" i="2"/>
  <c r="AT269" i="2"/>
  <c r="AT288" i="2"/>
  <c r="AT10" i="2"/>
  <c r="AT727" i="2"/>
  <c r="AT351" i="2"/>
  <c r="AT94" i="2"/>
  <c r="AT295" i="2"/>
  <c r="AT345" i="2"/>
  <c r="AT482" i="2"/>
  <c r="AT197" i="2"/>
  <c r="AT144" i="2"/>
  <c r="AT232" i="2"/>
  <c r="AT98" i="2"/>
  <c r="AT611" i="2"/>
  <c r="AS722" i="2"/>
  <c r="AS236" i="2"/>
  <c r="AS590" i="2"/>
  <c r="AS280" i="2"/>
  <c r="AS191" i="2"/>
  <c r="AS688" i="2"/>
  <c r="AS193" i="2"/>
  <c r="AS569" i="2"/>
  <c r="AS260" i="2"/>
  <c r="AS29" i="2"/>
  <c r="AS48" i="2"/>
  <c r="AS284" i="2"/>
  <c r="AS399" i="2"/>
  <c r="AS694" i="2"/>
  <c r="AS498" i="2"/>
  <c r="AS388" i="2"/>
  <c r="AS71" i="2"/>
  <c r="AS179" i="2"/>
  <c r="AS679" i="2"/>
  <c r="AS135" i="2"/>
  <c r="AS530" i="2"/>
  <c r="AS261" i="2"/>
  <c r="AS185" i="2"/>
  <c r="AS12" i="2"/>
  <c r="AS192" i="2"/>
  <c r="AS268" i="2"/>
  <c r="AS663" i="2"/>
  <c r="AS51" i="2"/>
  <c r="AS601" i="2"/>
  <c r="AS66" i="2"/>
  <c r="AS99" i="2"/>
  <c r="AS286" i="2"/>
  <c r="AS17" i="2"/>
  <c r="AS84" i="2"/>
  <c r="AS578" i="2"/>
  <c r="AS674" i="2"/>
  <c r="AS690" i="2"/>
  <c r="AS285" i="2"/>
  <c r="AS621" i="2"/>
  <c r="AS448" i="2"/>
  <c r="AS257" i="2"/>
  <c r="AS692" i="2"/>
  <c r="AS308" i="2"/>
  <c r="AS363" i="2"/>
  <c r="AS512" i="2"/>
  <c r="AS46" i="2"/>
  <c r="AS106" i="2"/>
  <c r="AS458" i="2"/>
  <c r="AS319" i="2"/>
  <c r="AS548" i="2"/>
  <c r="AS318" i="2"/>
  <c r="AS527" i="2"/>
  <c r="AS598" i="2"/>
  <c r="AS129" i="2"/>
  <c r="AS698" i="2"/>
  <c r="AS665" i="2"/>
  <c r="AS103" i="2"/>
  <c r="AS696" i="2"/>
  <c r="AS273" i="2"/>
  <c r="AS604" i="2"/>
  <c r="AS299" i="2"/>
  <c r="AS47" i="2"/>
  <c r="AS101" i="2"/>
  <c r="AS126" i="2"/>
  <c r="AS546" i="2"/>
  <c r="AS157" i="2"/>
  <c r="AS115" i="2"/>
  <c r="AS425" i="2"/>
  <c r="AS617" i="2"/>
  <c r="AS208" i="2"/>
  <c r="AS541" i="2"/>
  <c r="AS466" i="2"/>
  <c r="AS339" i="2"/>
  <c r="AS563" i="2"/>
  <c r="AS40" i="2"/>
  <c r="AS162" i="2"/>
  <c r="AS133" i="2"/>
  <c r="AS359" i="2"/>
  <c r="AS602" i="2"/>
  <c r="AS474" i="2"/>
  <c r="AS560" i="2"/>
  <c r="AS220" i="2"/>
  <c r="AS607" i="2"/>
  <c r="AS239" i="2"/>
  <c r="AS19" i="2"/>
  <c r="AS479" i="2"/>
  <c r="AS7" i="2"/>
  <c r="AS489" i="2"/>
  <c r="AS105" i="2"/>
  <c r="AS125" i="2"/>
  <c r="AS330" i="2"/>
  <c r="AS401" i="2"/>
  <c r="AS400" i="2"/>
  <c r="AS655" i="2"/>
  <c r="AS535" i="2"/>
  <c r="AT668" i="2"/>
  <c r="AT697" i="2"/>
  <c r="AT379" i="2"/>
  <c r="AS540" i="2"/>
  <c r="AS596" i="2"/>
  <c r="AS513" i="2"/>
  <c r="AS207" i="2"/>
  <c r="AS471" i="2"/>
  <c r="AS235" i="2"/>
  <c r="AS522" i="2"/>
  <c r="AS570" i="2"/>
  <c r="AS497" i="2"/>
  <c r="AS643" i="2"/>
  <c r="AS10" i="2"/>
  <c r="AS482" i="2"/>
  <c r="AT685" i="2"/>
  <c r="AT689" i="2"/>
  <c r="AT447" i="2"/>
  <c r="AT368" i="2"/>
  <c r="AT394" i="2"/>
  <c r="AT452" i="2"/>
  <c r="AT629" i="2"/>
  <c r="AT278" i="2"/>
  <c r="AT716" i="2"/>
  <c r="AT645" i="2"/>
  <c r="AT242" i="2"/>
  <c r="AT396" i="2"/>
  <c r="AT117" i="2"/>
  <c r="AT231" i="2"/>
  <c r="AT571" i="2"/>
  <c r="AT111" i="2"/>
  <c r="AT317" i="2"/>
  <c r="AT550" i="2"/>
  <c r="AT366" i="2"/>
  <c r="AT377" i="2"/>
  <c r="AT178" i="2"/>
  <c r="AT661" i="2"/>
  <c r="AT67" i="2"/>
  <c r="AT404" i="2"/>
  <c r="AT63" i="2"/>
  <c r="AT123" i="2"/>
  <c r="AT296" i="2"/>
  <c r="AT134" i="2"/>
  <c r="AT202" i="2"/>
  <c r="AT92" i="2"/>
  <c r="AT210" i="2"/>
  <c r="AT289" i="2"/>
  <c r="AT707" i="2"/>
  <c r="AT276" i="2"/>
  <c r="AT198" i="2"/>
  <c r="AT468" i="2"/>
  <c r="AT120" i="2"/>
  <c r="AT725" i="2"/>
  <c r="AT415" i="2"/>
  <c r="AT706" i="2"/>
  <c r="AT361" i="2"/>
  <c r="AT327" i="2"/>
  <c r="AT496" i="2"/>
  <c r="AT55" i="2"/>
  <c r="AT305" i="2"/>
  <c r="AT581" i="2"/>
  <c r="AT323" i="2"/>
  <c r="AT170" i="2"/>
  <c r="AT701" i="2"/>
  <c r="AT70" i="2"/>
  <c r="AT334" i="2"/>
  <c r="AT23" i="2"/>
  <c r="AT45" i="2"/>
  <c r="AT152" i="2"/>
  <c r="AT151" i="2"/>
  <c r="AT131" i="2"/>
  <c r="AT181" i="2"/>
  <c r="AT686" i="2"/>
  <c r="AT484" i="2"/>
  <c r="AT225" i="2"/>
  <c r="AR124" i="2"/>
  <c r="AR267" i="2"/>
  <c r="AR143" i="2"/>
  <c r="AR203" i="2"/>
  <c r="AR153" i="2"/>
  <c r="AR357" i="2"/>
  <c r="AR60" i="2"/>
  <c r="AR50" i="2"/>
  <c r="AR59" i="2"/>
  <c r="AR136" i="2"/>
  <c r="AR81" i="2"/>
  <c r="AR375" i="2"/>
  <c r="AR347" i="2"/>
  <c r="AR76" i="2"/>
  <c r="AU685" i="2"/>
  <c r="AU689" i="2"/>
  <c r="AU447" i="2"/>
  <c r="AU368" i="2"/>
  <c r="AU394" i="2"/>
  <c r="AU452" i="2"/>
  <c r="AU629" i="2"/>
  <c r="AU278" i="2"/>
  <c r="AU716" i="2"/>
  <c r="AU645" i="2"/>
  <c r="AS344" i="2"/>
  <c r="AS215" i="2"/>
  <c r="AS349" i="2"/>
  <c r="AS730" i="2"/>
  <c r="AS675" i="2"/>
  <c r="AS155" i="2"/>
  <c r="AS591" i="2"/>
  <c r="AS687" i="2"/>
  <c r="AS104" i="2"/>
  <c r="AS387" i="2"/>
  <c r="AS288" i="2"/>
  <c r="AS345" i="2"/>
  <c r="AS611" i="2"/>
  <c r="AS668" i="2"/>
  <c r="AS379" i="2"/>
  <c r="AS124" i="2"/>
  <c r="AS358" i="2"/>
  <c r="AS714" i="2"/>
  <c r="AS267" i="2"/>
  <c r="AS652" i="2"/>
  <c r="AS671" i="2"/>
  <c r="AS44" i="2"/>
  <c r="AS587" i="2"/>
  <c r="AS332" i="2"/>
  <c r="AS52" i="2"/>
  <c r="AS190" i="2"/>
  <c r="AS143" i="2"/>
  <c r="AS245" i="2"/>
  <c r="AS203" i="2"/>
  <c r="AS553" i="2"/>
  <c r="AS575" i="2"/>
  <c r="AS521" i="2"/>
  <c r="AS612" i="2"/>
  <c r="AS586" i="2"/>
  <c r="AS599" i="2"/>
  <c r="AS728" i="2"/>
  <c r="AS221" i="2"/>
  <c r="AS153" i="2"/>
  <c r="AS432" i="2"/>
  <c r="AS507" i="2"/>
  <c r="AS266" i="2"/>
  <c r="AS557" i="2"/>
  <c r="AS357" i="2"/>
  <c r="AS60" i="2"/>
  <c r="AS270" i="2"/>
  <c r="AS633" i="2"/>
  <c r="AS264" i="2"/>
  <c r="AS381" i="2"/>
  <c r="AS184" i="2"/>
  <c r="AS171" i="2"/>
  <c r="AS50" i="2"/>
  <c r="AS657" i="2"/>
  <c r="AS392" i="2"/>
  <c r="AS649" i="2"/>
  <c r="AS59" i="2"/>
  <c r="AS615" i="2"/>
  <c r="AS608" i="2"/>
  <c r="AS109" i="2"/>
  <c r="AS632" i="2"/>
  <c r="AS222" i="2"/>
  <c r="AS539" i="2"/>
  <c r="AS136" i="2"/>
  <c r="AS265" i="2"/>
  <c r="AS634" i="2"/>
  <c r="AS81" i="2"/>
  <c r="AS375" i="2"/>
  <c r="AS248" i="2"/>
  <c r="AS347" i="2"/>
  <c r="AS583" i="2"/>
  <c r="AS76" i="2"/>
  <c r="AS247" i="2"/>
  <c r="AS460" i="2"/>
  <c r="AT713" i="2"/>
  <c r="AT662" i="2"/>
  <c r="AT444" i="2"/>
  <c r="AT175" i="2"/>
  <c r="AT555" i="2"/>
  <c r="AT618" i="2"/>
  <c r="AT493" i="2"/>
  <c r="AT704" i="2"/>
  <c r="AT216" i="2"/>
  <c r="AT200" i="2"/>
  <c r="AT566" i="2"/>
  <c r="AT667" i="2"/>
  <c r="AT500" i="2"/>
  <c r="AT648" i="2"/>
  <c r="AT731" i="2"/>
  <c r="AT435" i="2"/>
  <c r="AT419" i="2"/>
  <c r="AT93" i="2"/>
  <c r="AT720" i="2"/>
  <c r="AT526" i="2"/>
  <c r="AT653" i="2"/>
  <c r="AT89" i="2"/>
  <c r="AT6" i="2"/>
  <c r="AT86" i="2"/>
  <c r="AT606" i="2"/>
  <c r="AT246" i="2"/>
  <c r="AT204" i="2"/>
  <c r="AT229" i="2"/>
  <c r="AT54" i="2"/>
  <c r="AT439" i="2"/>
  <c r="AT9" i="2"/>
  <c r="AT49" i="2"/>
  <c r="AT609" i="2"/>
  <c r="AT427" i="2"/>
  <c r="AT165" i="2"/>
  <c r="AT365" i="2"/>
  <c r="AT659" i="2"/>
  <c r="AT412" i="2"/>
  <c r="AT523" i="2"/>
  <c r="AR117" i="2"/>
  <c r="AR198" i="2"/>
  <c r="AR361" i="2"/>
  <c r="AR323" i="2"/>
  <c r="AR45" i="2"/>
  <c r="AR20" i="2"/>
  <c r="AS181" i="2"/>
  <c r="AS686" i="2"/>
  <c r="AS484" i="2"/>
  <c r="AS225" i="2"/>
  <c r="AT726" i="2"/>
  <c r="AT520" i="2"/>
  <c r="AT241" i="2"/>
  <c r="AT577" i="2"/>
  <c r="AT262" i="2"/>
  <c r="AT441" i="2"/>
  <c r="AT515" i="2"/>
  <c r="AT119" i="2"/>
  <c r="AT644" i="2"/>
  <c r="AR285" i="2"/>
  <c r="AR448" i="2"/>
  <c r="AR257" i="2"/>
  <c r="AR512" i="2"/>
  <c r="AR527" i="2"/>
  <c r="AR617" i="2"/>
  <c r="AR208" i="2"/>
  <c r="AR541" i="2"/>
  <c r="AR40" i="2"/>
  <c r="AR162" i="2"/>
  <c r="AR133" i="2"/>
  <c r="AR239" i="2"/>
  <c r="AR401" i="2"/>
  <c r="AR400" i="2"/>
  <c r="AU718" i="2"/>
  <c r="AU349" i="2"/>
  <c r="AU513" i="2"/>
  <c r="AU461" i="2"/>
  <c r="AU263" i="2"/>
  <c r="AU196" i="2"/>
  <c r="AU478" i="2"/>
  <c r="AU730" i="2"/>
  <c r="AU207" i="2"/>
  <c r="AU350" i="2"/>
  <c r="AU348" i="2"/>
  <c r="AU369" i="2"/>
  <c r="AU656" i="2"/>
  <c r="AU675" i="2"/>
  <c r="AU471" i="2"/>
  <c r="AU703" i="2"/>
  <c r="AU422" i="2"/>
  <c r="AU42" i="2"/>
  <c r="AU155" i="2"/>
  <c r="AU235" i="2"/>
  <c r="AU154" i="2"/>
  <c r="AU410" i="2"/>
  <c r="AU403" i="2"/>
  <c r="AU475" i="2"/>
  <c r="AU591" i="2"/>
  <c r="AU522" i="2"/>
  <c r="AU11" i="2"/>
  <c r="AU595" i="2"/>
  <c r="AU31" i="2"/>
  <c r="AU142" i="2"/>
  <c r="AU687" i="2"/>
  <c r="AU570" i="2"/>
  <c r="AU36" i="2"/>
  <c r="AU141" i="2"/>
  <c r="AU374" i="2"/>
  <c r="AU564" i="2"/>
  <c r="AU104" i="2"/>
  <c r="AU497" i="2"/>
  <c r="AU233" i="2"/>
  <c r="AU456" i="2"/>
  <c r="AU28" i="2"/>
  <c r="AU291" i="2"/>
  <c r="AU387" i="2"/>
  <c r="AU643" i="2"/>
  <c r="AU626" i="2"/>
  <c r="AU472" i="2"/>
  <c r="AU237" i="2"/>
  <c r="AU269" i="2"/>
  <c r="AU288" i="2"/>
  <c r="AU10" i="2"/>
  <c r="AU727" i="2"/>
  <c r="AU351" i="2"/>
  <c r="AU94" i="2"/>
  <c r="AU295" i="2"/>
  <c r="AU345" i="2"/>
  <c r="AU482" i="2"/>
  <c r="AU197" i="2"/>
  <c r="AU144" i="2"/>
  <c r="AU232" i="2"/>
  <c r="AU98" i="2"/>
  <c r="AU611" i="2"/>
  <c r="AT124" i="2"/>
  <c r="AT358" i="2"/>
  <c r="AT714" i="2"/>
  <c r="AT267" i="2"/>
  <c r="AT652" i="2"/>
  <c r="AT671" i="2"/>
  <c r="AT44" i="2"/>
  <c r="AT587" i="2"/>
  <c r="AT332" i="2"/>
  <c r="AT52" i="2"/>
  <c r="AT190" i="2"/>
  <c r="AT143" i="2"/>
  <c r="AT245" i="2"/>
  <c r="AT203" i="2"/>
  <c r="AT553" i="2"/>
  <c r="AT575" i="2"/>
  <c r="AT521" i="2"/>
  <c r="AT612" i="2"/>
  <c r="AT586" i="2"/>
  <c r="AT599" i="2"/>
  <c r="AT728" i="2"/>
  <c r="AT221" i="2"/>
  <c r="AT153" i="2"/>
  <c r="AT432" i="2"/>
  <c r="AT507" i="2"/>
  <c r="AT266" i="2"/>
  <c r="AT557" i="2"/>
  <c r="AT357" i="2"/>
  <c r="AT60" i="2"/>
  <c r="AT270" i="2"/>
  <c r="AT633" i="2"/>
  <c r="AT264" i="2"/>
  <c r="AT381" i="2"/>
  <c r="AT184" i="2"/>
  <c r="AT171" i="2"/>
  <c r="AT50" i="2"/>
  <c r="AT657" i="2"/>
  <c r="AT392" i="2"/>
  <c r="AT649" i="2"/>
  <c r="AT59" i="2"/>
  <c r="AT615" i="2"/>
  <c r="AT608" i="2"/>
  <c r="AT109" i="2"/>
  <c r="AT632" i="2"/>
  <c r="AT222" i="2"/>
  <c r="AT539" i="2"/>
  <c r="AT136" i="2"/>
  <c r="AT265" i="2"/>
  <c r="AT634" i="2"/>
  <c r="AT81" i="2"/>
  <c r="AT375" i="2"/>
  <c r="AT248" i="2"/>
  <c r="AT347" i="2"/>
  <c r="AT583" i="2"/>
  <c r="AT76" i="2"/>
  <c r="AT247" i="2"/>
  <c r="AT460" i="2"/>
  <c r="AR461" i="2"/>
  <c r="AR263" i="2"/>
  <c r="AR196" i="2"/>
  <c r="AR478" i="2"/>
  <c r="AR350" i="2"/>
  <c r="AR348" i="2"/>
  <c r="AR42" i="2"/>
  <c r="AR235" i="2"/>
  <c r="AR154" i="2"/>
  <c r="AR403" i="2"/>
  <c r="AR31" i="2"/>
  <c r="AR142" i="2"/>
  <c r="AR141" i="2"/>
  <c r="AR564" i="2"/>
  <c r="AR104" i="2"/>
  <c r="AR497" i="2"/>
  <c r="AR233" i="2"/>
  <c r="AR28" i="2"/>
  <c r="AR472" i="2"/>
  <c r="AR237" i="2"/>
  <c r="AR10" i="2"/>
  <c r="AR295" i="2"/>
  <c r="AR197" i="2"/>
  <c r="AR98" i="2"/>
  <c r="AU668" i="2"/>
  <c r="AT26" i="2"/>
  <c r="AT445" i="2"/>
  <c r="AT398" i="2"/>
  <c r="AT459" i="2"/>
  <c r="AT477" i="2"/>
  <c r="AT543" i="2"/>
  <c r="AT163" i="2"/>
  <c r="AT328" i="2"/>
  <c r="AT724" i="2"/>
  <c r="AT440" i="2"/>
  <c r="AT217" i="2"/>
  <c r="AT97" i="2"/>
  <c r="AT243" i="2"/>
  <c r="AT337" i="2"/>
  <c r="AT274" i="2"/>
  <c r="AT91" i="2"/>
  <c r="AT395" i="2"/>
  <c r="AT244" i="2"/>
  <c r="AT416" i="2"/>
  <c r="AT3" i="2"/>
  <c r="AT371" i="2"/>
  <c r="AT511" i="2"/>
  <c r="AR396" i="2"/>
  <c r="AR231" i="2"/>
  <c r="AR111" i="2"/>
  <c r="AR178" i="2"/>
  <c r="AR67" i="2"/>
  <c r="AR404" i="2"/>
  <c r="AR63" i="2"/>
  <c r="AR123" i="2"/>
  <c r="AR134" i="2"/>
  <c r="AR202" i="2"/>
  <c r="AR468" i="2"/>
  <c r="AR415" i="2"/>
  <c r="AR327" i="2"/>
  <c r="AR55" i="2"/>
  <c r="AR170" i="2"/>
  <c r="AR152" i="2"/>
  <c r="AR151" i="2"/>
  <c r="AR225" i="2"/>
  <c r="AU713" i="2"/>
  <c r="AU662" i="2"/>
  <c r="AU444" i="2"/>
  <c r="AU175" i="2"/>
  <c r="AU555" i="2"/>
  <c r="AU618" i="2"/>
  <c r="AU493" i="2"/>
  <c r="AU704" i="2"/>
  <c r="AU216" i="2"/>
  <c r="AU200" i="2"/>
  <c r="AU566" i="2"/>
  <c r="AT721" i="2"/>
  <c r="AT651" i="2"/>
  <c r="AT283" i="2"/>
  <c r="AT711" i="2"/>
  <c r="AT463" i="2"/>
  <c r="AT467" i="2"/>
  <c r="AT367" i="2"/>
  <c r="AT116" i="2"/>
  <c r="AT311" i="2"/>
  <c r="AT352" i="2"/>
  <c r="AT561" i="2"/>
  <c r="AT494" i="2"/>
  <c r="AT723" i="2"/>
  <c r="AT684" i="2"/>
  <c r="AT580" i="2"/>
  <c r="AT335" i="2"/>
  <c r="AT20" i="2"/>
  <c r="AT362" i="2"/>
  <c r="AT32" i="2"/>
  <c r="AT272" i="2"/>
  <c r="AT2" i="2"/>
  <c r="AT38" i="2"/>
  <c r="AT544" i="2"/>
  <c r="AT338" i="2"/>
  <c r="AT502" i="2"/>
  <c r="AT325" i="2"/>
  <c r="AT73" i="2"/>
  <c r="AT85" i="2"/>
  <c r="AT509" i="2"/>
  <c r="AT430" i="2"/>
  <c r="AT699" i="2"/>
  <c r="AT41" i="2"/>
  <c r="AT13" i="2"/>
  <c r="AT176" i="2"/>
  <c r="AT58" i="2"/>
  <c r="AT87" i="2"/>
  <c r="AT647" i="2"/>
  <c r="AT201" i="2"/>
  <c r="AT443" i="2"/>
  <c r="AT224" i="2"/>
  <c r="AT372" i="2"/>
  <c r="AT139" i="2"/>
  <c r="AT442" i="2"/>
  <c r="AT255" i="2"/>
  <c r="AT75" i="2"/>
  <c r="AT390" i="2"/>
  <c r="AT140" i="2"/>
  <c r="AT462" i="2"/>
  <c r="AT537" i="2"/>
  <c r="AT370" i="2"/>
  <c r="AT61" i="2"/>
  <c r="AT554" i="2"/>
  <c r="AR444" i="2"/>
  <c r="AR175" i="2"/>
  <c r="AR216" i="2"/>
  <c r="AR200" i="2"/>
  <c r="AR419" i="2"/>
  <c r="AR89" i="2"/>
  <c r="AR6" i="2"/>
  <c r="AR86" i="2"/>
  <c r="AR246" i="2"/>
  <c r="AR204" i="2"/>
  <c r="AR229" i="2"/>
  <c r="AR9" i="2"/>
  <c r="AR49" i="2"/>
  <c r="AR26" i="2"/>
  <c r="AR445" i="2"/>
  <c r="AR91" i="2"/>
  <c r="AR244" i="2"/>
  <c r="AR3" i="2"/>
  <c r="AU726" i="2"/>
  <c r="AU520" i="2"/>
  <c r="AU241" i="2"/>
  <c r="AU577" i="2"/>
  <c r="AU262" i="2"/>
  <c r="AU441" i="2"/>
  <c r="AU515" i="2"/>
  <c r="AU119" i="2"/>
  <c r="AU644" i="2"/>
  <c r="AU721" i="2"/>
  <c r="AU651" i="2"/>
  <c r="AT681" i="2"/>
  <c r="AT180" i="2"/>
  <c r="AT353" i="2"/>
  <c r="AT715" i="2"/>
  <c r="AT95" i="2"/>
  <c r="AT110" i="2"/>
  <c r="AT508" i="2"/>
  <c r="AT35" i="2"/>
  <c r="AT169" i="2"/>
  <c r="AT610" i="2"/>
  <c r="AT485" i="2"/>
  <c r="AT585" i="2"/>
  <c r="AT252" i="2"/>
  <c r="AT717" i="2"/>
  <c r="AT624" i="2"/>
  <c r="AT15" i="2"/>
  <c r="AT342" i="2"/>
  <c r="AT719" i="2"/>
  <c r="AT635" i="2"/>
  <c r="AT147" i="2"/>
  <c r="AT259" i="2"/>
  <c r="AT195" i="2"/>
  <c r="AT356" i="2"/>
  <c r="AT74" i="2"/>
  <c r="AT177" i="2"/>
  <c r="AT214" i="2"/>
  <c r="AT545" i="2"/>
  <c r="AT159" i="2"/>
  <c r="AT383" i="2"/>
  <c r="AT525" i="2"/>
  <c r="AT174" i="2"/>
  <c r="AT83" i="2"/>
  <c r="AT206" i="2"/>
  <c r="AT658" i="2"/>
  <c r="AT376" i="2"/>
  <c r="AT114" i="2"/>
  <c r="AT333" i="2"/>
  <c r="AT230" i="2"/>
  <c r="AT446" i="2"/>
  <c r="AT454" i="2"/>
  <c r="AT65" i="2"/>
  <c r="AT654" i="2"/>
  <c r="AT514" i="2"/>
  <c r="AT218" i="2"/>
  <c r="AT240" i="2"/>
  <c r="AT637" i="2"/>
  <c r="AT37" i="2"/>
  <c r="AT424" i="2"/>
  <c r="AT256" i="2"/>
  <c r="AT300" i="2"/>
  <c r="AT438" i="2"/>
  <c r="AT293" i="2"/>
  <c r="AT173" i="2"/>
  <c r="AT306" i="2"/>
  <c r="AT431" i="2"/>
  <c r="AT307" i="2"/>
  <c r="AR515" i="2"/>
  <c r="AR119" i="2"/>
  <c r="AR116" i="2"/>
  <c r="AR32" i="2"/>
  <c r="AR272" i="2"/>
  <c r="AR2" i="2"/>
  <c r="AR38" i="2"/>
  <c r="AR73" i="2"/>
  <c r="AR85" i="2"/>
  <c r="AR41" i="2"/>
  <c r="AR13" i="2"/>
  <c r="AR87" i="2"/>
  <c r="AR201" i="2"/>
  <c r="AR224" i="2"/>
  <c r="AR139" i="2"/>
  <c r="AR255" i="2"/>
  <c r="AR75" i="2"/>
  <c r="AR140" i="2"/>
  <c r="AR462" i="2"/>
  <c r="AR61" i="2"/>
  <c r="AU640" i="2"/>
  <c r="AU709" i="2"/>
  <c r="AU683" i="2"/>
  <c r="AU290" i="2"/>
  <c r="AU572" i="2"/>
  <c r="AU681" i="2"/>
  <c r="AU180" i="2"/>
  <c r="AT677" i="2"/>
  <c r="AT532" i="2"/>
  <c r="AT161" i="2"/>
  <c r="AT228" i="2"/>
  <c r="AT434" i="2"/>
  <c r="AT423" i="2"/>
  <c r="AT118" i="2"/>
  <c r="AT589" i="2"/>
  <c r="AT565" i="2"/>
  <c r="AT88" i="2"/>
  <c r="AT702" i="2"/>
  <c r="AT524" i="2"/>
  <c r="AT137" i="2"/>
  <c r="AT364" i="2"/>
  <c r="AT102" i="2"/>
  <c r="AT158" i="2"/>
  <c r="AT499" i="2"/>
  <c r="AT343" i="2"/>
  <c r="AT128" i="2"/>
  <c r="AT534" i="2"/>
  <c r="AT211" i="2"/>
  <c r="AT166" i="2"/>
  <c r="AT486" i="2"/>
  <c r="AT481" i="2"/>
  <c r="AT476" i="2"/>
  <c r="AT145" i="2"/>
  <c r="AT16" i="2"/>
  <c r="AT150" i="2"/>
  <c r="AT294" i="2"/>
  <c r="AT483" i="2"/>
  <c r="AT168" i="2"/>
  <c r="AT464" i="2"/>
  <c r="AT418" i="2"/>
  <c r="AT360" i="2"/>
  <c r="AT495" i="2"/>
  <c r="AT336" i="2"/>
  <c r="AT519" i="2"/>
  <c r="AT582" i="2"/>
  <c r="AT107" i="2"/>
  <c r="AT510" i="2"/>
  <c r="AT212" i="2"/>
  <c r="AT622" i="2"/>
  <c r="AT480" i="2"/>
  <c r="AT382" i="2"/>
  <c r="AT384" i="2"/>
  <c r="AT340" i="2"/>
  <c r="AT341" i="2"/>
  <c r="AT407" i="2"/>
  <c r="AT209" i="2"/>
  <c r="AT56" i="2"/>
  <c r="AT316" i="2"/>
  <c r="AT112" i="2"/>
  <c r="AT355" i="2"/>
  <c r="AT130" i="2"/>
  <c r="AT411" i="2"/>
  <c r="AT378" i="2"/>
  <c r="AR290" i="2"/>
  <c r="AR180" i="2"/>
  <c r="AR35" i="2"/>
  <c r="AR169" i="2"/>
  <c r="AR252" i="2"/>
  <c r="AR15" i="2"/>
  <c r="AR74" i="2"/>
  <c r="AR214" i="2"/>
  <c r="AR545" i="2"/>
  <c r="AR174" i="2"/>
  <c r="AR83" i="2"/>
  <c r="AR206" i="2"/>
  <c r="AR376" i="2"/>
  <c r="AR114" i="2"/>
  <c r="AR65" i="2"/>
  <c r="AR37" i="2"/>
  <c r="AR300" i="2"/>
  <c r="AT344" i="2"/>
  <c r="AT708" i="2"/>
  <c r="AT540" i="2"/>
  <c r="AT636" i="2"/>
  <c r="AT680" i="2"/>
  <c r="AT33" i="2"/>
  <c r="AT271" i="2"/>
  <c r="AT406" i="2"/>
  <c r="AT236" i="2"/>
  <c r="AT238" i="2"/>
  <c r="AT215" i="2"/>
  <c r="AT501" i="2"/>
  <c r="AT596" i="2"/>
  <c r="AT504" i="2"/>
  <c r="AT408" i="2"/>
  <c r="AT450" i="2"/>
  <c r="AT146" i="2"/>
  <c r="AT590" i="2"/>
  <c r="AT309" i="2"/>
  <c r="AT660" i="2"/>
  <c r="AT96" i="2"/>
  <c r="AT280" i="2"/>
  <c r="AT623" i="2"/>
  <c r="AT491" i="2"/>
  <c r="AT373" i="2"/>
  <c r="AT191" i="2"/>
  <c r="AT304" i="2"/>
  <c r="AT678" i="2"/>
  <c r="AT253" i="2"/>
  <c r="AT688" i="2"/>
  <c r="AT277" i="2"/>
  <c r="AT69" i="2"/>
  <c r="AT603" i="2"/>
  <c r="AT193" i="2"/>
  <c r="AT4" i="2"/>
  <c r="AT417" i="2"/>
  <c r="AT594" i="2"/>
  <c r="AT569" i="2"/>
  <c r="AT72" i="2"/>
  <c r="AT82" i="2"/>
  <c r="AT420" i="2"/>
  <c r="AT260" i="2"/>
  <c r="AT329" i="2"/>
  <c r="AT691" i="2"/>
  <c r="AT518" i="2"/>
  <c r="AT29" i="2"/>
  <c r="AT22" i="2"/>
  <c r="AT315" i="2"/>
  <c r="AT234" i="2"/>
  <c r="AT48" i="2"/>
  <c r="AT77" i="2"/>
  <c r="AT301" i="2"/>
  <c r="AT613" i="2"/>
  <c r="AT284" i="2"/>
  <c r="AT457" i="2"/>
  <c r="AT43" i="2"/>
  <c r="AT556" i="2"/>
  <c r="AT631" i="2"/>
  <c r="AT399" i="2"/>
  <c r="AR161" i="2"/>
  <c r="AR228" i="2"/>
  <c r="AR88" i="2"/>
  <c r="AR524" i="2"/>
  <c r="AR102" i="2"/>
  <c r="AR128" i="2"/>
  <c r="AR211" i="2"/>
  <c r="AR150" i="2"/>
  <c r="AR294" i="2"/>
  <c r="AR168" i="2"/>
  <c r="AR360" i="2"/>
  <c r="AR495" i="2"/>
  <c r="AR212" i="2"/>
  <c r="AR382" i="2"/>
  <c r="AR340" i="2"/>
  <c r="AR209" i="2"/>
  <c r="AR56" i="2"/>
  <c r="AU722" i="2"/>
  <c r="AT549" i="2"/>
  <c r="AT536" i="2"/>
  <c r="AT436" i="2"/>
  <c r="AT638" i="2"/>
  <c r="AT68" i="2"/>
  <c r="AT650" i="2"/>
  <c r="AT426" i="2"/>
  <c r="AT592" i="2"/>
  <c r="AT712" i="2"/>
  <c r="AT630" i="2"/>
  <c r="AT297" i="2"/>
  <c r="AT437" i="2"/>
  <c r="AT673" i="2"/>
  <c r="AT160" i="2"/>
  <c r="AT405" i="2"/>
  <c r="AT385" i="2"/>
  <c r="AT21" i="2"/>
  <c r="AT380" i="2"/>
  <c r="AT562" i="2"/>
  <c r="AT639" i="2"/>
  <c r="AT616" i="2"/>
  <c r="AT672" i="2"/>
  <c r="AT574" i="2"/>
  <c r="AT642" i="2"/>
  <c r="AT205" i="2"/>
  <c r="AT250" i="2"/>
  <c r="AT386" i="2"/>
  <c r="AT90" i="2"/>
  <c r="AT292" i="2"/>
  <c r="AT558" i="2"/>
  <c r="AT258" i="2"/>
  <c r="AT80" i="2"/>
  <c r="AT346" i="2"/>
  <c r="AT186" i="2"/>
  <c r="AT397" i="2"/>
  <c r="AT538" i="2"/>
  <c r="AT213" i="2"/>
  <c r="AT149" i="2"/>
  <c r="AT34" i="2"/>
  <c r="AT584" i="2"/>
  <c r="AT121" i="2"/>
  <c r="AT25" i="2"/>
  <c r="AT676" i="2"/>
  <c r="AT322" i="2"/>
  <c r="AT187" i="2"/>
  <c r="AT254" i="2"/>
  <c r="AT593" i="2"/>
  <c r="AT188" i="2"/>
  <c r="AT320" i="2"/>
  <c r="AT414" i="2"/>
  <c r="AT100" i="2"/>
  <c r="AT79" i="2"/>
  <c r="AT579" i="2"/>
  <c r="AT249" i="2"/>
  <c r="AR271" i="2"/>
  <c r="AR146" i="2"/>
  <c r="AR280" i="2"/>
  <c r="AR491" i="2"/>
  <c r="AR253" i="2"/>
  <c r="AR69" i="2"/>
  <c r="AR193" i="2"/>
  <c r="AR4" i="2"/>
  <c r="AR72" i="2"/>
  <c r="AR82" i="2"/>
  <c r="AR260" i="2"/>
  <c r="AR329" i="2"/>
  <c r="AR29" i="2"/>
  <c r="AR22" i="2"/>
  <c r="AR48" i="2"/>
  <c r="AR301" i="2"/>
  <c r="AR556" i="2"/>
  <c r="AR399" i="2"/>
  <c r="AU693" i="2"/>
  <c r="AU669" i="2"/>
  <c r="AU614" i="2"/>
  <c r="AU506" i="2"/>
  <c r="AU324" i="2"/>
  <c r="AU132" i="2"/>
  <c r="AU732" i="2"/>
  <c r="AU549" i="2"/>
  <c r="AU536" i="2"/>
  <c r="AT275" i="2"/>
  <c r="AT64" i="2"/>
  <c r="AT298" i="2"/>
  <c r="AT172" i="2"/>
  <c r="AT331" i="2"/>
  <c r="AT409" i="2"/>
  <c r="AT710" i="2"/>
  <c r="AT588" i="2"/>
  <c r="AT576" i="2"/>
  <c r="AT57" i="2"/>
  <c r="AT533" i="2"/>
  <c r="AT30" i="2"/>
  <c r="AT183" i="2"/>
  <c r="AT393" i="2"/>
  <c r="AT282" i="2"/>
  <c r="AT24" i="2"/>
  <c r="AT646" i="2"/>
  <c r="AT226" i="2"/>
  <c r="AT18" i="2"/>
  <c r="AT428" i="2"/>
  <c r="AT568" i="2"/>
  <c r="AT326" i="2"/>
  <c r="AT138" i="2"/>
  <c r="AT39" i="2"/>
  <c r="AT113" i="2"/>
  <c r="AT189" i="2"/>
  <c r="AT164" i="2"/>
  <c r="AT627" i="2"/>
  <c r="AT199" i="2"/>
  <c r="AT455" i="2"/>
  <c r="AT402" i="2"/>
  <c r="AT122" i="2"/>
  <c r="AT389" i="2"/>
  <c r="AT148" i="2"/>
  <c r="AT433" i="2"/>
  <c r="AT279" i="2"/>
  <c r="AT219" i="2"/>
  <c r="AT490" i="2"/>
  <c r="AT194" i="2"/>
  <c r="AT473" i="2"/>
  <c r="AT449" i="2"/>
  <c r="AT641" i="2"/>
  <c r="AT167" i="2"/>
  <c r="AT53" i="2"/>
  <c r="AT127" i="2"/>
  <c r="AT465" i="2"/>
  <c r="AT469" i="2"/>
  <c r="AT303" i="2"/>
  <c r="AT314" i="2"/>
  <c r="AT670" i="2"/>
  <c r="AT625" i="2"/>
  <c r="AT470" i="2"/>
  <c r="AT78" i="2"/>
  <c r="AR132" i="2"/>
  <c r="AR437" i="2"/>
  <c r="AR21" i="2"/>
  <c r="AR205" i="2"/>
  <c r="AR250" i="2"/>
  <c r="AR386" i="2"/>
  <c r="AR90" i="2"/>
  <c r="AR292" i="2"/>
  <c r="AR186" i="2"/>
  <c r="AR34" i="2"/>
  <c r="AR25" i="2"/>
  <c r="AR187" i="2"/>
  <c r="AR188" i="2"/>
  <c r="AR100" i="2"/>
  <c r="AR249" i="2"/>
  <c r="AU695" i="2"/>
  <c r="AU597" i="2"/>
  <c r="AU547" i="2"/>
  <c r="AU223" i="2"/>
  <c r="AU281" i="2"/>
  <c r="AU700" i="2"/>
  <c r="AU310" i="2"/>
  <c r="AU529" i="2"/>
  <c r="AU275" i="2"/>
  <c r="AU64" i="2"/>
  <c r="AU298" i="2"/>
  <c r="AT619" i="2"/>
  <c r="AT679" i="2"/>
  <c r="AT487" i="2"/>
  <c r="AT135" i="2"/>
  <c r="AT451" i="2"/>
  <c r="AT530" i="2"/>
  <c r="AT488" i="2"/>
  <c r="AT261" i="2"/>
  <c r="AT27" i="2"/>
  <c r="AT185" i="2"/>
  <c r="AT429" i="2"/>
  <c r="AT12" i="2"/>
  <c r="AT156" i="2"/>
  <c r="AT192" i="2"/>
  <c r="AT313" i="2"/>
  <c r="AT268" i="2"/>
  <c r="AT14" i="2"/>
  <c r="AT663" i="2"/>
  <c r="AT605" i="2"/>
  <c r="AT51" i="2"/>
  <c r="AT552" i="2"/>
  <c r="AT601" i="2"/>
  <c r="AT5" i="2"/>
  <c r="AT66" i="2"/>
  <c r="AT312" i="2"/>
  <c r="AT99" i="2"/>
  <c r="AT251" i="2"/>
  <c r="AT286" i="2"/>
  <c r="AT413" i="2"/>
  <c r="AT17" i="2"/>
  <c r="AT354" i="2"/>
  <c r="AT84" i="2"/>
  <c r="AT492" i="2"/>
  <c r="AT62" i="2"/>
  <c r="AT551" i="2"/>
  <c r="AT8" i="2"/>
  <c r="AT620" i="2"/>
  <c r="AT542" i="2"/>
  <c r="AT567" i="2"/>
  <c r="AT421" i="2"/>
  <c r="AT287" i="2"/>
  <c r="AT182" i="2"/>
  <c r="AT517" i="2"/>
  <c r="AT600" i="2"/>
  <c r="AT528" i="2"/>
  <c r="AT453" i="2"/>
  <c r="AT321" i="2"/>
  <c r="AT505" i="2"/>
  <c r="AT227" i="2"/>
  <c r="AT573" i="2"/>
  <c r="AT108" i="2"/>
  <c r="AT531" i="2"/>
  <c r="AR223" i="2"/>
  <c r="AR64" i="2"/>
  <c r="AR298" i="2"/>
  <c r="AR57" i="2"/>
  <c r="AR30" i="2"/>
  <c r="AR183" i="2"/>
  <c r="AR393" i="2"/>
  <c r="AR282" i="2"/>
  <c r="AR24" i="2"/>
  <c r="AR226" i="2"/>
  <c r="AR18" i="2"/>
  <c r="AR568" i="2"/>
  <c r="AR39" i="2"/>
  <c r="AR113" i="2"/>
  <c r="AR199" i="2"/>
  <c r="AR148" i="2"/>
  <c r="AR279" i="2"/>
  <c r="AR219" i="2"/>
  <c r="AR490" i="2"/>
  <c r="AR194" i="2"/>
  <c r="AR449" i="2"/>
  <c r="AR53" i="2"/>
  <c r="AR127" i="2"/>
  <c r="AR314" i="2"/>
  <c r="AR78" i="2"/>
  <c r="AU694" i="2"/>
  <c r="AU682" i="2"/>
  <c r="AU498" i="2"/>
  <c r="AU302" i="2"/>
  <c r="AU388" i="2"/>
  <c r="AU391" i="2"/>
  <c r="AU71" i="2"/>
  <c r="AU559" i="2"/>
  <c r="AU179" i="2"/>
  <c r="AU619" i="2"/>
  <c r="AT448" i="2"/>
  <c r="AT257" i="2"/>
  <c r="AT692" i="2"/>
  <c r="AT308" i="2"/>
  <c r="AT363" i="2"/>
  <c r="AT512" i="2"/>
  <c r="AT46" i="2"/>
  <c r="AT106" i="2"/>
  <c r="AT458" i="2"/>
  <c r="AT319" i="2"/>
  <c r="AT548" i="2"/>
  <c r="AT318" i="2"/>
  <c r="AT527" i="2"/>
  <c r="AT598" i="2"/>
  <c r="AT129" i="2"/>
  <c r="AT698" i="2"/>
  <c r="AT665" i="2"/>
  <c r="AT103" i="2"/>
  <c r="AT696" i="2"/>
  <c r="AT273" i="2"/>
  <c r="AT604" i="2"/>
  <c r="AT299" i="2"/>
  <c r="AT47" i="2"/>
  <c r="AT101" i="2"/>
  <c r="AT126" i="2"/>
  <c r="AT546" i="2"/>
  <c r="AT157" i="2"/>
  <c r="AT115" i="2"/>
  <c r="AT425" i="2"/>
  <c r="AT617" i="2"/>
  <c r="AT208" i="2"/>
  <c r="AT541" i="2"/>
  <c r="AT466" i="2"/>
  <c r="AT339" i="2"/>
  <c r="AT563" i="2"/>
  <c r="AT40" i="2"/>
  <c r="AT162" i="2"/>
  <c r="AT133" i="2"/>
  <c r="AT359" i="2"/>
  <c r="AT602" i="2"/>
  <c r="AT474" i="2"/>
  <c r="AT560" i="2"/>
  <c r="AT220" i="2"/>
  <c r="AT607" i="2"/>
  <c r="AT239" i="2"/>
  <c r="AT19" i="2"/>
  <c r="AT479" i="2"/>
  <c r="AT7" i="2"/>
  <c r="AT489" i="2"/>
  <c r="AT105" i="2"/>
  <c r="AT125" i="2"/>
  <c r="AT330" i="2"/>
  <c r="AT401" i="2"/>
  <c r="AT400" i="2"/>
  <c r="AT655" i="2"/>
  <c r="AT535" i="2"/>
  <c r="AR179" i="2"/>
  <c r="AR135" i="2"/>
  <c r="AR530" i="2"/>
  <c r="AR27" i="2"/>
  <c r="AR12" i="2"/>
  <c r="AR156" i="2"/>
  <c r="AR313" i="2"/>
  <c r="AR268" i="2"/>
  <c r="AR14" i="2"/>
  <c r="AR51" i="2"/>
  <c r="AR5" i="2"/>
  <c r="AR286" i="2"/>
  <c r="AR413" i="2"/>
  <c r="AR17" i="2"/>
  <c r="AR354" i="2"/>
  <c r="AR84" i="2"/>
  <c r="AR62" i="2"/>
  <c r="AR8" i="2"/>
  <c r="AR287" i="2"/>
  <c r="AR505" i="2"/>
  <c r="AR108" i="2"/>
  <c r="AU578" i="2"/>
  <c r="AU674" i="2"/>
  <c r="AU690" i="2"/>
  <c r="AU285" i="2"/>
  <c r="AU621" i="2"/>
  <c r="AU448" i="2"/>
  <c r="AU257" i="2"/>
  <c r="AU692" i="2"/>
  <c r="AU697" i="2"/>
  <c r="AU379" i="2"/>
  <c r="AU124" i="2"/>
  <c r="AU358" i="2"/>
  <c r="AU714" i="2"/>
  <c r="AU267" i="2"/>
  <c r="AU652" i="2"/>
  <c r="AU671" i="2"/>
  <c r="AU44" i="2"/>
  <c r="AU587" i="2"/>
  <c r="AU332" i="2"/>
  <c r="AU52" i="2"/>
  <c r="AU190" i="2"/>
  <c r="AU143" i="2"/>
  <c r="AU245" i="2"/>
  <c r="AU203" i="2"/>
  <c r="AU553" i="2"/>
  <c r="AU575" i="2"/>
  <c r="AU521" i="2"/>
  <c r="AU612" i="2"/>
  <c r="AU586" i="2"/>
  <c r="AU599" i="2"/>
  <c r="AU728" i="2"/>
  <c r="AU221" i="2"/>
  <c r="AU153" i="2"/>
  <c r="AU432" i="2"/>
  <c r="AU507" i="2"/>
  <c r="AU266" i="2"/>
  <c r="AU557" i="2"/>
  <c r="AU357" i="2"/>
  <c r="AU60" i="2"/>
  <c r="AU270" i="2"/>
  <c r="AU633" i="2"/>
  <c r="AU264" i="2"/>
  <c r="AU381" i="2"/>
  <c r="AU184" i="2"/>
  <c r="AU171" i="2"/>
  <c r="AU50" i="2"/>
  <c r="AU657" i="2"/>
  <c r="AU392" i="2"/>
  <c r="AU649" i="2"/>
  <c r="AU59" i="2"/>
  <c r="AU615" i="2"/>
  <c r="AU608" i="2"/>
  <c r="AU109" i="2"/>
  <c r="AU632" i="2"/>
  <c r="AU222" i="2"/>
  <c r="AU539" i="2"/>
  <c r="AU136" i="2"/>
  <c r="AU265" i="2"/>
  <c r="AU634" i="2"/>
  <c r="AU81" i="2"/>
  <c r="AU375" i="2"/>
  <c r="AU248" i="2"/>
  <c r="AU347" i="2"/>
  <c r="AU583" i="2"/>
  <c r="AU76" i="2"/>
  <c r="AU247" i="2"/>
  <c r="AU460" i="2"/>
  <c r="AU242" i="2"/>
  <c r="AU396" i="2"/>
  <c r="AU117" i="2"/>
  <c r="AU231" i="2"/>
  <c r="AU571" i="2"/>
  <c r="AU111" i="2"/>
  <c r="AU317" i="2"/>
  <c r="AU550" i="2"/>
  <c r="AU366" i="2"/>
  <c r="AU377" i="2"/>
  <c r="AU178" i="2"/>
  <c r="AU661" i="2"/>
  <c r="AU67" i="2"/>
  <c r="AU404" i="2"/>
  <c r="AU63" i="2"/>
  <c r="AU123" i="2"/>
  <c r="AU296" i="2"/>
  <c r="AU134" i="2"/>
  <c r="AU202" i="2"/>
  <c r="AU92" i="2"/>
  <c r="AU210" i="2"/>
  <c r="AU289" i="2"/>
  <c r="AU707" i="2"/>
  <c r="AU276" i="2"/>
  <c r="AU198" i="2"/>
  <c r="AU468" i="2"/>
  <c r="AU120" i="2"/>
  <c r="AU725" i="2"/>
  <c r="AU415" i="2"/>
  <c r="AU706" i="2"/>
  <c r="AU361" i="2"/>
  <c r="AU327" i="2"/>
  <c r="AU496" i="2"/>
  <c r="AU55" i="2"/>
  <c r="AU305" i="2"/>
  <c r="AU581" i="2"/>
  <c r="AU323" i="2"/>
  <c r="AU170" i="2"/>
  <c r="AU701" i="2"/>
  <c r="AU70" i="2"/>
  <c r="AU334" i="2"/>
  <c r="AU23" i="2"/>
  <c r="AU45" i="2"/>
  <c r="AU152" i="2"/>
  <c r="AU151" i="2"/>
  <c r="AU131" i="2"/>
  <c r="AU181" i="2"/>
  <c r="AU686" i="2"/>
  <c r="AU484" i="2"/>
  <c r="AU225" i="2"/>
  <c r="AU667" i="2"/>
  <c r="AU500" i="2"/>
  <c r="AU648" i="2"/>
  <c r="AU731" i="2"/>
  <c r="AU435" i="2"/>
  <c r="AU419" i="2"/>
  <c r="AU93" i="2"/>
  <c r="AU720" i="2"/>
  <c r="AU526" i="2"/>
  <c r="AU653" i="2"/>
  <c r="AU89" i="2"/>
  <c r="AU6" i="2"/>
  <c r="AU86" i="2"/>
  <c r="AU606" i="2"/>
  <c r="AU246" i="2"/>
  <c r="AU204" i="2"/>
  <c r="AU229" i="2"/>
  <c r="AU54" i="2"/>
  <c r="AU439" i="2"/>
  <c r="AU9" i="2"/>
  <c r="AU49" i="2"/>
  <c r="AU609" i="2"/>
  <c r="AU427" i="2"/>
  <c r="AU165" i="2"/>
  <c r="AU365" i="2"/>
  <c r="AU659" i="2"/>
  <c r="AU412" i="2"/>
  <c r="AU523" i="2"/>
  <c r="AU26" i="2"/>
  <c r="AU445" i="2"/>
  <c r="AU398" i="2"/>
  <c r="AU459" i="2"/>
  <c r="AU477" i="2"/>
  <c r="AU543" i="2"/>
  <c r="AU163" i="2"/>
  <c r="AU328" i="2"/>
  <c r="AU724" i="2"/>
  <c r="AU440" i="2"/>
  <c r="AU217" i="2"/>
  <c r="AU97" i="2"/>
  <c r="AU243" i="2"/>
  <c r="AU337" i="2"/>
  <c r="AU274" i="2"/>
  <c r="AU91" i="2"/>
  <c r="AU395" i="2"/>
  <c r="AU244" i="2"/>
  <c r="AU416" i="2"/>
  <c r="AU3" i="2"/>
  <c r="AU371" i="2"/>
  <c r="AU511" i="2"/>
  <c r="AU283" i="2"/>
  <c r="AU711" i="2"/>
  <c r="AU463" i="2"/>
  <c r="AU467" i="2"/>
  <c r="AU367" i="2"/>
  <c r="AU116" i="2"/>
  <c r="AU311" i="2"/>
  <c r="AU352" i="2"/>
  <c r="AU561" i="2"/>
  <c r="AU494" i="2"/>
  <c r="AU723" i="2"/>
  <c r="AU684" i="2"/>
  <c r="AU580" i="2"/>
  <c r="AU335" i="2"/>
  <c r="AU20" i="2"/>
  <c r="AU362" i="2"/>
  <c r="AU32" i="2"/>
  <c r="AU272" i="2"/>
  <c r="AU2" i="2"/>
  <c r="AU38" i="2"/>
  <c r="AU544" i="2"/>
  <c r="AU338" i="2"/>
  <c r="AU502" i="2"/>
  <c r="AU325" i="2"/>
  <c r="AU73" i="2"/>
  <c r="AU85" i="2"/>
  <c r="AU509" i="2"/>
  <c r="AU430" i="2"/>
  <c r="AU699" i="2"/>
  <c r="AU41" i="2"/>
  <c r="AU13" i="2"/>
  <c r="AU176" i="2"/>
  <c r="AU58" i="2"/>
  <c r="AU87" i="2"/>
  <c r="AU647" i="2"/>
  <c r="AU201" i="2"/>
  <c r="AU443" i="2"/>
  <c r="AU224" i="2"/>
  <c r="AU372" i="2"/>
  <c r="AU139" i="2"/>
  <c r="AU442" i="2"/>
  <c r="AU255" i="2"/>
  <c r="AU75" i="2"/>
  <c r="AU390" i="2"/>
  <c r="AU140" i="2"/>
  <c r="AU462" i="2"/>
  <c r="AU537" i="2"/>
  <c r="AU370" i="2"/>
  <c r="AU61" i="2"/>
  <c r="AU554" i="2"/>
  <c r="AU353" i="2"/>
  <c r="AU715" i="2"/>
  <c r="AU95" i="2"/>
  <c r="AU110" i="2"/>
  <c r="AU508" i="2"/>
  <c r="AU35" i="2"/>
  <c r="AU169" i="2"/>
  <c r="AU610" i="2"/>
  <c r="AU485" i="2"/>
  <c r="AU585" i="2"/>
  <c r="AU252" i="2"/>
  <c r="AU717" i="2"/>
  <c r="AU624" i="2"/>
  <c r="AU15" i="2"/>
  <c r="AU342" i="2"/>
  <c r="AU719" i="2"/>
  <c r="AU635" i="2"/>
  <c r="AU147" i="2"/>
  <c r="AU259" i="2"/>
  <c r="AU195" i="2"/>
  <c r="AU356" i="2"/>
  <c r="AU74" i="2"/>
  <c r="AU177" i="2"/>
  <c r="AU214" i="2"/>
  <c r="AU545" i="2"/>
  <c r="AU159" i="2"/>
  <c r="AU383" i="2"/>
  <c r="AU525" i="2"/>
  <c r="AU174" i="2"/>
  <c r="AU83" i="2"/>
  <c r="AU206" i="2"/>
  <c r="AU658" i="2"/>
  <c r="AU376" i="2"/>
  <c r="AU114" i="2"/>
  <c r="AU333" i="2"/>
  <c r="AU230" i="2"/>
  <c r="AU446" i="2"/>
  <c r="AU454" i="2"/>
  <c r="AU65" i="2"/>
  <c r="AU654" i="2"/>
  <c r="AU514" i="2"/>
  <c r="AU218" i="2"/>
  <c r="AU240" i="2"/>
  <c r="AU637" i="2"/>
  <c r="AU37" i="2"/>
  <c r="AU424" i="2"/>
  <c r="AU256" i="2"/>
  <c r="AU300" i="2"/>
  <c r="AU438" i="2"/>
  <c r="AU293" i="2"/>
  <c r="AU173" i="2"/>
  <c r="AU306" i="2"/>
  <c r="AU431" i="2"/>
  <c r="AU307" i="2"/>
  <c r="AU705" i="2"/>
  <c r="AU503" i="2"/>
  <c r="AU664" i="2"/>
  <c r="AU628" i="2"/>
  <c r="AU516" i="2"/>
  <c r="AU677" i="2"/>
  <c r="AU532" i="2"/>
  <c r="AU161" i="2"/>
  <c r="AU228" i="2"/>
  <c r="AU434" i="2"/>
  <c r="AU423" i="2"/>
  <c r="AU118" i="2"/>
  <c r="AU589" i="2"/>
  <c r="AU565" i="2"/>
  <c r="AU88" i="2"/>
  <c r="AU702" i="2"/>
  <c r="AU524" i="2"/>
  <c r="AU137" i="2"/>
  <c r="AU364" i="2"/>
  <c r="AU102" i="2"/>
  <c r="AU158" i="2"/>
  <c r="AU499" i="2"/>
  <c r="AU343" i="2"/>
  <c r="AU128" i="2"/>
  <c r="AU534" i="2"/>
  <c r="AU211" i="2"/>
  <c r="AU166" i="2"/>
  <c r="AU486" i="2"/>
  <c r="AU481" i="2"/>
  <c r="AU476" i="2"/>
  <c r="AU145" i="2"/>
  <c r="AU16" i="2"/>
  <c r="AU150" i="2"/>
  <c r="AU294" i="2"/>
  <c r="AU483" i="2"/>
  <c r="AU168" i="2"/>
  <c r="AU464" i="2"/>
  <c r="AU418" i="2"/>
  <c r="AU360" i="2"/>
  <c r="AU495" i="2"/>
  <c r="AU336" i="2"/>
  <c r="AU519" i="2"/>
  <c r="AU582" i="2"/>
  <c r="AU107" i="2"/>
  <c r="AU510" i="2"/>
  <c r="AU212" i="2"/>
  <c r="AU622" i="2"/>
  <c r="AU480" i="2"/>
  <c r="AU382" i="2"/>
  <c r="AU384" i="2"/>
  <c r="AU340" i="2"/>
  <c r="AU341" i="2"/>
  <c r="AU407" i="2"/>
  <c r="AU209" i="2"/>
  <c r="AU56" i="2"/>
  <c r="AU316" i="2"/>
  <c r="AU112" i="2"/>
  <c r="AU355" i="2"/>
  <c r="AU130" i="2"/>
  <c r="AU411" i="2"/>
  <c r="AU378" i="2"/>
  <c r="AU729" i="2"/>
  <c r="AU344" i="2"/>
  <c r="AU708" i="2"/>
  <c r="AU540" i="2"/>
  <c r="AU636" i="2"/>
  <c r="AU680" i="2"/>
  <c r="AU33" i="2"/>
  <c r="AU271" i="2"/>
  <c r="AU406" i="2"/>
  <c r="AU236" i="2"/>
  <c r="AU238" i="2"/>
  <c r="AU215" i="2"/>
  <c r="AU501" i="2"/>
  <c r="AU596" i="2"/>
  <c r="AU504" i="2"/>
  <c r="AU408" i="2"/>
  <c r="AU450" i="2"/>
  <c r="AU146" i="2"/>
  <c r="AU590" i="2"/>
  <c r="AU309" i="2"/>
  <c r="AU660" i="2"/>
  <c r="AU96" i="2"/>
  <c r="AU280" i="2"/>
  <c r="AU623" i="2"/>
  <c r="AU491" i="2"/>
  <c r="AU373" i="2"/>
  <c r="AU191" i="2"/>
  <c r="AU304" i="2"/>
  <c r="AU678" i="2"/>
  <c r="AU253" i="2"/>
  <c r="AU688" i="2"/>
  <c r="AU277" i="2"/>
  <c r="AU69" i="2"/>
  <c r="AU603" i="2"/>
  <c r="AU193" i="2"/>
  <c r="AU4" i="2"/>
  <c r="AU417" i="2"/>
  <c r="AU594" i="2"/>
  <c r="AU569" i="2"/>
  <c r="AU72" i="2"/>
  <c r="AU82" i="2"/>
  <c r="AU420" i="2"/>
  <c r="AU260" i="2"/>
  <c r="AU329" i="2"/>
  <c r="AU691" i="2"/>
  <c r="AU518" i="2"/>
  <c r="AU29" i="2"/>
  <c r="AU22" i="2"/>
  <c r="AU315" i="2"/>
  <c r="AU234" i="2"/>
  <c r="AU48" i="2"/>
  <c r="AU77" i="2"/>
  <c r="AU301" i="2"/>
  <c r="AU613" i="2"/>
  <c r="AU284" i="2"/>
  <c r="AU457" i="2"/>
  <c r="AU43" i="2"/>
  <c r="AU556" i="2"/>
  <c r="AU631" i="2"/>
  <c r="AU399" i="2"/>
  <c r="AU436" i="2"/>
  <c r="AU638" i="2"/>
  <c r="AU68" i="2"/>
  <c r="AU650" i="2"/>
  <c r="AU426" i="2"/>
  <c r="AU592" i="2"/>
  <c r="AU712" i="2"/>
  <c r="AU630" i="2"/>
  <c r="AU297" i="2"/>
  <c r="AU437" i="2"/>
  <c r="AU673" i="2"/>
  <c r="AU160" i="2"/>
  <c r="AU405" i="2"/>
  <c r="AU385" i="2"/>
  <c r="AU21" i="2"/>
  <c r="AU380" i="2"/>
  <c r="AU562" i="2"/>
  <c r="AU639" i="2"/>
  <c r="AU616" i="2"/>
  <c r="AU672" i="2"/>
  <c r="AU574" i="2"/>
  <c r="AU642" i="2"/>
  <c r="AU205" i="2"/>
  <c r="AU250" i="2"/>
  <c r="AU386" i="2"/>
  <c r="AU90" i="2"/>
  <c r="AU292" i="2"/>
  <c r="AU558" i="2"/>
  <c r="AU258" i="2"/>
  <c r="AU80" i="2"/>
  <c r="AU346" i="2"/>
  <c r="AU186" i="2"/>
  <c r="AU397" i="2"/>
  <c r="AU538" i="2"/>
  <c r="AU213" i="2"/>
  <c r="AU149" i="2"/>
  <c r="AU34" i="2"/>
  <c r="AU584" i="2"/>
  <c r="AU121" i="2"/>
  <c r="AU25" i="2"/>
  <c r="AU676" i="2"/>
  <c r="AU322" i="2"/>
  <c r="AU187" i="2"/>
  <c r="AU254" i="2"/>
  <c r="AU593" i="2"/>
  <c r="AU188" i="2"/>
  <c r="AU320" i="2"/>
  <c r="AU414" i="2"/>
  <c r="AU100" i="2"/>
  <c r="AU79" i="2"/>
  <c r="AU579" i="2"/>
  <c r="AU249" i="2"/>
  <c r="AU172" i="2"/>
  <c r="AU331" i="2"/>
  <c r="AU409" i="2"/>
  <c r="AU710" i="2"/>
  <c r="AU588" i="2"/>
  <c r="AU576" i="2"/>
  <c r="AU57" i="2"/>
  <c r="AU533" i="2"/>
  <c r="AU30" i="2"/>
  <c r="AU183" i="2"/>
  <c r="AU393" i="2"/>
  <c r="AU282" i="2"/>
  <c r="AU24" i="2"/>
  <c r="AU646" i="2"/>
  <c r="AU226" i="2"/>
  <c r="AU18" i="2"/>
  <c r="AU428" i="2"/>
  <c r="AU568" i="2"/>
  <c r="AU326" i="2"/>
  <c r="AU138" i="2"/>
  <c r="AU39" i="2"/>
  <c r="AU113" i="2"/>
  <c r="AU189" i="2"/>
  <c r="AU164" i="2"/>
  <c r="AU627" i="2"/>
  <c r="AU199" i="2"/>
  <c r="AU455" i="2"/>
  <c r="AU402" i="2"/>
  <c r="AU122" i="2"/>
  <c r="AU389" i="2"/>
  <c r="AU148" i="2"/>
  <c r="AU433" i="2"/>
  <c r="AU279" i="2"/>
  <c r="AU219" i="2"/>
  <c r="AU490" i="2"/>
  <c r="AU194" i="2"/>
  <c r="AU473" i="2"/>
  <c r="AU449" i="2"/>
  <c r="AU641" i="2"/>
  <c r="AU167" i="2"/>
  <c r="AU53" i="2"/>
  <c r="AU127" i="2"/>
  <c r="AU465" i="2"/>
  <c r="AU469" i="2"/>
  <c r="AU303" i="2"/>
  <c r="AU314" i="2"/>
  <c r="AU670" i="2"/>
  <c r="AU625" i="2"/>
  <c r="AU470" i="2"/>
  <c r="AU78" i="2"/>
  <c r="AU679" i="2"/>
  <c r="AU487" i="2"/>
  <c r="AU135" i="2"/>
  <c r="AU451" i="2"/>
  <c r="AU530" i="2"/>
  <c r="AU488" i="2"/>
  <c r="AU261" i="2"/>
  <c r="AU27" i="2"/>
  <c r="AU185" i="2"/>
  <c r="AU429" i="2"/>
  <c r="AU12" i="2"/>
  <c r="AU156" i="2"/>
  <c r="AU192" i="2"/>
  <c r="AU313" i="2"/>
  <c r="AU268" i="2"/>
  <c r="AU14" i="2"/>
  <c r="AU663" i="2"/>
  <c r="AU605" i="2"/>
  <c r="AU51" i="2"/>
  <c r="AU552" i="2"/>
  <c r="AU601" i="2"/>
  <c r="AU5" i="2"/>
  <c r="AU66" i="2"/>
  <c r="AU312" i="2"/>
  <c r="AU99" i="2"/>
  <c r="AU251" i="2"/>
  <c r="AU286" i="2"/>
  <c r="AU413" i="2"/>
  <c r="AU17" i="2"/>
  <c r="AU354" i="2"/>
  <c r="AU84" i="2"/>
  <c r="AU492" i="2"/>
  <c r="AU62" i="2"/>
  <c r="AU551" i="2"/>
  <c r="AU8" i="2"/>
  <c r="AU620" i="2"/>
  <c r="AU542" i="2"/>
  <c r="AU567" i="2"/>
  <c r="AU421" i="2"/>
  <c r="AU287" i="2"/>
  <c r="AU182" i="2"/>
  <c r="AU517" i="2"/>
  <c r="AU600" i="2"/>
  <c r="AU528" i="2"/>
  <c r="AU453" i="2"/>
  <c r="AU321" i="2"/>
  <c r="AU505" i="2"/>
  <c r="AU227" i="2"/>
  <c r="AU573" i="2"/>
  <c r="AU108" i="2"/>
  <c r="AU531" i="2"/>
  <c r="AU308" i="2"/>
  <c r="AU363" i="2"/>
  <c r="AU512" i="2"/>
  <c r="AU46" i="2"/>
  <c r="AU106" i="2"/>
  <c r="AU458" i="2"/>
  <c r="AU319" i="2"/>
  <c r="AU548" i="2"/>
  <c r="AU318" i="2"/>
  <c r="AU527" i="2"/>
  <c r="AU598" i="2"/>
  <c r="AU129" i="2"/>
  <c r="AU698" i="2"/>
  <c r="AU665" i="2"/>
  <c r="AU103" i="2"/>
  <c r="AU696" i="2"/>
  <c r="AU273" i="2"/>
  <c r="AU604" i="2"/>
  <c r="AU299" i="2"/>
  <c r="AU47" i="2"/>
  <c r="AU101" i="2"/>
  <c r="AU126" i="2"/>
  <c r="AU546" i="2"/>
  <c r="AU157" i="2"/>
  <c r="AU115" i="2"/>
  <c r="AU425" i="2"/>
  <c r="AU617" i="2"/>
  <c r="AU208" i="2"/>
  <c r="AU541" i="2"/>
  <c r="AU466" i="2"/>
  <c r="AU339" i="2"/>
  <c r="AU563" i="2"/>
  <c r="AU40" i="2"/>
  <c r="AU162" i="2"/>
  <c r="AU133" i="2"/>
  <c r="AU359" i="2"/>
  <c r="AU602" i="2"/>
  <c r="AU474" i="2"/>
  <c r="AU560" i="2"/>
  <c r="AU220" i="2"/>
  <c r="AU607" i="2"/>
  <c r="AU239" i="2"/>
  <c r="AU19" i="2"/>
  <c r="AU479" i="2"/>
  <c r="AU7" i="2"/>
  <c r="AU489" i="2"/>
  <c r="AU105" i="2"/>
  <c r="AU125" i="2"/>
  <c r="AU330" i="2"/>
  <c r="AU401" i="2"/>
  <c r="AU400" i="2"/>
  <c r="AU655" i="2"/>
  <c r="AU535" i="2"/>
  <c r="W30" i="3" l="1"/>
  <c r="W82" i="3"/>
  <c r="AV666" i="2"/>
  <c r="Y117" i="3"/>
  <c r="Y2" i="3"/>
  <c r="W80" i="3"/>
  <c r="W64" i="3"/>
  <c r="W18" i="3"/>
  <c r="Y99" i="3"/>
  <c r="Y72" i="3"/>
  <c r="W55" i="3"/>
  <c r="W75" i="3"/>
  <c r="W22" i="3"/>
  <c r="W103" i="3"/>
  <c r="Y79" i="3"/>
  <c r="W39" i="3"/>
  <c r="W83" i="3"/>
  <c r="W113" i="3"/>
  <c r="Y8" i="3"/>
  <c r="W87" i="3"/>
  <c r="Y58" i="3"/>
  <c r="Y41" i="3"/>
  <c r="W62" i="3"/>
  <c r="Y65" i="3"/>
  <c r="Y98" i="3"/>
  <c r="W43" i="3"/>
  <c r="Y16" i="3"/>
  <c r="W71" i="3"/>
  <c r="W76" i="3"/>
  <c r="Y32" i="3"/>
  <c r="Y7" i="3"/>
  <c r="W51" i="3"/>
  <c r="W61" i="3"/>
  <c r="Y80" i="3"/>
  <c r="Y54" i="3"/>
  <c r="W23" i="3"/>
  <c r="W40" i="3"/>
  <c r="Y97" i="3"/>
  <c r="Y39" i="3"/>
  <c r="W89" i="3"/>
  <c r="Y113" i="3"/>
  <c r="W52" i="3"/>
  <c r="W60" i="3"/>
  <c r="W78" i="3"/>
  <c r="W92" i="3"/>
  <c r="W25" i="3"/>
  <c r="W46" i="3"/>
  <c r="Y62" i="3"/>
  <c r="W107" i="3"/>
  <c r="Y40" i="3"/>
  <c r="Y15" i="3"/>
  <c r="Y10" i="3"/>
  <c r="W7" i="3"/>
  <c r="W45" i="3"/>
  <c r="Y20" i="3"/>
  <c r="W67" i="3"/>
  <c r="Y95" i="3"/>
  <c r="Y45" i="3"/>
  <c r="Y47" i="3"/>
  <c r="Y67" i="3"/>
  <c r="W90" i="3"/>
  <c r="W70" i="3"/>
  <c r="Y69" i="3"/>
  <c r="W85" i="3"/>
  <c r="W81" i="3"/>
  <c r="Y23" i="3"/>
  <c r="Y12" i="3"/>
  <c r="Y64" i="3"/>
  <c r="Y22" i="3"/>
  <c r="W88" i="3"/>
  <c r="Y60" i="3"/>
  <c r="Y105" i="3"/>
  <c r="W123" i="3"/>
  <c r="W49" i="3"/>
  <c r="Y46" i="3"/>
  <c r="Y107" i="3"/>
  <c r="W3" i="3"/>
  <c r="W86" i="3"/>
  <c r="W54" i="3"/>
  <c r="Y5" i="3"/>
  <c r="Y122" i="3"/>
  <c r="W79" i="3"/>
  <c r="Y87" i="3"/>
  <c r="Y66" i="3"/>
  <c r="Y59" i="3"/>
  <c r="Y4" i="3"/>
  <c r="W41" i="3"/>
  <c r="Y3" i="3"/>
  <c r="Y55" i="3"/>
  <c r="W94" i="3"/>
  <c r="W104" i="3"/>
  <c r="Y92" i="3"/>
  <c r="Y88" i="3"/>
  <c r="W95" i="3"/>
  <c r="Y76" i="3"/>
  <c r="Y82" i="3"/>
  <c r="W99" i="3"/>
  <c r="W37" i="3"/>
  <c r="W11" i="3"/>
  <c r="W24" i="3"/>
  <c r="W101" i="3"/>
  <c r="W102" i="3"/>
  <c r="W31" i="3"/>
  <c r="W35" i="3"/>
  <c r="W21" i="3"/>
  <c r="Y85" i="3"/>
  <c r="W73" i="3"/>
  <c r="Y91" i="3"/>
  <c r="W122" i="3"/>
  <c r="Y27" i="3"/>
  <c r="Y51" i="3"/>
  <c r="W118" i="3"/>
  <c r="Y36" i="3"/>
  <c r="Y25" i="3"/>
  <c r="W105" i="3"/>
  <c r="W74" i="3"/>
  <c r="W47" i="3"/>
  <c r="W32" i="3"/>
  <c r="W119" i="3"/>
  <c r="Y49" i="3"/>
  <c r="Y37" i="3"/>
  <c r="Y11" i="3"/>
  <c r="Y24" i="3"/>
  <c r="Y101" i="3"/>
  <c r="Y102" i="3"/>
  <c r="W93" i="3"/>
  <c r="W38" i="3"/>
  <c r="Y35" i="3"/>
  <c r="Y21" i="3"/>
  <c r="W109" i="3"/>
  <c r="Y104" i="3"/>
  <c r="W69" i="3"/>
  <c r="W19" i="3"/>
  <c r="Y68" i="3"/>
  <c r="Y78" i="3"/>
  <c r="Y90" i="3"/>
  <c r="Y14" i="3"/>
  <c r="Y31" i="3"/>
  <c r="W63" i="3"/>
  <c r="W27" i="3"/>
  <c r="Y30" i="3"/>
  <c r="W44" i="3"/>
  <c r="Y119" i="3"/>
  <c r="Y38" i="3"/>
  <c r="W17" i="3"/>
  <c r="W112" i="3"/>
  <c r="Y73" i="3"/>
  <c r="Y63" i="3"/>
  <c r="W111" i="3"/>
  <c r="Y109" i="3"/>
  <c r="W53" i="3"/>
  <c r="W15" i="3"/>
  <c r="W10" i="3"/>
  <c r="W108" i="3"/>
  <c r="Y108" i="3"/>
  <c r="Y9" i="3"/>
  <c r="W34" i="3"/>
  <c r="Y18" i="3"/>
  <c r="Y83" i="3"/>
  <c r="W48" i="3"/>
  <c r="Y57" i="3"/>
  <c r="W84" i="3"/>
  <c r="Y44" i="3"/>
  <c r="Y103" i="3"/>
  <c r="W28" i="3"/>
  <c r="Y17" i="3"/>
  <c r="Y112" i="3"/>
  <c r="Y53" i="3"/>
  <c r="W124" i="3"/>
  <c r="W121" i="3"/>
  <c r="W97" i="3"/>
  <c r="W5" i="3"/>
  <c r="W4" i="3"/>
  <c r="Y106" i="3"/>
  <c r="Y111" i="3"/>
  <c r="Y84" i="3"/>
  <c r="Y42" i="3"/>
  <c r="Y118" i="3"/>
  <c r="W2" i="3"/>
  <c r="Y75" i="3"/>
  <c r="Y70" i="3"/>
  <c r="W114" i="3"/>
  <c r="Y81" i="3"/>
  <c r="Y74" i="3"/>
  <c r="W50" i="3"/>
  <c r="W42" i="3"/>
  <c r="W13" i="3"/>
  <c r="Y28" i="3"/>
  <c r="Y96" i="3"/>
  <c r="Y34" i="3"/>
  <c r="Y121" i="3"/>
  <c r="W125" i="3"/>
  <c r="Y56" i="3"/>
  <c r="W77" i="3"/>
  <c r="Y6" i="3"/>
  <c r="Y110" i="3"/>
  <c r="W116" i="3"/>
  <c r="Y100" i="3"/>
  <c r="W26" i="3"/>
  <c r="Y94" i="3"/>
  <c r="Y50" i="3"/>
  <c r="W16" i="3"/>
  <c r="Y61" i="3"/>
  <c r="W36" i="3"/>
  <c r="W96" i="3"/>
  <c r="W59" i="3"/>
  <c r="Y71" i="3"/>
  <c r="Y115" i="3"/>
  <c r="W117" i="3"/>
  <c r="Y77" i="3"/>
  <c r="Y123" i="3"/>
  <c r="Y13" i="3"/>
  <c r="W120" i="3"/>
  <c r="Y86" i="3"/>
  <c r="Y33" i="3"/>
  <c r="Y124" i="3"/>
  <c r="Y48" i="3"/>
  <c r="W115" i="3"/>
  <c r="Y29" i="3"/>
  <c r="W33" i="3"/>
  <c r="Y52" i="3"/>
  <c r="W8" i="3"/>
  <c r="W58" i="3"/>
  <c r="Y93" i="3"/>
  <c r="W72" i="3"/>
  <c r="W14" i="3"/>
  <c r="Y125" i="3"/>
  <c r="Y19" i="3"/>
  <c r="W110" i="3"/>
  <c r="W57" i="3"/>
  <c r="W12" i="3"/>
  <c r="W65" i="3"/>
  <c r="Y120" i="3"/>
  <c r="W29" i="3"/>
  <c r="W6" i="3"/>
  <c r="W9" i="3"/>
  <c r="W66" i="3"/>
  <c r="W106" i="3"/>
  <c r="W98" i="3"/>
  <c r="Y89" i="3"/>
  <c r="W68" i="3"/>
  <c r="W20" i="3"/>
  <c r="Y26" i="3"/>
  <c r="W56" i="3"/>
  <c r="Y43" i="3"/>
  <c r="W91" i="3"/>
  <c r="Y116" i="3"/>
  <c r="W100" i="3"/>
  <c r="Y114" i="3"/>
  <c r="AV155" i="2"/>
  <c r="AV675" i="2"/>
  <c r="AV471" i="2"/>
  <c r="AV330" i="2"/>
  <c r="AV602" i="2"/>
  <c r="AV115" i="2"/>
  <c r="AV698" i="2"/>
  <c r="AV308" i="2"/>
  <c r="AV99" i="2"/>
  <c r="AV679" i="2"/>
  <c r="AV193" i="2"/>
  <c r="AV313" i="2"/>
  <c r="AV556" i="2"/>
  <c r="AV469" i="2"/>
  <c r="AV433" i="2"/>
  <c r="AV138" i="2"/>
  <c r="AV533" i="2"/>
  <c r="AV708" i="2"/>
  <c r="AV79" i="2"/>
  <c r="AV584" i="2"/>
  <c r="AV90" i="2"/>
  <c r="AV385" i="2"/>
  <c r="AV638" i="2"/>
  <c r="AV238" i="2"/>
  <c r="AV355" i="2"/>
  <c r="AV212" i="2"/>
  <c r="AV294" i="2"/>
  <c r="AV499" i="2"/>
  <c r="AV434" i="2"/>
  <c r="AV170" i="2"/>
  <c r="AV689" i="2"/>
  <c r="AV406" i="2"/>
  <c r="AV37" i="2"/>
  <c r="AV376" i="2"/>
  <c r="AV356" i="2"/>
  <c r="AV485" i="2"/>
  <c r="AV290" i="2"/>
  <c r="AV165" i="2"/>
  <c r="AV197" i="2"/>
  <c r="AV75" i="2"/>
  <c r="AV13" i="2"/>
  <c r="AV2" i="2"/>
  <c r="AV311" i="2"/>
  <c r="AV520" i="2"/>
  <c r="AV618" i="2"/>
  <c r="AV371" i="2"/>
  <c r="AV459" i="2"/>
  <c r="AV55" i="2"/>
  <c r="AV288" i="2"/>
  <c r="AV131" i="2"/>
  <c r="AV591" i="2"/>
  <c r="AV522" i="2"/>
  <c r="AV400" i="2"/>
  <c r="AV560" i="2"/>
  <c r="AV617" i="2"/>
  <c r="AV103" i="2"/>
  <c r="AV512" i="2"/>
  <c r="AV17" i="2"/>
  <c r="AV530" i="2"/>
  <c r="AV260" i="2"/>
  <c r="AV573" i="2"/>
  <c r="AV542" i="2"/>
  <c r="AV605" i="2"/>
  <c r="AV302" i="2"/>
  <c r="AV408" i="2"/>
  <c r="AV314" i="2"/>
  <c r="AV219" i="2"/>
  <c r="AV113" i="2"/>
  <c r="AV183" i="2"/>
  <c r="AV660" i="2"/>
  <c r="AV249" i="2"/>
  <c r="AV25" i="2"/>
  <c r="AV558" i="2"/>
  <c r="AV380" i="2"/>
  <c r="AV650" i="2"/>
  <c r="AV623" i="2"/>
  <c r="AV411" i="2"/>
  <c r="AV480" i="2"/>
  <c r="AV168" i="2"/>
  <c r="AV128" i="2"/>
  <c r="AV118" i="2"/>
  <c r="AV724" i="2"/>
  <c r="AV713" i="2"/>
  <c r="AV716" i="2"/>
  <c r="AV256" i="2"/>
  <c r="AV333" i="2"/>
  <c r="AV177" i="2"/>
  <c r="AV252" i="2"/>
  <c r="AV681" i="2"/>
  <c r="AV398" i="2"/>
  <c r="AV334" i="2"/>
  <c r="AV368" i="2"/>
  <c r="AV504" i="2"/>
  <c r="AV140" i="2"/>
  <c r="AV58" i="2"/>
  <c r="AV544" i="2"/>
  <c r="AV561" i="2"/>
  <c r="AV648" i="2"/>
  <c r="AV661" i="2"/>
  <c r="AV217" i="2"/>
  <c r="AV685" i="2"/>
  <c r="AV375" i="2"/>
  <c r="AV649" i="2"/>
  <c r="AV557" i="2"/>
  <c r="AV553" i="2"/>
  <c r="AV714" i="2"/>
  <c r="AV235" i="2"/>
  <c r="AV401" i="2"/>
  <c r="AV474" i="2"/>
  <c r="AV425" i="2"/>
  <c r="AV665" i="2"/>
  <c r="AV363" i="2"/>
  <c r="AV286" i="2"/>
  <c r="AV135" i="2"/>
  <c r="AV569" i="2"/>
  <c r="AV227" i="2"/>
  <c r="AV620" i="2"/>
  <c r="AV14" i="2"/>
  <c r="AV682" i="2"/>
  <c r="AV680" i="2"/>
  <c r="AV303" i="2"/>
  <c r="AV279" i="2"/>
  <c r="AV39" i="2"/>
  <c r="AV30" i="2"/>
  <c r="AV529" i="2"/>
  <c r="AV501" i="2"/>
  <c r="AV579" i="2"/>
  <c r="AV121" i="2"/>
  <c r="AV292" i="2"/>
  <c r="AV21" i="2"/>
  <c r="AV68" i="2"/>
  <c r="AV309" i="2"/>
  <c r="AV130" i="2"/>
  <c r="AV622" i="2"/>
  <c r="AV483" i="2"/>
  <c r="AV343" i="2"/>
  <c r="AV423" i="2"/>
  <c r="AV477" i="2"/>
  <c r="AV23" i="2"/>
  <c r="AV394" i="2"/>
  <c r="AV146" i="2"/>
  <c r="AV424" i="2"/>
  <c r="AV114" i="2"/>
  <c r="AV74" i="2"/>
  <c r="AV585" i="2"/>
  <c r="AV572" i="2"/>
  <c r="AV523" i="2"/>
  <c r="AV323" i="2"/>
  <c r="AV636" i="2"/>
  <c r="AV390" i="2"/>
  <c r="AV176" i="2"/>
  <c r="AV38" i="2"/>
  <c r="AV352" i="2"/>
  <c r="AV577" i="2"/>
  <c r="AV200" i="2"/>
  <c r="AV550" i="2"/>
  <c r="AV475" i="2"/>
  <c r="AV511" i="2"/>
  <c r="AV328" i="2"/>
  <c r="AV701" i="2"/>
  <c r="AV98" i="2"/>
  <c r="AV267" i="2"/>
  <c r="AV196" i="2"/>
  <c r="AV142" i="2"/>
  <c r="AV266" i="2"/>
  <c r="AV8" i="2"/>
  <c r="AV310" i="2"/>
  <c r="AV42" i="2"/>
  <c r="AV295" i="2"/>
  <c r="AV634" i="2"/>
  <c r="AV657" i="2"/>
  <c r="AV507" i="2"/>
  <c r="AV245" i="2"/>
  <c r="AV124" i="2"/>
  <c r="AV730" i="2"/>
  <c r="AV207" i="2"/>
  <c r="AV125" i="2"/>
  <c r="AV359" i="2"/>
  <c r="AV157" i="2"/>
  <c r="AV129" i="2"/>
  <c r="AV692" i="2"/>
  <c r="AV66" i="2"/>
  <c r="AV179" i="2"/>
  <c r="AV688" i="2"/>
  <c r="AV321" i="2"/>
  <c r="AV551" i="2"/>
  <c r="AV156" i="2"/>
  <c r="AV613" i="2"/>
  <c r="AV465" i="2"/>
  <c r="AV148" i="2"/>
  <c r="AV326" i="2"/>
  <c r="AV57" i="2"/>
  <c r="AV700" i="2"/>
  <c r="AV43" i="2"/>
  <c r="AV100" i="2"/>
  <c r="AV34" i="2"/>
  <c r="AV386" i="2"/>
  <c r="AV405" i="2"/>
  <c r="AV436" i="2"/>
  <c r="AV631" i="2"/>
  <c r="AV729" i="2"/>
  <c r="AV112" i="2"/>
  <c r="AV510" i="2"/>
  <c r="AV150" i="2"/>
  <c r="AV158" i="2"/>
  <c r="AV228" i="2"/>
  <c r="AV365" i="2"/>
  <c r="AV305" i="2"/>
  <c r="AV144" i="2"/>
  <c r="AV637" i="2"/>
  <c r="AV658" i="2"/>
  <c r="AV195" i="2"/>
  <c r="AV610" i="2"/>
  <c r="AV683" i="2"/>
  <c r="AV9" i="2"/>
  <c r="AV415" i="2"/>
  <c r="AV727" i="2"/>
  <c r="AV255" i="2"/>
  <c r="AV41" i="2"/>
  <c r="AV272" i="2"/>
  <c r="AV116" i="2"/>
  <c r="AV440" i="2"/>
  <c r="AV662" i="2"/>
  <c r="AV242" i="2"/>
  <c r="AV369" i="2"/>
  <c r="AV3" i="2"/>
  <c r="AV412" i="2"/>
  <c r="AV706" i="2"/>
  <c r="AV269" i="2"/>
  <c r="AV358" i="2"/>
  <c r="AV505" i="2"/>
  <c r="AV571" i="2"/>
  <c r="AV265" i="2"/>
  <c r="AV50" i="2"/>
  <c r="AV432" i="2"/>
  <c r="AV143" i="2"/>
  <c r="AV379" i="2"/>
  <c r="AV349" i="2"/>
  <c r="AV513" i="2"/>
  <c r="AV105" i="2"/>
  <c r="AV133" i="2"/>
  <c r="AV546" i="2"/>
  <c r="AV598" i="2"/>
  <c r="AV257" i="2"/>
  <c r="AV601" i="2"/>
  <c r="AV71" i="2"/>
  <c r="AV191" i="2"/>
  <c r="AV453" i="2"/>
  <c r="AV62" i="2"/>
  <c r="AV429" i="2"/>
  <c r="AV234" i="2"/>
  <c r="AV127" i="2"/>
  <c r="AV389" i="2"/>
  <c r="AV568" i="2"/>
  <c r="AV576" i="2"/>
  <c r="AV281" i="2"/>
  <c r="AV301" i="2"/>
  <c r="AV414" i="2"/>
  <c r="AV149" i="2"/>
  <c r="AV250" i="2"/>
  <c r="AV160" i="2"/>
  <c r="AV536" i="2"/>
  <c r="AV457" i="2"/>
  <c r="AV316" i="2"/>
  <c r="AV107" i="2"/>
  <c r="AV16" i="2"/>
  <c r="AV102" i="2"/>
  <c r="AV161" i="2"/>
  <c r="AV49" i="2"/>
  <c r="AV361" i="2"/>
  <c r="AV351" i="2"/>
  <c r="AV240" i="2"/>
  <c r="AV206" i="2"/>
  <c r="AV259" i="2"/>
  <c r="AV169" i="2"/>
  <c r="AV709" i="2"/>
  <c r="AV204" i="2"/>
  <c r="AV468" i="2"/>
  <c r="AV626" i="2"/>
  <c r="AV442" i="2"/>
  <c r="AV699" i="2"/>
  <c r="AV32" i="2"/>
  <c r="AV367" i="2"/>
  <c r="AV543" i="2"/>
  <c r="AV152" i="2"/>
  <c r="AV629" i="2"/>
  <c r="AV263" i="2"/>
  <c r="AV416" i="2"/>
  <c r="AV427" i="2"/>
  <c r="AV198" i="2"/>
  <c r="AV456" i="2"/>
  <c r="AV248" i="2"/>
  <c r="AV441" i="2"/>
  <c r="AV225" i="2"/>
  <c r="AV136" i="2"/>
  <c r="AV171" i="2"/>
  <c r="AV153" i="2"/>
  <c r="AV190" i="2"/>
  <c r="AV668" i="2"/>
  <c r="AV215" i="2"/>
  <c r="AV596" i="2"/>
  <c r="AV489" i="2"/>
  <c r="AV162" i="2"/>
  <c r="AV126" i="2"/>
  <c r="AV527" i="2"/>
  <c r="AV448" i="2"/>
  <c r="AV51" i="2"/>
  <c r="AV388" i="2"/>
  <c r="AV280" i="2"/>
  <c r="AV528" i="2"/>
  <c r="AV492" i="2"/>
  <c r="AV27" i="2"/>
  <c r="AV518" i="2"/>
  <c r="AV53" i="2"/>
  <c r="AV122" i="2"/>
  <c r="AV428" i="2"/>
  <c r="AV588" i="2"/>
  <c r="AV223" i="2"/>
  <c r="AV315" i="2"/>
  <c r="AV320" i="2"/>
  <c r="AV213" i="2"/>
  <c r="AV205" i="2"/>
  <c r="AV673" i="2"/>
  <c r="AV549" i="2"/>
  <c r="AV77" i="2"/>
  <c r="AV56" i="2"/>
  <c r="AV582" i="2"/>
  <c r="AV145" i="2"/>
  <c r="AV364" i="2"/>
  <c r="AV532" i="2"/>
  <c r="AV229" i="2"/>
  <c r="AV120" i="2"/>
  <c r="AV472" i="2"/>
  <c r="AV307" i="2"/>
  <c r="AV218" i="2"/>
  <c r="AV83" i="2"/>
  <c r="AV147" i="2"/>
  <c r="AV35" i="2"/>
  <c r="AV640" i="2"/>
  <c r="AV6" i="2"/>
  <c r="AV289" i="2"/>
  <c r="AV233" i="2"/>
  <c r="AV139" i="2"/>
  <c r="AV430" i="2"/>
  <c r="AV362" i="2"/>
  <c r="AV467" i="2"/>
  <c r="AV445" i="2"/>
  <c r="AV70" i="2"/>
  <c r="AV447" i="2"/>
  <c r="AV450" i="2"/>
  <c r="AV244" i="2"/>
  <c r="AV54" i="2"/>
  <c r="AV210" i="2"/>
  <c r="AV141" i="2"/>
  <c r="AV392" i="2"/>
  <c r="AV26" i="2"/>
  <c r="AV496" i="2"/>
  <c r="AV484" i="2"/>
  <c r="AV539" i="2"/>
  <c r="AV184" i="2"/>
  <c r="AV221" i="2"/>
  <c r="AV52" i="2"/>
  <c r="AV611" i="2"/>
  <c r="AV344" i="2"/>
  <c r="AV540" i="2"/>
  <c r="AV7" i="2"/>
  <c r="AV40" i="2"/>
  <c r="AV101" i="2"/>
  <c r="AV318" i="2"/>
  <c r="AV621" i="2"/>
  <c r="AV663" i="2"/>
  <c r="AV498" i="2"/>
  <c r="AV590" i="2"/>
  <c r="AV600" i="2"/>
  <c r="AV354" i="2"/>
  <c r="AV488" i="2"/>
  <c r="AV420" i="2"/>
  <c r="AV167" i="2"/>
  <c r="AV402" i="2"/>
  <c r="AV18" i="2"/>
  <c r="AV710" i="2"/>
  <c r="AV547" i="2"/>
  <c r="AV691" i="2"/>
  <c r="AV188" i="2"/>
  <c r="AV538" i="2"/>
  <c r="AV642" i="2"/>
  <c r="AV437" i="2"/>
  <c r="AV732" i="2"/>
  <c r="AV22" i="2"/>
  <c r="AV209" i="2"/>
  <c r="AV519" i="2"/>
  <c r="AV476" i="2"/>
  <c r="AV137" i="2"/>
  <c r="AV677" i="2"/>
  <c r="AV86" i="2"/>
  <c r="AV707" i="2"/>
  <c r="AV28" i="2"/>
  <c r="AV431" i="2"/>
  <c r="AV514" i="2"/>
  <c r="AV174" i="2"/>
  <c r="AV635" i="2"/>
  <c r="AV508" i="2"/>
  <c r="AV644" i="2"/>
  <c r="AV720" i="2"/>
  <c r="AV134" i="2"/>
  <c r="AV36" i="2"/>
  <c r="AV372" i="2"/>
  <c r="AV509" i="2"/>
  <c r="AV20" i="2"/>
  <c r="AV463" i="2"/>
  <c r="AV659" i="2"/>
  <c r="AV581" i="2"/>
  <c r="AV697" i="2"/>
  <c r="AV271" i="2"/>
  <c r="AV395" i="2"/>
  <c r="AV606" i="2"/>
  <c r="AV296" i="2"/>
  <c r="AV595" i="2"/>
  <c r="AV575" i="2"/>
  <c r="AV686" i="2"/>
  <c r="AV460" i="2"/>
  <c r="AV222" i="2"/>
  <c r="AV381" i="2"/>
  <c r="AV728" i="2"/>
  <c r="AV332" i="2"/>
  <c r="AV345" i="2"/>
  <c r="AV482" i="2"/>
  <c r="AV479" i="2"/>
  <c r="AV563" i="2"/>
  <c r="AV47" i="2"/>
  <c r="AV548" i="2"/>
  <c r="AV285" i="2"/>
  <c r="AV268" i="2"/>
  <c r="AV694" i="2"/>
  <c r="AV236" i="2"/>
  <c r="AV517" i="2"/>
  <c r="AV413" i="2"/>
  <c r="AV451" i="2"/>
  <c r="AV594" i="2"/>
  <c r="AV641" i="2"/>
  <c r="AV455" i="2"/>
  <c r="AV226" i="2"/>
  <c r="AV409" i="2"/>
  <c r="AV597" i="2"/>
  <c r="AV82" i="2"/>
  <c r="AV593" i="2"/>
  <c r="AV397" i="2"/>
  <c r="AV574" i="2"/>
  <c r="AV297" i="2"/>
  <c r="AV132" i="2"/>
  <c r="AV329" i="2"/>
  <c r="AV407" i="2"/>
  <c r="AV336" i="2"/>
  <c r="AV481" i="2"/>
  <c r="AV524" i="2"/>
  <c r="AV516" i="2"/>
  <c r="AV526" i="2"/>
  <c r="AV202" i="2"/>
  <c r="AV374" i="2"/>
  <c r="AV306" i="2"/>
  <c r="AV654" i="2"/>
  <c r="AV525" i="2"/>
  <c r="AV719" i="2"/>
  <c r="AV110" i="2"/>
  <c r="AV515" i="2"/>
  <c r="AV731" i="2"/>
  <c r="AV404" i="2"/>
  <c r="AV11" i="2"/>
  <c r="AV554" i="2"/>
  <c r="AV224" i="2"/>
  <c r="AV85" i="2"/>
  <c r="AV335" i="2"/>
  <c r="AV711" i="2"/>
  <c r="AV609" i="2"/>
  <c r="AV327" i="2"/>
  <c r="AV232" i="2"/>
  <c r="AV91" i="2"/>
  <c r="AV653" i="2"/>
  <c r="AV67" i="2"/>
  <c r="AV154" i="2"/>
  <c r="AV357" i="2"/>
  <c r="AV181" i="2"/>
  <c r="AV247" i="2"/>
  <c r="AV632" i="2"/>
  <c r="AV264" i="2"/>
  <c r="AV599" i="2"/>
  <c r="AV587" i="2"/>
  <c r="AV10" i="2"/>
  <c r="AV19" i="2"/>
  <c r="AV339" i="2"/>
  <c r="AV299" i="2"/>
  <c r="AV319" i="2"/>
  <c r="AV690" i="2"/>
  <c r="AV192" i="2"/>
  <c r="AV399" i="2"/>
  <c r="AV722" i="2"/>
  <c r="AV182" i="2"/>
  <c r="AV251" i="2"/>
  <c r="AV487" i="2"/>
  <c r="AV603" i="2"/>
  <c r="AV78" i="2"/>
  <c r="AV449" i="2"/>
  <c r="AV199" i="2"/>
  <c r="AV646" i="2"/>
  <c r="AV331" i="2"/>
  <c r="AV695" i="2"/>
  <c r="AV417" i="2"/>
  <c r="AV254" i="2"/>
  <c r="AV186" i="2"/>
  <c r="AV672" i="2"/>
  <c r="AV630" i="2"/>
  <c r="AV324" i="2"/>
  <c r="AV72" i="2"/>
  <c r="AV341" i="2"/>
  <c r="AV495" i="2"/>
  <c r="AV486" i="2"/>
  <c r="AV702" i="2"/>
  <c r="AV628" i="2"/>
  <c r="AV419" i="2"/>
  <c r="AV63" i="2"/>
  <c r="AV31" i="2"/>
  <c r="AV173" i="2"/>
  <c r="AV65" i="2"/>
  <c r="AV383" i="2"/>
  <c r="AV342" i="2"/>
  <c r="AV95" i="2"/>
  <c r="AV262" i="2"/>
  <c r="AV566" i="2"/>
  <c r="AV377" i="2"/>
  <c r="AV410" i="2"/>
  <c r="AV61" i="2"/>
  <c r="AV443" i="2"/>
  <c r="AV73" i="2"/>
  <c r="AV580" i="2"/>
  <c r="AV283" i="2"/>
  <c r="AV439" i="2"/>
  <c r="AV725" i="2"/>
  <c r="AV94" i="2"/>
  <c r="AV274" i="2"/>
  <c r="AV435" i="2"/>
  <c r="AV366" i="2"/>
  <c r="AV656" i="2"/>
  <c r="AV45" i="2"/>
  <c r="AV76" i="2"/>
  <c r="AV109" i="2"/>
  <c r="AV633" i="2"/>
  <c r="AV586" i="2"/>
  <c r="AV44" i="2"/>
  <c r="AV387" i="2"/>
  <c r="AV643" i="2"/>
  <c r="AV239" i="2"/>
  <c r="AV466" i="2"/>
  <c r="AV604" i="2"/>
  <c r="AV458" i="2"/>
  <c r="AV674" i="2"/>
  <c r="AV12" i="2"/>
  <c r="AV284" i="2"/>
  <c r="AV287" i="2"/>
  <c r="AV312" i="2"/>
  <c r="AV619" i="2"/>
  <c r="AV253" i="2"/>
  <c r="AV470" i="2"/>
  <c r="AV473" i="2"/>
  <c r="AV627" i="2"/>
  <c r="AV24" i="2"/>
  <c r="AV172" i="2"/>
  <c r="AV506" i="2"/>
  <c r="AV69" i="2"/>
  <c r="AV187" i="2"/>
  <c r="AV346" i="2"/>
  <c r="AV616" i="2"/>
  <c r="AV712" i="2"/>
  <c r="AV614" i="2"/>
  <c r="AV4" i="2"/>
  <c r="AV340" i="2"/>
  <c r="AV360" i="2"/>
  <c r="AV166" i="2"/>
  <c r="AV88" i="2"/>
  <c r="AV664" i="2"/>
  <c r="AV500" i="2"/>
  <c r="AV178" i="2"/>
  <c r="AV403" i="2"/>
  <c r="AV293" i="2"/>
  <c r="AV454" i="2"/>
  <c r="AV159" i="2"/>
  <c r="AV15" i="2"/>
  <c r="AV715" i="2"/>
  <c r="AV241" i="2"/>
  <c r="AV704" i="2"/>
  <c r="AV111" i="2"/>
  <c r="AV703" i="2"/>
  <c r="AV370" i="2"/>
  <c r="AV201" i="2"/>
  <c r="AV325" i="2"/>
  <c r="AV684" i="2"/>
  <c r="AV651" i="2"/>
  <c r="AV246" i="2"/>
  <c r="AV276" i="2"/>
  <c r="AV237" i="2"/>
  <c r="AV337" i="2"/>
  <c r="AV667" i="2"/>
  <c r="AV231" i="2"/>
  <c r="AV478" i="2"/>
  <c r="AV59" i="2"/>
  <c r="AV203" i="2"/>
  <c r="AV583" i="2"/>
  <c r="AV608" i="2"/>
  <c r="AV270" i="2"/>
  <c r="AV612" i="2"/>
  <c r="AV671" i="2"/>
  <c r="AV104" i="2"/>
  <c r="AV497" i="2"/>
  <c r="AV535" i="2"/>
  <c r="AV607" i="2"/>
  <c r="AV541" i="2"/>
  <c r="AV273" i="2"/>
  <c r="AV106" i="2"/>
  <c r="AV578" i="2"/>
  <c r="AV185" i="2"/>
  <c r="AV48" i="2"/>
  <c r="AV531" i="2"/>
  <c r="AV421" i="2"/>
  <c r="AV5" i="2"/>
  <c r="AV559" i="2"/>
  <c r="AV373" i="2"/>
  <c r="AV625" i="2"/>
  <c r="AV194" i="2"/>
  <c r="AV164" i="2"/>
  <c r="AV282" i="2"/>
  <c r="AV298" i="2"/>
  <c r="AV669" i="2"/>
  <c r="AV678" i="2"/>
  <c r="AV322" i="2"/>
  <c r="AV80" i="2"/>
  <c r="AV639" i="2"/>
  <c r="AV592" i="2"/>
  <c r="AV693" i="2"/>
  <c r="AV277" i="2"/>
  <c r="AV384" i="2"/>
  <c r="AV418" i="2"/>
  <c r="AV211" i="2"/>
  <c r="AV565" i="2"/>
  <c r="AV503" i="2"/>
  <c r="AV216" i="2"/>
  <c r="AV317" i="2"/>
  <c r="AV422" i="2"/>
  <c r="AV438" i="2"/>
  <c r="AV446" i="2"/>
  <c r="AV545" i="2"/>
  <c r="AV624" i="2"/>
  <c r="AV353" i="2"/>
  <c r="AV726" i="2"/>
  <c r="AV175" i="2"/>
  <c r="AV396" i="2"/>
  <c r="AV350" i="2"/>
  <c r="AV537" i="2"/>
  <c r="AV647" i="2"/>
  <c r="AV502" i="2"/>
  <c r="AV723" i="2"/>
  <c r="AV721" i="2"/>
  <c r="AV89" i="2"/>
  <c r="AV92" i="2"/>
  <c r="AV291" i="2"/>
  <c r="AV243" i="2"/>
  <c r="AV493" i="2"/>
  <c r="AV645" i="2"/>
  <c r="AV718" i="2"/>
  <c r="AV275" i="2"/>
  <c r="AV81" i="2"/>
  <c r="AV347" i="2"/>
  <c r="AV615" i="2"/>
  <c r="AV60" i="2"/>
  <c r="AV521" i="2"/>
  <c r="AV652" i="2"/>
  <c r="AV687" i="2"/>
  <c r="AV570" i="2"/>
  <c r="AV655" i="2"/>
  <c r="AV220" i="2"/>
  <c r="AV208" i="2"/>
  <c r="AV696" i="2"/>
  <c r="AV46" i="2"/>
  <c r="AV84" i="2"/>
  <c r="AV261" i="2"/>
  <c r="AV29" i="2"/>
  <c r="AV108" i="2"/>
  <c r="AV567" i="2"/>
  <c r="AV552" i="2"/>
  <c r="AV391" i="2"/>
  <c r="AV96" i="2"/>
  <c r="AV670" i="2"/>
  <c r="AV490" i="2"/>
  <c r="AV189" i="2"/>
  <c r="AV393" i="2"/>
  <c r="AV64" i="2"/>
  <c r="AV491" i="2"/>
  <c r="AV676" i="2"/>
  <c r="AV258" i="2"/>
  <c r="AV562" i="2"/>
  <c r="AV426" i="2"/>
  <c r="AV304" i="2"/>
  <c r="AV378" i="2"/>
  <c r="AV382" i="2"/>
  <c r="AV464" i="2"/>
  <c r="AV534" i="2"/>
  <c r="AV589" i="2"/>
  <c r="AV705" i="2"/>
  <c r="AV555" i="2"/>
  <c r="AV117" i="2"/>
  <c r="AV348" i="2"/>
  <c r="AV300" i="2"/>
  <c r="AV230" i="2"/>
  <c r="AV214" i="2"/>
  <c r="AV717" i="2"/>
  <c r="AV180" i="2"/>
  <c r="AV163" i="2"/>
  <c r="AV151" i="2"/>
  <c r="AV278" i="2"/>
  <c r="AV461" i="2"/>
  <c r="AV462" i="2"/>
  <c r="AV87" i="2"/>
  <c r="AV338" i="2"/>
  <c r="AV494" i="2"/>
  <c r="AV119" i="2"/>
  <c r="AV93" i="2"/>
  <c r="AV123" i="2"/>
  <c r="AV564" i="2"/>
  <c r="AV97" i="2"/>
  <c r="AV444" i="2"/>
  <c r="AV452" i="2"/>
  <c r="AV33" i="2"/>
  <c r="X82" i="3" l="1"/>
  <c r="Z2" i="3"/>
  <c r="X68" i="3"/>
  <c r="Z48" i="3"/>
  <c r="X112" i="3"/>
  <c r="Z124" i="3"/>
  <c r="X110" i="3"/>
  <c r="X49" i="3"/>
  <c r="X124" i="3"/>
  <c r="X107" i="3"/>
  <c r="X69" i="3"/>
  <c r="Z62" i="3"/>
  <c r="X22" i="3"/>
  <c r="X106" i="3"/>
  <c r="X14" i="3"/>
  <c r="Z86" i="3"/>
  <c r="X16" i="3"/>
  <c r="Z34" i="3"/>
  <c r="Z118" i="3"/>
  <c r="Z112" i="3"/>
  <c r="Z108" i="3"/>
  <c r="Z119" i="3"/>
  <c r="Z104" i="3"/>
  <c r="X119" i="3"/>
  <c r="X73" i="3"/>
  <c r="Z76" i="3"/>
  <c r="Z87" i="3"/>
  <c r="Z60" i="3"/>
  <c r="Z47" i="3"/>
  <c r="X46" i="3"/>
  <c r="Z54" i="3"/>
  <c r="X75" i="3"/>
  <c r="X37" i="3"/>
  <c r="X36" i="3"/>
  <c r="Z37" i="3"/>
  <c r="X98" i="3"/>
  <c r="Z38" i="3"/>
  <c r="Z82" i="3"/>
  <c r="Z65" i="3"/>
  <c r="X66" i="3"/>
  <c r="X72" i="3"/>
  <c r="X120" i="3"/>
  <c r="Z50" i="3"/>
  <c r="Z96" i="3"/>
  <c r="Z42" i="3"/>
  <c r="Z17" i="3"/>
  <c r="X108" i="3"/>
  <c r="X44" i="3"/>
  <c r="X109" i="3"/>
  <c r="X32" i="3"/>
  <c r="Z85" i="3"/>
  <c r="X95" i="3"/>
  <c r="X79" i="3"/>
  <c r="X88" i="3"/>
  <c r="Z45" i="3"/>
  <c r="X25" i="3"/>
  <c r="Z80" i="3"/>
  <c r="X62" i="3"/>
  <c r="X55" i="3"/>
  <c r="Z18" i="3"/>
  <c r="Z40" i="3"/>
  <c r="X34" i="3"/>
  <c r="X40" i="3"/>
  <c r="Z61" i="3"/>
  <c r="X23" i="3"/>
  <c r="Z114" i="3"/>
  <c r="X100" i="3"/>
  <c r="X9" i="3"/>
  <c r="Z93" i="3"/>
  <c r="Z13" i="3"/>
  <c r="Z94" i="3"/>
  <c r="Z28" i="3"/>
  <c r="Z84" i="3"/>
  <c r="X28" i="3"/>
  <c r="X10" i="3"/>
  <c r="Z30" i="3"/>
  <c r="Z21" i="3"/>
  <c r="X47" i="3"/>
  <c r="X21" i="3"/>
  <c r="Z88" i="3"/>
  <c r="Z122" i="3"/>
  <c r="Z22" i="3"/>
  <c r="Z95" i="3"/>
  <c r="X92" i="3"/>
  <c r="X61" i="3"/>
  <c r="Z41" i="3"/>
  <c r="Z72" i="3"/>
  <c r="Z70" i="3"/>
  <c r="Z27" i="3"/>
  <c r="Z79" i="3"/>
  <c r="Z75" i="3"/>
  <c r="X90" i="3"/>
  <c r="Z33" i="3"/>
  <c r="Z91" i="3"/>
  <c r="Z116" i="3"/>
  <c r="X6" i="3"/>
  <c r="X58" i="3"/>
  <c r="Z123" i="3"/>
  <c r="X26" i="3"/>
  <c r="X13" i="3"/>
  <c r="Z111" i="3"/>
  <c r="Z103" i="3"/>
  <c r="X15" i="3"/>
  <c r="X27" i="3"/>
  <c r="Z35" i="3"/>
  <c r="X74" i="3"/>
  <c r="X35" i="3"/>
  <c r="Z92" i="3"/>
  <c r="Z5" i="3"/>
  <c r="Z64" i="3"/>
  <c r="X67" i="3"/>
  <c r="X78" i="3"/>
  <c r="X51" i="3"/>
  <c r="Z58" i="3"/>
  <c r="Z99" i="3"/>
  <c r="X121" i="3"/>
  <c r="Z4" i="3"/>
  <c r="X125" i="3"/>
  <c r="X123" i="3"/>
  <c r="Z125" i="3"/>
  <c r="Z49" i="3"/>
  <c r="X91" i="3"/>
  <c r="X29" i="3"/>
  <c r="X8" i="3"/>
  <c r="Z77" i="3"/>
  <c r="Z100" i="3"/>
  <c r="X42" i="3"/>
  <c r="Z106" i="3"/>
  <c r="Z44" i="3"/>
  <c r="X53" i="3"/>
  <c r="X63" i="3"/>
  <c r="X38" i="3"/>
  <c r="X105" i="3"/>
  <c r="X31" i="3"/>
  <c r="X104" i="3"/>
  <c r="X54" i="3"/>
  <c r="Z12" i="3"/>
  <c r="Z20" i="3"/>
  <c r="X60" i="3"/>
  <c r="Z7" i="3"/>
  <c r="X87" i="3"/>
  <c r="X18" i="3"/>
  <c r="Z11" i="3"/>
  <c r="Z89" i="3"/>
  <c r="X99" i="3"/>
  <c r="Z121" i="3"/>
  <c r="Z43" i="3"/>
  <c r="X116" i="3"/>
  <c r="X50" i="3"/>
  <c r="X4" i="3"/>
  <c r="X84" i="3"/>
  <c r="Z109" i="3"/>
  <c r="Z31" i="3"/>
  <c r="X93" i="3"/>
  <c r="Z25" i="3"/>
  <c r="X102" i="3"/>
  <c r="X94" i="3"/>
  <c r="X86" i="3"/>
  <c r="Z23" i="3"/>
  <c r="X45" i="3"/>
  <c r="X52" i="3"/>
  <c r="Z32" i="3"/>
  <c r="Z8" i="3"/>
  <c r="X64" i="3"/>
  <c r="X96" i="3"/>
  <c r="Z68" i="3"/>
  <c r="Z97" i="3"/>
  <c r="X19" i="3"/>
  <c r="X103" i="3"/>
  <c r="Z9" i="3"/>
  <c r="Z66" i="3"/>
  <c r="X117" i="3"/>
  <c r="X56" i="3"/>
  <c r="X65" i="3"/>
  <c r="X33" i="3"/>
  <c r="Z115" i="3"/>
  <c r="Z110" i="3"/>
  <c r="Z74" i="3"/>
  <c r="Z117" i="3"/>
  <c r="Z57" i="3"/>
  <c r="X111" i="3"/>
  <c r="Z14" i="3"/>
  <c r="Z102" i="3"/>
  <c r="Z36" i="3"/>
  <c r="X101" i="3"/>
  <c r="Z55" i="3"/>
  <c r="X3" i="3"/>
  <c r="X81" i="3"/>
  <c r="X7" i="3"/>
  <c r="Z113" i="3"/>
  <c r="X76" i="3"/>
  <c r="X113" i="3"/>
  <c r="X80" i="3"/>
  <c r="X70" i="3"/>
  <c r="Z19" i="3"/>
  <c r="X122" i="3"/>
  <c r="Z98" i="3"/>
  <c r="Z53" i="3"/>
  <c r="Z67" i="3"/>
  <c r="Z52" i="3"/>
  <c r="Z26" i="3"/>
  <c r="X12" i="3"/>
  <c r="Z29" i="3"/>
  <c r="Z71" i="3"/>
  <c r="Z6" i="3"/>
  <c r="Z81" i="3"/>
  <c r="X5" i="3"/>
  <c r="X48" i="3"/>
  <c r="Z63" i="3"/>
  <c r="Z90" i="3"/>
  <c r="Z101" i="3"/>
  <c r="X118" i="3"/>
  <c r="X24" i="3"/>
  <c r="Z3" i="3"/>
  <c r="Z107" i="3"/>
  <c r="X85" i="3"/>
  <c r="Z10" i="3"/>
  <c r="X89" i="3"/>
  <c r="X71" i="3"/>
  <c r="X83" i="3"/>
  <c r="Z56" i="3"/>
  <c r="X43" i="3"/>
  <c r="X17" i="3"/>
  <c r="Z59" i="3"/>
  <c r="X2" i="3"/>
  <c r="Z105" i="3"/>
  <c r="Z120" i="3"/>
  <c r="X20" i="3"/>
  <c r="X57" i="3"/>
  <c r="X115" i="3"/>
  <c r="X59" i="3"/>
  <c r="X77" i="3"/>
  <c r="X114" i="3"/>
  <c r="X97" i="3"/>
  <c r="Z83" i="3"/>
  <c r="Z73" i="3"/>
  <c r="Z78" i="3"/>
  <c r="Z24" i="3"/>
  <c r="Z51" i="3"/>
  <c r="X11" i="3"/>
  <c r="X41" i="3"/>
  <c r="Z46" i="3"/>
  <c r="Z69" i="3"/>
  <c r="Z15" i="3"/>
  <c r="Z39" i="3"/>
  <c r="Z16" i="3"/>
  <c r="X39" i="3"/>
  <c r="X30" i="3"/>
</calcChain>
</file>

<file path=xl/sharedStrings.xml><?xml version="1.0" encoding="utf-8"?>
<sst xmlns="http://schemas.openxmlformats.org/spreadsheetml/2006/main" count="10444" uniqueCount="3174">
  <si>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</si>
  <si>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</si>
  <si>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</si>
  <si>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</si>
  <si>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</si>
  <si>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</si>
  <si>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</si>
  <si>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</si>
  <si>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</si>
  <si>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</si>
  <si>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</si>
  <si>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</si>
  <si>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</si>
  <si>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</si>
  <si>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</si>
  <si>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</si>
  <si>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</si>
  <si>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</si>
  <si>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</si>
  <si>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</si>
  <si>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</si>
  <si>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</si>
  <si>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</si>
  <si>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</si>
  <si>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</si>
  <si>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</si>
  <si>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</si>
  <si>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</si>
  <si>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</si>
  <si>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</si>
  <si>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</si>
  <si>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</si>
  <si>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</si>
  <si>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</si>
  <si>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</si>
  <si>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</si>
  <si>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</si>
  <si>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</si>
  <si>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</si>
  <si>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</si>
  <si>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</si>
  <si>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</si>
  <si>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</si>
  <si>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</si>
  <si>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</si>
  <si>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</si>
  <si>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</si>
  <si>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</si>
  <si>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</si>
  <si>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</si>
  <si>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</si>
  <si>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</si>
  <si>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</si>
  <si>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</si>
  <si>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</si>
  <si>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</si>
  <si>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</si>
  <si>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</si>
  <si>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</si>
  <si>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</si>
  <si>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</si>
  <si>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</si>
  <si>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</si>
  <si>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</si>
  <si>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</si>
  <si>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</si>
  <si>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</si>
  <si>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</si>
  <si>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</si>
  <si>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</si>
  <si>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</si>
  <si>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</si>
  <si>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</si>
  <si>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</si>
  <si>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</si>
  <si>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</si>
  <si>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Tata Motors Ltd</t>
  </si>
  <si>
    <t>TATAMOTORS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</si>
  <si>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</si>
  <si>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</si>
  <si>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</si>
  <si>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</si>
  <si>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</si>
  <si>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</si>
  <si>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Wipro Ltd</t>
  </si>
  <si>
    <t>WIPRO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</si>
  <si>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</si>
  <si>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</si>
  <si>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</si>
  <si>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</si>
  <si>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</si>
  <si>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</si>
  <si>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</si>
  <si>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</si>
  <si>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</si>
  <si>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Bajaj Finserv Ltd</t>
  </si>
  <si>
    <t>BAJAJFINSV</t>
  </si>
  <si>
    <t>Bajaj Auto Limited</t>
  </si>
  <si>
    <t>BAJAJ-AUTO</t>
  </si>
  <si>
    <t>Two Wheelers</t>
  </si>
  <si>
    <t>Coal India Ltd</t>
  </si>
  <si>
    <t>COALINDIA</t>
  </si>
  <si>
    <t>Mining - Coal</t>
  </si>
  <si>
    <t>Adani Green Energy Ltd</t>
  </si>
  <si>
    <t>ADANIGREEN</t>
  </si>
  <si>
    <t>Renewable Energy</t>
  </si>
  <si>
    <t>Trent Ltd</t>
  </si>
  <si>
    <t>TRENT</t>
  </si>
  <si>
    <t>Retail - Apparel</t>
  </si>
  <si>
    <t>Avenue Supermarts Ltd</t>
  </si>
  <si>
    <t>DMART</t>
  </si>
  <si>
    <t>Retail - Department Stores</t>
  </si>
  <si>
    <t>Siemens Ltd</t>
  </si>
  <si>
    <t>SIEMENS</t>
  </si>
  <si>
    <t>Conglomerates</t>
  </si>
  <si>
    <t>Hindustan Zinc Ltd</t>
  </si>
  <si>
    <t>HINDZINC</t>
  </si>
  <si>
    <t>Mining - Diversified</t>
  </si>
  <si>
    <t>JSW Steel Ltd</t>
  </si>
  <si>
    <t>JSWSTEEL</t>
  </si>
  <si>
    <t>Iron &amp; Steel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</si>
  <si>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</si>
  <si>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</si>
  <si>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</si>
  <si>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</si>
  <si>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</si>
  <si>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</si>
  <si>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</si>
  <si>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</si>
  <si>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</si>
  <si>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</si>
  <si>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</si>
  <si>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DLF Ltd</t>
  </si>
  <si>
    <t>DLF</t>
  </si>
  <si>
    <t>Real Estate</t>
  </si>
  <si>
    <t>Indian Railway Finance Corp Ltd</t>
  </si>
  <si>
    <t>IRFC</t>
  </si>
  <si>
    <t>Specialized Finance</t>
  </si>
  <si>
    <t>Jio Financial Services Ltd</t>
  </si>
  <si>
    <t>JIOFIN</t>
  </si>
  <si>
    <t>Indian Oil Corporation Ltd</t>
  </si>
  <si>
    <t>IOC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</si>
  <si>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</si>
  <si>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</si>
  <si>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</si>
  <si>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</si>
  <si>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</si>
  <si>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</si>
  <si>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</si>
  <si>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</si>
  <si>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</si>
  <si>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</si>
  <si>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</si>
  <si>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</si>
  <si>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Tech Mahindra Ltd</t>
  </si>
  <si>
    <t>TECHM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</si>
  <si>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</si>
  <si>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</si>
  <si>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</si>
  <si>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</si>
  <si>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</si>
  <si>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</si>
  <si>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</si>
  <si>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</si>
  <si>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Interglobe Aviation Ltd</t>
  </si>
  <si>
    <t>INDIGO</t>
  </si>
  <si>
    <t>Airlines</t>
  </si>
  <si>
    <t>HDFC Life Insurance Company Ltd</t>
  </si>
  <si>
    <t>HDFCLIFE</t>
  </si>
  <si>
    <t>Divi's Laboratories Ltd</t>
  </si>
  <si>
    <t>DIVISLAB</t>
  </si>
  <si>
    <t>Labs &amp; Life Sciences Services</t>
  </si>
  <si>
    <t>Power Finance Corporation Ltd</t>
  </si>
  <si>
    <t>PFC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</si>
  <si>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</si>
  <si>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</si>
  <si>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</si>
  <si>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</si>
  <si>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</si>
  <si>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</si>
  <si>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</si>
  <si>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REC Limited</t>
  </si>
  <si>
    <t>RECLTD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</si>
  <si>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</si>
  <si>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</si>
  <si>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</si>
  <si>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</si>
  <si>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</si>
  <si>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</si>
  <si>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Gail (India) Ltd</t>
  </si>
  <si>
    <t>GAIL</t>
  </si>
  <si>
    <t>Gas Distribution</t>
  </si>
  <si>
    <t>Eicher Motors Ltd</t>
  </si>
  <si>
    <t>EICHERMOT</t>
  </si>
  <si>
    <t>Trucks &amp; Buses</t>
  </si>
  <si>
    <t>Godrej Consumer Products Ltd</t>
  </si>
  <si>
    <t>GODREJCP</t>
  </si>
  <si>
    <t>FMCG - Personal Products</t>
  </si>
  <si>
    <t>Samvardhana Motherson International Ltd</t>
  </si>
  <si>
    <t>MOTHERSON</t>
  </si>
  <si>
    <t>Auto Parts</t>
  </si>
  <si>
    <t>Bank of Baroda Ltd</t>
  </si>
  <si>
    <t>BANKBARODA</t>
  </si>
  <si>
    <t>Shriram Finance Ltd</t>
  </si>
  <si>
    <t>SHRIRAMFIN</t>
  </si>
  <si>
    <t>JSW Energy Ltd</t>
  </si>
  <si>
    <t>JSWENERGY</t>
  </si>
  <si>
    <t>Macrotech Developers Ltd</t>
  </si>
  <si>
    <t>LODHA</t>
  </si>
  <si>
    <t>TVS Motor Company Ltd</t>
  </si>
  <si>
    <t>TVSMOTOR</t>
  </si>
  <si>
    <t>Punjab National Bank</t>
  </si>
  <si>
    <t>PNB</t>
  </si>
  <si>
    <t>Cipla Ltd</t>
  </si>
  <si>
    <t>CIPLA</t>
  </si>
  <si>
    <t>Bajaj Holdings and Investment Ltd</t>
  </si>
  <si>
    <t>BAJAJHLDNG</t>
  </si>
  <si>
    <t>Asset Management</t>
  </si>
  <si>
    <t>Adani Energy Solutions Ltd</t>
  </si>
  <si>
    <t>ADANIENSOL</t>
  </si>
  <si>
    <t>Power Infrastructure</t>
  </si>
  <si>
    <t>Bajaj Housing Finance Ltd</t>
  </si>
  <si>
    <t>BAJAJHFL</t>
  </si>
  <si>
    <t>CG Power and Industrial Solutions Ltd</t>
  </si>
  <si>
    <t>CGPOWER</t>
  </si>
  <si>
    <t>ICICI Prudential Life Insurance Company Ltd</t>
  </si>
  <si>
    <t>ICICIPRULI</t>
  </si>
  <si>
    <t>Cholamandalam Investment and Finance Company Ltd</t>
  </si>
  <si>
    <t>CHOLAFIN</t>
  </si>
  <si>
    <t>Bosch Ltd</t>
  </si>
  <si>
    <t>BOSCHLTD</t>
  </si>
  <si>
    <t>Torrent Pharmaceuticals Ltd</t>
  </si>
  <si>
    <t>TORNTPHARM</t>
  </si>
  <si>
    <t>Mankind Pharma Ltd</t>
  </si>
  <si>
    <t>MANKIND</t>
  </si>
  <si>
    <t>United Spirits Ltd</t>
  </si>
  <si>
    <t>UNITDSPR</t>
  </si>
  <si>
    <t>Alcoholic Beverages</t>
  </si>
  <si>
    <t>Havells India Ltd</t>
  </si>
  <si>
    <t>HAVELLS</t>
  </si>
  <si>
    <t>Electrical Components &amp; Equipments</t>
  </si>
  <si>
    <t>Dr Reddy's Laboratories Ltd</t>
  </si>
  <si>
    <t>DRREDDY</t>
  </si>
  <si>
    <t>Indian Overseas Bank</t>
  </si>
  <si>
    <t>IOB</t>
  </si>
  <si>
    <t>Tata Consumer Products Ltd</t>
  </si>
  <si>
    <t>TATACONSUM</t>
  </si>
  <si>
    <t>Tea &amp; Coffee</t>
  </si>
  <si>
    <t>Apollo Hospitals Enterprise Ltd</t>
  </si>
  <si>
    <t>APOLLOHOSP</t>
  </si>
  <si>
    <t>Hospitals &amp; Diagnostic Centres</t>
  </si>
  <si>
    <t>Info Edge (India) Ltd</t>
  </si>
  <si>
    <t>NAUKRI</t>
  </si>
  <si>
    <t>Zydus Lifesciences Ltd</t>
  </si>
  <si>
    <t>ZYDUSLIFE</t>
  </si>
  <si>
    <t>Lupin Ltd</t>
  </si>
  <si>
    <t>LUPIN</t>
  </si>
  <si>
    <t>Hero MotoCorp Ltd</t>
  </si>
  <si>
    <t>HEROMOTOCO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</si>
  <si>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</si>
  <si>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</si>
  <si>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</si>
  <si>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</si>
  <si>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</si>
  <si>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</si>
  <si>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Cummins India Ltd</t>
  </si>
  <si>
    <t>CUMMINSIND</t>
  </si>
  <si>
    <t>Industrial Machinery</t>
  </si>
  <si>
    <t>Rail Vikas Nigam Ltd</t>
  </si>
  <si>
    <t>RVNL</t>
  </si>
  <si>
    <t>Dabur India Ltd</t>
  </si>
  <si>
    <t>DABUR</t>
  </si>
  <si>
    <t>Max Healthcare Institute Ltd</t>
  </si>
  <si>
    <t>MAXHEALTH</t>
  </si>
  <si>
    <t>Polycab India Ltd</t>
  </si>
  <si>
    <t>POLYCAB</t>
  </si>
  <si>
    <t>Solar Industries India Ltd</t>
  </si>
  <si>
    <t>SOLARINDS</t>
  </si>
  <si>
    <t>Commodity Chemicals</t>
  </si>
  <si>
    <t>ICICI Lombard General Insurance Company Ltd</t>
  </si>
  <si>
    <t>ICICIGI</t>
  </si>
  <si>
    <t>Canara Bank Ltd</t>
  </si>
  <si>
    <t>CANBK</t>
  </si>
  <si>
    <t>HDFC Asset Management Company Ltd</t>
  </si>
  <si>
    <t>HDFCAMC</t>
  </si>
  <si>
    <t>Jindal Steel And Power Ltd</t>
  </si>
  <si>
    <t>JINDALSTEL</t>
  </si>
  <si>
    <t>Suzlon Energy Ltd</t>
  </si>
  <si>
    <t>SUZLON</t>
  </si>
  <si>
    <t>Renewable Energy Equipment &amp; Services</t>
  </si>
  <si>
    <t>Shree Cement Ltd</t>
  </si>
  <si>
    <t>SHREECEM</t>
  </si>
  <si>
    <t>Indus Towers Ltd</t>
  </si>
  <si>
    <t>INDUSTOWER</t>
  </si>
  <si>
    <t>Telecom Infrastructure</t>
  </si>
  <si>
    <t>IDBI Bank Ltd</t>
  </si>
  <si>
    <t>IDBI</t>
  </si>
  <si>
    <t>Private Bank</t>
  </si>
  <si>
    <t>Union Bank of India Ltd</t>
  </si>
  <si>
    <t>UNIONBANK</t>
  </si>
  <si>
    <t>Torrent Power Ltd</t>
  </si>
  <si>
    <t>TORNTPOWER</t>
  </si>
  <si>
    <t>Tube Investments of India Ltd</t>
  </si>
  <si>
    <t>TIINDIA</t>
  </si>
  <si>
    <t>Cycles</t>
  </si>
  <si>
    <t>Persistent Systems Ltd</t>
  </si>
  <si>
    <t>PERSISTENT</t>
  </si>
  <si>
    <t>GMR Airports Ltd</t>
  </si>
  <si>
    <t>GMRINFRA</t>
  </si>
  <si>
    <t>Dixon Technologies (India) Ltd</t>
  </si>
  <si>
    <t>DIXON</t>
  </si>
  <si>
    <t>Home Electronics &amp; Appliances</t>
  </si>
  <si>
    <t>Marico Ltd</t>
  </si>
  <si>
    <t>MARICO</t>
  </si>
  <si>
    <t>Colgate-Palmolive (India) Ltd</t>
  </si>
  <si>
    <t>COLPAL</t>
  </si>
  <si>
    <t>NHPC Ltd</t>
  </si>
  <si>
    <t>NHPC</t>
  </si>
  <si>
    <t>Bharat Heavy Electricals Ltd</t>
  </si>
  <si>
    <t>BHEL</t>
  </si>
  <si>
    <t>Indusind Bank Ltd</t>
  </si>
  <si>
    <t>INDUSINDBK</t>
  </si>
  <si>
    <t>Mazagon Dock Shipbuilders Ltd</t>
  </si>
  <si>
    <t>MAZDOCK</t>
  </si>
  <si>
    <t>Shipbuilding</t>
  </si>
  <si>
    <t>Aurobindo Pharma Ltd</t>
  </si>
  <si>
    <t>AUROPHARMA</t>
  </si>
  <si>
    <t>Hindustan Petroleum Corp Ltd</t>
  </si>
  <si>
    <t>HINDPETRO</t>
  </si>
  <si>
    <t>Godrej Properties Ltd</t>
  </si>
  <si>
    <t>GODREJPROP</t>
  </si>
  <si>
    <t>Indian Bank</t>
  </si>
  <si>
    <t>INDIANB</t>
  </si>
  <si>
    <t>Muthoot Finance Ltd</t>
  </si>
  <si>
    <t>MUTHOOTFIN</t>
  </si>
  <si>
    <t>Adani Total Gas Ltd</t>
  </si>
  <si>
    <t>ATGL</t>
  </si>
  <si>
    <t>PB Fintech Ltd</t>
  </si>
  <si>
    <t>POLICYBZR</t>
  </si>
  <si>
    <t>Oil India Ltd</t>
  </si>
  <si>
    <t>OIL</t>
  </si>
  <si>
    <t>Bharti Hexacom Ltd</t>
  </si>
  <si>
    <t>BHARTIHEXA</t>
  </si>
  <si>
    <t>Prestige Estates Projects Ltd</t>
  </si>
  <si>
    <t>PRESTIGE</t>
  </si>
  <si>
    <t>Waaree Energies Ltd</t>
  </si>
  <si>
    <t>WAAREEENER</t>
  </si>
  <si>
    <t>Oberoi Realty Ltd</t>
  </si>
  <si>
    <t>OBEROIRLTY</t>
  </si>
  <si>
    <t>Kalyan Jewellers India Ltd</t>
  </si>
  <si>
    <t>KALYANKJIL</t>
  </si>
  <si>
    <t>Alkem Laboratories Ltd</t>
  </si>
  <si>
    <t>ALKEM</t>
  </si>
  <si>
    <t>PI Industries Ltd</t>
  </si>
  <si>
    <t>PIIND</t>
  </si>
  <si>
    <t>Indian Railway Catering and Tourism Corporation Ltd</t>
  </si>
  <si>
    <t>IRCTC</t>
  </si>
  <si>
    <t>SRF Ltd</t>
  </si>
  <si>
    <t>SRF</t>
  </si>
  <si>
    <t>Bharat Forge Ltd</t>
  </si>
  <si>
    <t>BHARATFORG</t>
  </si>
  <si>
    <t>NMDC Ltd</t>
  </si>
  <si>
    <t>NMDC</t>
  </si>
  <si>
    <t>Mining - Iron Ore</t>
  </si>
  <si>
    <t>JSW Infrastructure Ltd</t>
  </si>
  <si>
    <t>JSWINFRA</t>
  </si>
  <si>
    <t>Linde India Ltd</t>
  </si>
  <si>
    <t>LINDEINDIA</t>
  </si>
  <si>
    <t>General Insurance Corporation of India</t>
  </si>
  <si>
    <t>GICRE</t>
  </si>
  <si>
    <t>SBI Cards and Payment Services Ltd</t>
  </si>
  <si>
    <t>SBICARD</t>
  </si>
  <si>
    <t>Payment Infrastructure</t>
  </si>
  <si>
    <t>Yes Bank Ltd</t>
  </si>
  <si>
    <t>YESBANK</t>
  </si>
  <si>
    <t>Patanjali Foods Ltd</t>
  </si>
  <si>
    <t>PATANJALI</t>
  </si>
  <si>
    <t>Packaged Foods &amp; Meats</t>
  </si>
  <si>
    <t>Berger Paints India Ltd</t>
  </si>
  <si>
    <t>BERGEPAINT</t>
  </si>
  <si>
    <t>Ashok Leyland Ltd</t>
  </si>
  <si>
    <t>ASHOKLEY</t>
  </si>
  <si>
    <t>Abbott India Ltd</t>
  </si>
  <si>
    <t>ABBOTINDIA</t>
  </si>
  <si>
    <t>BSE Ltd</t>
  </si>
  <si>
    <t>BSE</t>
  </si>
  <si>
    <t>Stock Exchanges &amp; Ratings</t>
  </si>
  <si>
    <t>Hitachi Energy India Ltd</t>
  </si>
  <si>
    <t>POWERINDIA</t>
  </si>
  <si>
    <t>Mphasis Ltd</t>
  </si>
  <si>
    <t>MPHASIS</t>
  </si>
  <si>
    <t>Indian Renewable Energy Development Agency Ltd</t>
  </si>
  <si>
    <t>IREDA</t>
  </si>
  <si>
    <t>Voltas Ltd</t>
  </si>
  <si>
    <t>VOLTAS</t>
  </si>
  <si>
    <t>Aditya Birla Capital Ltd</t>
  </si>
  <si>
    <t>ABCAPITAL</t>
  </si>
  <si>
    <t>Diversified Financials</t>
  </si>
  <si>
    <t>Thermax Limited</t>
  </si>
  <si>
    <t>THERMAX</t>
  </si>
  <si>
    <t>Phoenix Mills Ltd</t>
  </si>
  <si>
    <t>PHOENIXLTD</t>
  </si>
  <si>
    <t>Jindal Stainless Ltd</t>
  </si>
  <si>
    <t>JSL</t>
  </si>
  <si>
    <t>Fertilisers And Chemicals Travancore Ltd</t>
  </si>
  <si>
    <t>FACT</t>
  </si>
  <si>
    <t>Fertilizers &amp; Agro Chemicals</t>
  </si>
  <si>
    <t>Supreme Industries Ltd</t>
  </si>
  <si>
    <t>SUPREMEIND</t>
  </si>
  <si>
    <t>Plastic Products</t>
  </si>
  <si>
    <t>Balkrishna Industries Ltd</t>
  </si>
  <si>
    <t>BALKRISIND</t>
  </si>
  <si>
    <t>Tires &amp; Rubber</t>
  </si>
  <si>
    <t>UNO Minda Ltd</t>
  </si>
  <si>
    <t>UNOMINDA</t>
  </si>
  <si>
    <t>Motilal Oswal Financial Services Ltd</t>
  </si>
  <si>
    <t>MOTILALOFS</t>
  </si>
  <si>
    <t>UCO Bank</t>
  </si>
  <si>
    <t>UCOBANK</t>
  </si>
  <si>
    <t>L&amp;T Technology Services Ltd</t>
  </si>
  <si>
    <t>LTTS</t>
  </si>
  <si>
    <t>Schaeffler India Ltd</t>
  </si>
  <si>
    <t>SCHAEFFLER</t>
  </si>
  <si>
    <t>Vodafone Idea Ltd</t>
  </si>
  <si>
    <t>IDEA</t>
  </si>
  <si>
    <t>Sundaram Finance Ltd</t>
  </si>
  <si>
    <t>SUNDARMFIN</t>
  </si>
  <si>
    <t>Procter &amp; Gamble Hygiene and Health Care Ltd</t>
  </si>
  <si>
    <t>PGHH</t>
  </si>
  <si>
    <t>Lloyds Metals And Energy Ltd</t>
  </si>
  <si>
    <t>LLOYDSME</t>
  </si>
  <si>
    <t>Fsn E-Commerce Ventures Ltd</t>
  </si>
  <si>
    <t>NYKAA</t>
  </si>
  <si>
    <t>Wellness Services</t>
  </si>
  <si>
    <t>MRF Ltd</t>
  </si>
  <si>
    <t>MRF</t>
  </si>
  <si>
    <t>Coforge Ltd</t>
  </si>
  <si>
    <t>COFORGE</t>
  </si>
  <si>
    <t>United Breweries Ltd</t>
  </si>
  <si>
    <t>UBL</t>
  </si>
  <si>
    <t>Tata Communications Ltd</t>
  </si>
  <si>
    <t>TATACOMM</t>
  </si>
  <si>
    <t>Container Corporation of India Ltd</t>
  </si>
  <si>
    <t>CONCOR</t>
  </si>
  <si>
    <t>Logistics</t>
  </si>
  <si>
    <t>IDFC First Bank Ltd</t>
  </si>
  <si>
    <t>IDFCFIRSTB</t>
  </si>
  <si>
    <t>Federal Bank Ltd</t>
  </si>
  <si>
    <t>FEDERALBNK</t>
  </si>
  <si>
    <t>Petronet LNG Ltd</t>
  </si>
  <si>
    <t>PETRONET</t>
  </si>
  <si>
    <t>Oil &amp; Gas - Storage &amp; Transportation</t>
  </si>
  <si>
    <t>Bank of India Ltd</t>
  </si>
  <si>
    <t>BANKINDIA</t>
  </si>
  <si>
    <t>Coromandel International Ltd</t>
  </si>
  <si>
    <t>COROMANDEL</t>
  </si>
  <si>
    <t>Page Industries Ltd</t>
  </si>
  <si>
    <t>PAGEIND</t>
  </si>
  <si>
    <t>Apparel &amp; Accessories</t>
  </si>
  <si>
    <t>Central Bank of India Ltd</t>
  </si>
  <si>
    <t>CENTRALBK</t>
  </si>
  <si>
    <t>Steel Authority of India Ltd</t>
  </si>
  <si>
    <t>SAIL</t>
  </si>
  <si>
    <t>One 97 Communications Ltd</t>
  </si>
  <si>
    <t>PAYTM</t>
  </si>
  <si>
    <t>Business Support Services</t>
  </si>
  <si>
    <t>Glenmark Pharmaceuticals Ltd</t>
  </si>
  <si>
    <t>GLENMARK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</si>
  <si>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</si>
  <si>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</si>
  <si>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</si>
  <si>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</si>
  <si>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</si>
  <si>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</si>
  <si>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</si>
  <si>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</si>
  <si>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AU Small Finance Bank Ltd</t>
  </si>
  <si>
    <t>AUBANK</t>
  </si>
  <si>
    <t>GlaxoSmithKline Pharmaceuticals Ltd</t>
  </si>
  <si>
    <t>GLAXO</t>
  </si>
  <si>
    <t>Premier Energies Ltd</t>
  </si>
  <si>
    <t>PREMIERENE</t>
  </si>
  <si>
    <t>SJVN Ltd</t>
  </si>
  <si>
    <t>SJVN</t>
  </si>
  <si>
    <t>Tata Elxsi Ltd</t>
  </si>
  <si>
    <t>TATAELXSI</t>
  </si>
  <si>
    <t>Adani Wilmar Ltd</t>
  </si>
  <si>
    <t>AWL</t>
  </si>
  <si>
    <t>ACC Ltd</t>
  </si>
  <si>
    <t>ACC</t>
  </si>
  <si>
    <t>GE Vernova T&amp;D India Ltd</t>
  </si>
  <si>
    <t>GET&amp;D</t>
  </si>
  <si>
    <t>Nippon Life India Asset Management Ltd</t>
  </si>
  <si>
    <t>NAM-INDIA</t>
  </si>
  <si>
    <t>Housing and Urban Development Corporation Ltd</t>
  </si>
  <si>
    <t>HUDCO</t>
  </si>
  <si>
    <t>Max Financial Services Ltd</t>
  </si>
  <si>
    <t>MFSL</t>
  </si>
  <si>
    <t>Sona BLW Precision Forgings Ltd</t>
  </si>
  <si>
    <t>SONACOMS</t>
  </si>
  <si>
    <t>Bank of Maharashtra Ltd</t>
  </si>
  <si>
    <t>MAHABANK</t>
  </si>
  <si>
    <t>National Aluminium Co Ltd</t>
  </si>
  <si>
    <t>NATIONALUM</t>
  </si>
  <si>
    <t>APL Apollo Tubes Ltd</t>
  </si>
  <si>
    <t>APLAPOLLO</t>
  </si>
  <si>
    <t>360 One Wam Ltd</t>
  </si>
  <si>
    <t>360ONE</t>
  </si>
  <si>
    <t>Investment Banking &amp; Brokerage</t>
  </si>
  <si>
    <t>UPL Ltd</t>
  </si>
  <si>
    <t>UPL</t>
  </si>
  <si>
    <t>Tata Technologies Ltd</t>
  </si>
  <si>
    <t>TATATECH</t>
  </si>
  <si>
    <t>Escorts Kubota Ltd</t>
  </si>
  <si>
    <t>ESCORTS</t>
  </si>
  <si>
    <t>Tractors</t>
  </si>
  <si>
    <t>Honeywell Automation India Ltd</t>
  </si>
  <si>
    <t>HONAUT</t>
  </si>
  <si>
    <t>IPCA Laboratories Ltd</t>
  </si>
  <si>
    <t>IPCALAB</t>
  </si>
  <si>
    <t>Exide Industries Ltd</t>
  </si>
  <si>
    <t>EXIDEIND</t>
  </si>
  <si>
    <t>Batteries</t>
  </si>
  <si>
    <t>CRISIL Ltd</t>
  </si>
  <si>
    <t>CRISIL</t>
  </si>
  <si>
    <t>Bharat Dynamics Ltd</t>
  </si>
  <si>
    <t>BDL</t>
  </si>
  <si>
    <t>3M India Ltd</t>
  </si>
  <si>
    <t>3MINDIA</t>
  </si>
  <si>
    <t>Stationery</t>
  </si>
  <si>
    <t>Cochin Shipyard Ltd</t>
  </si>
  <si>
    <t>COCHINSHIP</t>
  </si>
  <si>
    <t>Biocon Ltd</t>
  </si>
  <si>
    <t>BIOCON</t>
  </si>
  <si>
    <t>Biotechnology</t>
  </si>
  <si>
    <t>Jubilant Foodworks Ltd</t>
  </si>
  <si>
    <t>JUBLFOOD</t>
  </si>
  <si>
    <t>Restaurants &amp; Cafes</t>
  </si>
  <si>
    <t>Apar Industries Ltd</t>
  </si>
  <si>
    <t>APARINDS</t>
  </si>
  <si>
    <t>KPIT Technologies Ltd</t>
  </si>
  <si>
    <t>KPITTECH</t>
  </si>
  <si>
    <t>Ajanta Pharma Ltd</t>
  </si>
  <si>
    <t>AJANTPHARM</t>
  </si>
  <si>
    <t>Blue Star Ltd</t>
  </si>
  <si>
    <t>BLUESTARCO</t>
  </si>
  <si>
    <t>Deepak Nitrite Ltd</t>
  </si>
  <si>
    <t>DEEPAKNTR</t>
  </si>
  <si>
    <t>L&amp;T Finance Ltd</t>
  </si>
  <si>
    <t>LTF</t>
  </si>
  <si>
    <t>AIA Engineering Ltd</t>
  </si>
  <si>
    <t>AIAENG</t>
  </si>
  <si>
    <t>Gujarat Gas Ltd</t>
  </si>
  <si>
    <t>GUJGASLTD</t>
  </si>
  <si>
    <t>Punjab &amp; Sind Bank</t>
  </si>
  <si>
    <t>PSB</t>
  </si>
  <si>
    <t>KEI Industries Ltd</t>
  </si>
  <si>
    <t>KEI</t>
  </si>
  <si>
    <t>Cables</t>
  </si>
  <si>
    <t>NLC India Ltd</t>
  </si>
  <si>
    <t>NLCINDIA</t>
  </si>
  <si>
    <t>LIC Housing Finance Ltd</t>
  </si>
  <si>
    <t>LICHSGFIN</t>
  </si>
  <si>
    <t>Home Financing</t>
  </si>
  <si>
    <t>Syngene International Ltd</t>
  </si>
  <si>
    <t>SYNGENE</t>
  </si>
  <si>
    <t>Dalmia Bharat Ltd</t>
  </si>
  <si>
    <t>DALBHARAT</t>
  </si>
  <si>
    <t>Godrej Industries Ltd</t>
  </si>
  <si>
    <t>GODREJIND</t>
  </si>
  <si>
    <t>Tata Investment Corporation Ltd</t>
  </si>
  <si>
    <t>TATAINVEST</t>
  </si>
  <si>
    <t>Brainbees Solutions Ltd</t>
  </si>
  <si>
    <t>FIRSTCRY</t>
  </si>
  <si>
    <t>Mahindra and Mahindra Financial Services Ltd</t>
  </si>
  <si>
    <t>M&amp;MFIN</t>
  </si>
  <si>
    <t>Kaynes Technology India Ltd</t>
  </si>
  <si>
    <t>KAYNES</t>
  </si>
  <si>
    <t>J K Cement Ltd</t>
  </si>
  <si>
    <t>JKCEMENT</t>
  </si>
  <si>
    <t>Piramal Pharma Ltd</t>
  </si>
  <si>
    <t>PPLPHARMA</t>
  </si>
  <si>
    <t>Ola Electric Mobility Ltd</t>
  </si>
  <si>
    <t>OLAELEC</t>
  </si>
  <si>
    <t>New India Assurance Company Ltd</t>
  </si>
  <si>
    <t>NIACL</t>
  </si>
  <si>
    <t>Endurance Technologies Ltd</t>
  </si>
  <si>
    <t>ENDURANCE</t>
  </si>
  <si>
    <t>Godfrey Phillips India Ltd</t>
  </si>
  <si>
    <t>GODFRYPHLP</t>
  </si>
  <si>
    <t>Aditya Birla Fashion and Retail Ltd</t>
  </si>
  <si>
    <t>ABFRL</t>
  </si>
  <si>
    <t>Vedant Fashions Ltd</t>
  </si>
  <si>
    <t>MANYAVAR</t>
  </si>
  <si>
    <t>Textiles</t>
  </si>
  <si>
    <t>IRB Infrastructure Developers Ltd</t>
  </si>
  <si>
    <t>IRB</t>
  </si>
  <si>
    <t>Multi Commodity Exchange of India Ltd</t>
  </si>
  <si>
    <t>MCX</t>
  </si>
  <si>
    <t>Suven Pharmaceuticals Ltd</t>
  </si>
  <si>
    <t>SUVENPHAR</t>
  </si>
  <si>
    <t>Radico Khaitan Ltd</t>
  </si>
  <si>
    <t>RADICO</t>
  </si>
  <si>
    <t>Embassy Office Parks REIT</t>
  </si>
  <si>
    <t>EMBASSY</t>
  </si>
  <si>
    <t>Metro Brands Ltd</t>
  </si>
  <si>
    <t>METROBRAND</t>
  </si>
  <si>
    <t>Footwear</t>
  </si>
  <si>
    <t>Gillette India Ltd</t>
  </si>
  <si>
    <t>GILLETTE</t>
  </si>
  <si>
    <t>Go Digit General Insurance Ltd</t>
  </si>
  <si>
    <t>GODIGIT</t>
  </si>
  <si>
    <t>Central Depository Services (India) Ltd</t>
  </si>
  <si>
    <t>CDSL</t>
  </si>
  <si>
    <t>Apollo Tyres Ltd</t>
  </si>
  <si>
    <t>APOLLOTYRE</t>
  </si>
  <si>
    <t>Cholamandalam Financial Holdings Ltd</t>
  </si>
  <si>
    <t>CHOLAHLDNG</t>
  </si>
  <si>
    <t>BASF India Ltd</t>
  </si>
  <si>
    <t>BASF</t>
  </si>
  <si>
    <t>KPR Mill Ltd</t>
  </si>
  <si>
    <t>KPRMILL</t>
  </si>
  <si>
    <t>Star Health and Allied Insurance Company Ltd</t>
  </si>
  <si>
    <t>STARHEALTH</t>
  </si>
  <si>
    <t>Aditya Birla Real Estate Ltd</t>
  </si>
  <si>
    <t>ABREL</t>
  </si>
  <si>
    <t>Indraprastha Gas Ltd</t>
  </si>
  <si>
    <t>IGL</t>
  </si>
  <si>
    <t>Sun Tv Network Ltd</t>
  </si>
  <si>
    <t>SUNTV</t>
  </si>
  <si>
    <t>TV Channels &amp; Broadcasters</t>
  </si>
  <si>
    <t>Poonawalla Fincorp Ltd</t>
  </si>
  <si>
    <t>POONAWALLA</t>
  </si>
  <si>
    <t>J B Chemicals and Pharmaceuticals Ltd</t>
  </si>
  <si>
    <t>JBCHEPHARM</t>
  </si>
  <si>
    <t>Brigade Enterprises Ltd</t>
  </si>
  <si>
    <t>BRIGADE</t>
  </si>
  <si>
    <t>Emami Ltd</t>
  </si>
  <si>
    <t>EMAMILTD</t>
  </si>
  <si>
    <t>Global Health Ltd</t>
  </si>
  <si>
    <t>MEDANTA</t>
  </si>
  <si>
    <t>Tata Chemicals Ltd</t>
  </si>
  <si>
    <t>TATACHEM</t>
  </si>
  <si>
    <t>Bayer Cropscience Ltd</t>
  </si>
  <si>
    <t>BAYERCROP</t>
  </si>
  <si>
    <t>Bandhan Bank Ltd</t>
  </si>
  <si>
    <t>BANDHANBNK</t>
  </si>
  <si>
    <t>Inox Wind Ltd</t>
  </si>
  <si>
    <t>INOXWIND</t>
  </si>
  <si>
    <t>ICICI Securities Ltd</t>
  </si>
  <si>
    <t>ISEC</t>
  </si>
  <si>
    <t>Poly Medicure Ltd</t>
  </si>
  <si>
    <t>POLYMED</t>
  </si>
  <si>
    <t>Health Care Equipment &amp; Supplies</t>
  </si>
  <si>
    <t>Sumitomo Chemical India Ltd</t>
  </si>
  <si>
    <t>SUMICHEM</t>
  </si>
  <si>
    <t>Hindustan Copper Ltd</t>
  </si>
  <si>
    <t>HINDCOPPER</t>
  </si>
  <si>
    <t>Mining - Copper</t>
  </si>
  <si>
    <t>Authum Investment &amp; Infrastructure Ltd</t>
  </si>
  <si>
    <t>AIIL</t>
  </si>
  <si>
    <t>Himadri Speciality Chemical Ltd</t>
  </si>
  <si>
    <t>HSCL</t>
  </si>
  <si>
    <t>Sundram Fasteners Ltd</t>
  </si>
  <si>
    <t>SUNDRMFAST</t>
  </si>
  <si>
    <t>Aegis Logistics Ltd</t>
  </si>
  <si>
    <t>AEGISLOG</t>
  </si>
  <si>
    <t>Motherson Sumi Wiring India Ltd</t>
  </si>
  <si>
    <t>MSUMI</t>
  </si>
  <si>
    <t>Angel One Ltd</t>
  </si>
  <si>
    <t>ANGELONE</t>
  </si>
  <si>
    <t>Emcure Pharmaceuticals Ltd</t>
  </si>
  <si>
    <t>EMCURE</t>
  </si>
  <si>
    <t>Gland Pharma Ltd</t>
  </si>
  <si>
    <t>GLAND</t>
  </si>
  <si>
    <t>TVS Holdings Ltd</t>
  </si>
  <si>
    <t>TVSHLTD</t>
  </si>
  <si>
    <t>Carborundum Universal Ltd</t>
  </si>
  <si>
    <t>CARBORUNIV</t>
  </si>
  <si>
    <t>ZF Commercial Vehicle Control Systems India Ltd</t>
  </si>
  <si>
    <t>ZFCVINDIA</t>
  </si>
  <si>
    <t>Delhivery Ltd</t>
  </si>
  <si>
    <t>DELHIVERY</t>
  </si>
  <si>
    <t>NBCC (India) Ltd</t>
  </si>
  <si>
    <t>NBCC</t>
  </si>
  <si>
    <t>Laurus Labs Ltd</t>
  </si>
  <si>
    <t>LAURUSLABS</t>
  </si>
  <si>
    <t>Mangalore Refinery and Petrochemicals Ltd</t>
  </si>
  <si>
    <t>MRPL</t>
  </si>
  <si>
    <t>Whirlpool of India Ltd</t>
  </si>
  <si>
    <t>WHIRLPOOL</t>
  </si>
  <si>
    <t>Timken India Ltd</t>
  </si>
  <si>
    <t>TIMKEN</t>
  </si>
  <si>
    <t>Ratnamani Metals and Tubes Ltd</t>
  </si>
  <si>
    <t>RATNAMANI</t>
  </si>
  <si>
    <t>Dr. Lal PathLabs Ltd</t>
  </si>
  <si>
    <t>LALPATHLAB</t>
  </si>
  <si>
    <t>Crompton Greaves Consumer Electricals Ltd</t>
  </si>
  <si>
    <t>CROMPTON</t>
  </si>
  <si>
    <t>KEC International Ltd</t>
  </si>
  <si>
    <t>KEC</t>
  </si>
  <si>
    <t>SKF India Ltd</t>
  </si>
  <si>
    <t>SKFINDIA</t>
  </si>
  <si>
    <t>Narayana Hrudayalaya Ltd</t>
  </si>
  <si>
    <t>NH</t>
  </si>
  <si>
    <t>Amara Raja Energy &amp; Mobility Ltd</t>
  </si>
  <si>
    <t>ARE&amp;M</t>
  </si>
  <si>
    <t>Natco Pharma Ltd</t>
  </si>
  <si>
    <t>NATCOPHARM</t>
  </si>
  <si>
    <t>CESC Ltd</t>
  </si>
  <si>
    <t>CESC</t>
  </si>
  <si>
    <t>Piramal Enterprises Ltd</t>
  </si>
  <si>
    <t>PEL</t>
  </si>
  <si>
    <t>PNB Housing Finance Ltd</t>
  </si>
  <si>
    <t>PNBHOUSING</t>
  </si>
  <si>
    <t>Nuvama Wealth Management Ltd</t>
  </si>
  <si>
    <t>NUVAMA</t>
  </si>
  <si>
    <t>Grindwell Norton Ltd</t>
  </si>
  <si>
    <t>GRINDWELL</t>
  </si>
  <si>
    <t>Jyoti CNC Automation Ltd</t>
  </si>
  <si>
    <t>JYOTICNC</t>
  </si>
  <si>
    <t>Computer Hardware</t>
  </si>
  <si>
    <t>Anant Raj Ltd</t>
  </si>
  <si>
    <t>ANANTRAJ</t>
  </si>
  <si>
    <t>Hatsun Agro Product Ltd</t>
  </si>
  <si>
    <t>HATSUN</t>
  </si>
  <si>
    <t>Pfizer Ltd</t>
  </si>
  <si>
    <t>PFIZER</t>
  </si>
  <si>
    <t>Firstsource Solutions Ltd</t>
  </si>
  <si>
    <t>FSL</t>
  </si>
  <si>
    <t>Outsourced services</t>
  </si>
  <si>
    <t>Shyam Metalics and Energy Ltd</t>
  </si>
  <si>
    <t>SHYAMMETL</t>
  </si>
  <si>
    <t>Kansai Nerolac Paints Ltd</t>
  </si>
  <si>
    <t>KANSAINER</t>
  </si>
  <si>
    <t>CPSE ETF</t>
  </si>
  <si>
    <t>CPSEETF</t>
  </si>
  <si>
    <t>Equity</t>
  </si>
  <si>
    <t>Atul Ltd</t>
  </si>
  <si>
    <t>ATUL</t>
  </si>
  <si>
    <t>EIH Ltd</t>
  </si>
  <si>
    <t>EIHOTEL</t>
  </si>
  <si>
    <t>Five-Star Business Finance Ltd</t>
  </si>
  <si>
    <t>FIVESTAR</t>
  </si>
  <si>
    <t>Aditya Birla Sun Life Amc Ltd</t>
  </si>
  <si>
    <t>ABSLAMC</t>
  </si>
  <si>
    <t>Tejas Networks Ltd</t>
  </si>
  <si>
    <t>TEJASNET</t>
  </si>
  <si>
    <t>Telecom Equipments</t>
  </si>
  <si>
    <t>ITI Ltd</t>
  </si>
  <si>
    <t>ITI</t>
  </si>
  <si>
    <t>Gujarat State Petronet Ltd</t>
  </si>
  <si>
    <t>GSPL</t>
  </si>
  <si>
    <t>Aster DM Healthcare Ltd</t>
  </si>
  <si>
    <t>ASTERDM</t>
  </si>
  <si>
    <t>Computer Age Management Services Ltd</t>
  </si>
  <si>
    <t>CAMS</t>
  </si>
  <si>
    <t>Krishna Institute of Medical Sciences Ltd</t>
  </si>
  <si>
    <t>KIMS</t>
  </si>
  <si>
    <t>Triveni Turbine Ltd</t>
  </si>
  <si>
    <t>TRITURBINE</t>
  </si>
  <si>
    <t>Alembic Pharmaceuticals Ltd</t>
  </si>
  <si>
    <t>APLLTD</t>
  </si>
  <si>
    <t>Bikaji Foods International Ltd</t>
  </si>
  <si>
    <t>BIKAJI</t>
  </si>
  <si>
    <t>Affle (India) Ltd</t>
  </si>
  <si>
    <t>AFFLE</t>
  </si>
  <si>
    <t>Advertising</t>
  </si>
  <si>
    <t>Castrol India Ltd</t>
  </si>
  <si>
    <t>CASTROLIND</t>
  </si>
  <si>
    <t>Ramco Cements Limited</t>
  </si>
  <si>
    <t>RAMCOCEM</t>
  </si>
  <si>
    <t>KIOCL Ltd</t>
  </si>
  <si>
    <t>KIOCL</t>
  </si>
  <si>
    <t>Jupiter Wagons Ltd</t>
  </si>
  <si>
    <t>JWL</t>
  </si>
  <si>
    <t>Rail</t>
  </si>
  <si>
    <t>Kalpataru Projects International Ltd</t>
  </si>
  <si>
    <t>KPIL</t>
  </si>
  <si>
    <t>Amber Enterprises India Ltd</t>
  </si>
  <si>
    <t>AMBER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</si>
  <si>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</si>
  <si>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</si>
  <si>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</si>
  <si>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</si>
  <si>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</si>
  <si>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</si>
  <si>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Cyient Ltd</t>
  </si>
  <si>
    <t>CYIENT</t>
  </si>
  <si>
    <t>Vinati Organics Ltd</t>
  </si>
  <si>
    <t>VINATIORGA</t>
  </si>
  <si>
    <t>Ircon International Ltd</t>
  </si>
  <si>
    <t>IRCON</t>
  </si>
  <si>
    <t>Jindal SAW Ltd</t>
  </si>
  <si>
    <t>JINDALSAW</t>
  </si>
  <si>
    <t>Signatureglobal (India) Ltd</t>
  </si>
  <si>
    <t>SIGNATURE</t>
  </si>
  <si>
    <t>Aadhar Housing Finance Ltd</t>
  </si>
  <si>
    <t>AADHARHFC</t>
  </si>
  <si>
    <t>Kajaria Ceramics Ltd</t>
  </si>
  <si>
    <t>KAJARIACER</t>
  </si>
  <si>
    <t>Building Products - Ceramics</t>
  </si>
  <si>
    <t>Jai Balaji Industries Ltd</t>
  </si>
  <si>
    <t>JAIBALAJI</t>
  </si>
  <si>
    <t>Elgi Equipments Ltd</t>
  </si>
  <si>
    <t>ELGIEQUIP</t>
  </si>
  <si>
    <t>Bombay Burmah Trading Corporation</t>
  </si>
  <si>
    <t xml:space="preserve"> Ltd</t>
  </si>
  <si>
    <t>BBTC</t>
  </si>
  <si>
    <t>Chambal Fertilisers and Chemicals Ltd</t>
  </si>
  <si>
    <t>CHAMBLFERT</t>
  </si>
  <si>
    <t>Jyothy Labs Ltd</t>
  </si>
  <si>
    <t>JYOTHYLAB</t>
  </si>
  <si>
    <t>Concord Biotech Ltd</t>
  </si>
  <si>
    <t>CONCORDBIO</t>
  </si>
  <si>
    <t>Welspun Corp Ltd</t>
  </si>
  <si>
    <t>WELCORP</t>
  </si>
  <si>
    <t>Century Plyboards (India) Ltd</t>
  </si>
  <si>
    <t>CENTURYPLY</t>
  </si>
  <si>
    <t>Wood Products</t>
  </si>
  <si>
    <t>JBM Auto Ltd</t>
  </si>
  <si>
    <t>JBMA</t>
  </si>
  <si>
    <t>CIE Automotive India Ltd</t>
  </si>
  <si>
    <t>CIEINDIA</t>
  </si>
  <si>
    <t>Relaxo Footwears Ltd</t>
  </si>
  <si>
    <t>RELAXO</t>
  </si>
  <si>
    <t>Blue Dart Express Ltd</t>
  </si>
  <si>
    <t>BLUEDART</t>
  </si>
  <si>
    <t>Aarti Industries Ltd</t>
  </si>
  <si>
    <t>AARTIIND</t>
  </si>
  <si>
    <t>V Guard Industries Ltd</t>
  </si>
  <si>
    <t>VGUARD</t>
  </si>
  <si>
    <t>Garden Reach Shipbuilders &amp; Engineers Ltd</t>
  </si>
  <si>
    <t>GRSE</t>
  </si>
  <si>
    <t>Great Eastern Shipping Company Ltd</t>
  </si>
  <si>
    <t>GESHIP</t>
  </si>
  <si>
    <t>NCC Ltd</t>
  </si>
  <si>
    <t>NCC</t>
  </si>
  <si>
    <t>Astrazeneca Pharma India Ltd</t>
  </si>
  <si>
    <t>ASTRAZEN</t>
  </si>
  <si>
    <t>Chalet Hotels Ltd</t>
  </si>
  <si>
    <t>CHALET</t>
  </si>
  <si>
    <t>Finolex Cables Ltd</t>
  </si>
  <si>
    <t>FINCABLES</t>
  </si>
  <si>
    <t>Karur Vysya Bank Ltd</t>
  </si>
  <si>
    <t>KARURVYSYA</t>
  </si>
  <si>
    <t>Schneider Electric Infrastructure Ltd</t>
  </si>
  <si>
    <t>SCHNEIDER</t>
  </si>
  <si>
    <t>Finolex Industries Ltd</t>
  </si>
  <si>
    <t>FINPIPE</t>
  </si>
  <si>
    <t>Cello World Ltd</t>
  </si>
  <si>
    <t>CELLO</t>
  </si>
  <si>
    <t>Sobha Ltd</t>
  </si>
  <si>
    <t>SOBHA</t>
  </si>
  <si>
    <t>Jubilant Pharmova Ltd</t>
  </si>
  <si>
    <t>JUBLPHARMA</t>
  </si>
  <si>
    <t>IIFL Finance Ltd</t>
  </si>
  <si>
    <t>IIFL</t>
  </si>
  <si>
    <t>PTC Industries Ltd</t>
  </si>
  <si>
    <t>PTCIL</t>
  </si>
  <si>
    <t>Neuland Laboratories Ltd</t>
  </si>
  <si>
    <t>NEULANDLAB</t>
  </si>
  <si>
    <t>Wockhardt Ltd</t>
  </si>
  <si>
    <t>WOCKPHARMA</t>
  </si>
  <si>
    <t>LMW Ltd</t>
  </si>
  <si>
    <t>LMW</t>
  </si>
  <si>
    <t>Eris Lifesciences Ltd</t>
  </si>
  <si>
    <t>ERIS</t>
  </si>
  <si>
    <t>Bata India Ltd</t>
  </si>
  <si>
    <t>BATAINDIA</t>
  </si>
  <si>
    <t>Techno Electric &amp; Engineering Company Ltd</t>
  </si>
  <si>
    <t>TECHNOE</t>
  </si>
  <si>
    <t>Aptus Value Housing Finance India Ltd</t>
  </si>
  <si>
    <t>APTUS</t>
  </si>
  <si>
    <t>Capri Global Capital Ltd</t>
  </si>
  <si>
    <t>CGCL</t>
  </si>
  <si>
    <t>Akzo Nobel India Ltd</t>
  </si>
  <si>
    <t>AKZOINDIA</t>
  </si>
  <si>
    <t>Newgen Software Technologies Ltd</t>
  </si>
  <si>
    <t>NEWGEN</t>
  </si>
  <si>
    <t>HFCL Ltd</t>
  </si>
  <si>
    <t>HFCL</t>
  </si>
  <si>
    <t>Asahi India Glass Ltd</t>
  </si>
  <si>
    <t>ASAHIINDIA</t>
  </si>
  <si>
    <t>Trident Ltd</t>
  </si>
  <si>
    <t>TRIDENT</t>
  </si>
  <si>
    <t>Reliance Power Ltd</t>
  </si>
  <si>
    <t>RPOWER</t>
  </si>
  <si>
    <t>Tbo Tek Ltd</t>
  </si>
  <si>
    <t>TBOTEK</t>
  </si>
  <si>
    <t>Tour &amp; Travel Services</t>
  </si>
  <si>
    <t>Sonata Software Ltd</t>
  </si>
  <si>
    <t>SONATSOFTW</t>
  </si>
  <si>
    <t>R R Kabel Ltd</t>
  </si>
  <si>
    <t>RRKABEL</t>
  </si>
  <si>
    <t>BEML Ltd</t>
  </si>
  <si>
    <t>BEML</t>
  </si>
  <si>
    <t>Navin Fluorine International Ltd</t>
  </si>
  <si>
    <t>NAVINFLUOR</t>
  </si>
  <si>
    <t>UTI Asset Management Company Ltd</t>
  </si>
  <si>
    <t>UTIAMC</t>
  </si>
  <si>
    <t>Ramkrishna Forgings Ltd</t>
  </si>
  <si>
    <t>RKFORGE</t>
  </si>
  <si>
    <t>Kfin Technologies Ltd</t>
  </si>
  <si>
    <t>KFINTECH</t>
  </si>
  <si>
    <t>PCBL Ltd</t>
  </si>
  <si>
    <t>PCBL</t>
  </si>
  <si>
    <t>Zen Technologies Ltd</t>
  </si>
  <si>
    <t>ZENTEC</t>
  </si>
  <si>
    <t>Kirloskar Oil Engines Ltd</t>
  </si>
  <si>
    <t>KIRLOSENG</t>
  </si>
  <si>
    <t>DCM Shriram Ltd</t>
  </si>
  <si>
    <t>DCMSHRIRAM</t>
  </si>
  <si>
    <t>Anand Rathi Wealth Ltd</t>
  </si>
  <si>
    <t>ANANDRATHI</t>
  </si>
  <si>
    <t>Titagarh Rail Systems Ltd</t>
  </si>
  <si>
    <t>TITAGARH</t>
  </si>
  <si>
    <t>Clean Science and Technology Ltd</t>
  </si>
  <si>
    <t>CLEAN</t>
  </si>
  <si>
    <t>Zensar Technologies Ltd</t>
  </si>
  <si>
    <t>ZENSARTECH</t>
  </si>
  <si>
    <t>Birlasoft Ltd</t>
  </si>
  <si>
    <t>BSOFT</t>
  </si>
  <si>
    <t>CreditAccess Grameen Ltd</t>
  </si>
  <si>
    <t>CREDITACC</t>
  </si>
  <si>
    <t>Indian Energy Exchange Ltd</t>
  </si>
  <si>
    <t>IEX</t>
  </si>
  <si>
    <t>Power Trading &amp; Consultancy</t>
  </si>
  <si>
    <t>Bls International Services Ltd</t>
  </si>
  <si>
    <t>BLS</t>
  </si>
  <si>
    <t>PG Electroplast Ltd</t>
  </si>
  <si>
    <t>PGEL</t>
  </si>
  <si>
    <t>Swan Energy Ltd</t>
  </si>
  <si>
    <t>SWANENERGY</t>
  </si>
  <si>
    <t>Doms Industries Ltd</t>
  </si>
  <si>
    <t>DOMS</t>
  </si>
  <si>
    <t>Office Supplies</t>
  </si>
  <si>
    <t>Action Construction Equipment Ltd</t>
  </si>
  <si>
    <t>ACE</t>
  </si>
  <si>
    <t>Heavy Machinery</t>
  </si>
  <si>
    <t>UTI S&amp;P BSE Sensex ETF</t>
  </si>
  <si>
    <t>UTISENSETF</t>
  </si>
  <si>
    <t>Sarda Energy &amp; Minerals Ltd</t>
  </si>
  <si>
    <t>SARDAEN</t>
  </si>
  <si>
    <t>HBL Power Systems Ltd</t>
  </si>
  <si>
    <t>HBLPOWER</t>
  </si>
  <si>
    <t>Deepak Fertilisers and Petrochemicals Corp Ltd</t>
  </si>
  <si>
    <t>DEEPAKFERT</t>
  </si>
  <si>
    <t>PVR INOX Ltd</t>
  </si>
  <si>
    <t>PVRINOX</t>
  </si>
  <si>
    <t>Theatres</t>
  </si>
  <si>
    <t>Indiamart Intermesh Ltd</t>
  </si>
  <si>
    <t>INDIAMART</t>
  </si>
  <si>
    <t>Sanofi India Ltd</t>
  </si>
  <si>
    <t>SANOFI</t>
  </si>
  <si>
    <t>G R Infraprojects Ltd</t>
  </si>
  <si>
    <t>GRINFRA</t>
  </si>
  <si>
    <t>Caplin Point Laboratories Ltd</t>
  </si>
  <si>
    <t>CAPLIPOINT</t>
  </si>
  <si>
    <t>Rainbow Children's Medicare Ltd</t>
  </si>
  <si>
    <t>RAINBOW</t>
  </si>
  <si>
    <t>Waaree Renewable Technologies Ltd</t>
  </si>
  <si>
    <t>WAAREERTL</t>
  </si>
  <si>
    <t>IFCI Ltd</t>
  </si>
  <si>
    <t>IFCI</t>
  </si>
  <si>
    <t>Netweb Technologies India Ltd</t>
  </si>
  <si>
    <t>NETWEB</t>
  </si>
  <si>
    <t>Indegene Ltd</t>
  </si>
  <si>
    <t>INDGN</t>
  </si>
  <si>
    <t>Fine Organic Industries Ltd</t>
  </si>
  <si>
    <t>FINEORG</t>
  </si>
  <si>
    <t>Welspun Living Ltd</t>
  </si>
  <si>
    <t>WELSPUNLIV</t>
  </si>
  <si>
    <t>Kirloskar Brothers Ltd</t>
  </si>
  <si>
    <t>KIRLOSBROS</t>
  </si>
  <si>
    <t>Redington Ltd</t>
  </si>
  <si>
    <t>REDINGTON</t>
  </si>
  <si>
    <t>Technology Hardware</t>
  </si>
  <si>
    <t>Mahanagar Gas Ltd</t>
  </si>
  <si>
    <t>MGL</t>
  </si>
  <si>
    <t>Akums Drugs and Pharmaceuticals Ltd</t>
  </si>
  <si>
    <t>AKUMS</t>
  </si>
  <si>
    <t>Tata Teleservices (Maharashtra) Ltd</t>
  </si>
  <si>
    <t>TTML</t>
  </si>
  <si>
    <t>E I D-Parry (India) Ltd</t>
  </si>
  <si>
    <t>EIDPARRY</t>
  </si>
  <si>
    <t>Sugar</t>
  </si>
  <si>
    <t>RITES Ltd</t>
  </si>
  <si>
    <t>RITES</t>
  </si>
  <si>
    <t>KSB Ltd</t>
  </si>
  <si>
    <t>KSB</t>
  </si>
  <si>
    <t>Inox Wind Energy Ltd</t>
  </si>
  <si>
    <t>IWEL</t>
  </si>
  <si>
    <t>Strides Pharma Science Ltd</t>
  </si>
  <si>
    <t>STAR</t>
  </si>
  <si>
    <t>eClerx Services Limited</t>
  </si>
  <si>
    <t>ECLERX</t>
  </si>
  <si>
    <t>Supreme Petrochem Ltd</t>
  </si>
  <si>
    <t>SPLPETRO</t>
  </si>
  <si>
    <t>Data Patterns (India) Ltd</t>
  </si>
  <si>
    <t>DATAPATTNS</t>
  </si>
  <si>
    <t>Nava Limited</t>
  </si>
  <si>
    <t>NAVA</t>
  </si>
  <si>
    <t>Godrej Agrovet Ltd</t>
  </si>
  <si>
    <t>GODREJAGRO</t>
  </si>
  <si>
    <t>Agro Products</t>
  </si>
  <si>
    <t>Manappuram Finance Ltd</t>
  </si>
  <si>
    <t>MANAPPURAM</t>
  </si>
  <si>
    <t>Gravita India Ltd</t>
  </si>
  <si>
    <t>GRAVITA</t>
  </si>
  <si>
    <t>Metals - Lead</t>
  </si>
  <si>
    <t>NMDC Steel Ltd</t>
  </si>
  <si>
    <t>NSLNISP</t>
  </si>
  <si>
    <t>Sterling and Wilson Renewable Energy Ltd</t>
  </si>
  <si>
    <t>SWSOLAR</t>
  </si>
  <si>
    <t>Granules India Ltd</t>
  </si>
  <si>
    <t>GRANULES</t>
  </si>
  <si>
    <t>Raymond Lifestyle Ltd</t>
  </si>
  <si>
    <t>RAYMONDLSL</t>
  </si>
  <si>
    <t>Railtel Corporation of India Ltd</t>
  </si>
  <si>
    <t>RAILTEL</t>
  </si>
  <si>
    <t>Communication &amp; Networking</t>
  </si>
  <si>
    <t>Olectra Greentech Ltd</t>
  </si>
  <si>
    <t>OLECTRA</t>
  </si>
  <si>
    <t>Ingersoll-Rand (India) Ltd</t>
  </si>
  <si>
    <t>INGERRAND</t>
  </si>
  <si>
    <t>Balrampur Chini Mills Ltd</t>
  </si>
  <si>
    <t>BALRAMCHIN</t>
  </si>
  <si>
    <t>JM Financial Ltd</t>
  </si>
  <si>
    <t>JMFINANCIL</t>
  </si>
  <si>
    <t>Vardhman Textiles Ltd</t>
  </si>
  <si>
    <t>VTL</t>
  </si>
  <si>
    <t>Transformers and Rectifiers (India) Ltd</t>
  </si>
  <si>
    <t>TARIL</t>
  </si>
  <si>
    <t>Aavas Financiers Ltd</t>
  </si>
  <si>
    <t>AAVAS</t>
  </si>
  <si>
    <t>LT Foods Ltd</t>
  </si>
  <si>
    <t>LTFOODS</t>
  </si>
  <si>
    <t>Praj Industries Ltd</t>
  </si>
  <si>
    <t>PRAJIND</t>
  </si>
  <si>
    <t>Honasa Consumer Ltd</t>
  </si>
  <si>
    <t>HONASA</t>
  </si>
  <si>
    <t>City Union Bank Ltd</t>
  </si>
  <si>
    <t>CUB</t>
  </si>
  <si>
    <t>Cube Highways Trust</t>
  </si>
  <si>
    <t>CUBEINVIT</t>
  </si>
  <si>
    <t>Roads</t>
  </si>
  <si>
    <t>Genus Power Infrastructures Ltd</t>
  </si>
  <si>
    <t>GENUSPOWER</t>
  </si>
  <si>
    <t>Usha Martin Ltd</t>
  </si>
  <si>
    <t>USHAMART</t>
  </si>
  <si>
    <t>Godawari Power and Ispat Ltd</t>
  </si>
  <si>
    <t>GPIL</t>
  </si>
  <si>
    <t>Marksans Pharma Ltd</t>
  </si>
  <si>
    <t>MARKSANS</t>
  </si>
  <si>
    <t>Jaiprakash Power Ventures Ltd</t>
  </si>
  <si>
    <t>JPPOWER</t>
  </si>
  <si>
    <t>Tega Industries Ltd</t>
  </si>
  <si>
    <t>TEGA</t>
  </si>
  <si>
    <t>Glenmark Life Sciences Ltd</t>
  </si>
  <si>
    <t>GLS</t>
  </si>
  <si>
    <t>Network18 Media &amp; Investments Ltd</t>
  </si>
  <si>
    <t>NETWORK18</t>
  </si>
  <si>
    <t>Movies &amp; TV Serials</t>
  </si>
  <si>
    <t>Elecon Engineering Company Ltd</t>
  </si>
  <si>
    <t>ELECON</t>
  </si>
  <si>
    <t>RedTape</t>
  </si>
  <si>
    <t>REDTAPE</t>
  </si>
  <si>
    <t>Nuvoco Vistas Corporation Ltd</t>
  </si>
  <si>
    <t>NUVOCO</t>
  </si>
  <si>
    <t>Craftsman Automation Ltd</t>
  </si>
  <si>
    <t>CRAFTSMAN</t>
  </si>
  <si>
    <t>Westlife Foodworld Ltd</t>
  </si>
  <si>
    <t>WESTLIFE</t>
  </si>
  <si>
    <t>Zydus Wellness Ltd</t>
  </si>
  <si>
    <t>ZYDUSWELL</t>
  </si>
  <si>
    <t>TTK Prestige Ltd</t>
  </si>
  <si>
    <t>TTKPRESTIG</t>
  </si>
  <si>
    <t>Minda Corporation Ltd</t>
  </si>
  <si>
    <t>MINDACORP</t>
  </si>
  <si>
    <t>MMTC Ltd</t>
  </si>
  <si>
    <t>MMTC</t>
  </si>
  <si>
    <t>RHI Magnesita India Ltd</t>
  </si>
  <si>
    <t>RHIM</t>
  </si>
  <si>
    <t>Can Fin Homes Ltd</t>
  </si>
  <si>
    <t>CANFINHOME</t>
  </si>
  <si>
    <t>Zee Entertainment Enterprises Ltd</t>
  </si>
  <si>
    <t>ZEEL</t>
  </si>
  <si>
    <t>Gujarat Mineral Development Corporation Ltd</t>
  </si>
  <si>
    <t>GMDCLTD</t>
  </si>
  <si>
    <t>Powergrid Infrastructure Investment Trust</t>
  </si>
  <si>
    <t>PGINVIT</t>
  </si>
  <si>
    <t>Happiest Minds Technologies Ltd</t>
  </si>
  <si>
    <t>HAPPSTMNDS</t>
  </si>
  <si>
    <t>CEAT Ltd</t>
  </si>
  <si>
    <t>CEATLTD</t>
  </si>
  <si>
    <t>Sanofi Consumer Healthcare India Ltd</t>
  </si>
  <si>
    <t>SANOFICONR</t>
  </si>
  <si>
    <t>Maharashtra Scooters Ltd</t>
  </si>
  <si>
    <t>MAHSCOOTER</t>
  </si>
  <si>
    <t>Bengal &amp; Assam Company Ltd</t>
  </si>
  <si>
    <t>BENGALASM</t>
  </si>
  <si>
    <t>Prudent Corporate Advisory Services Ltd</t>
  </si>
  <si>
    <t>PRUDENT</t>
  </si>
  <si>
    <t>IIFL Securities Ltd</t>
  </si>
  <si>
    <t>IIFLSEC</t>
  </si>
  <si>
    <t>Jubilant Ingrevia Ltd</t>
  </si>
  <si>
    <t>JUBLINGREA</t>
  </si>
  <si>
    <t>India Cements Ltd</t>
  </si>
  <si>
    <t>INDIACEM</t>
  </si>
  <si>
    <t>Aether Industries Ltd</t>
  </si>
  <si>
    <t>AETHER</t>
  </si>
  <si>
    <t>Jammu and Kashmir Bank Ltd</t>
  </si>
  <si>
    <t>J&amp;KBANK</t>
  </si>
  <si>
    <t>Reliance Infrastructure Ltd</t>
  </si>
  <si>
    <t>RELINFRA</t>
  </si>
  <si>
    <t>Mrs. Bectors Food Specialities Ltd</t>
  </si>
  <si>
    <t>BECTORFOOD</t>
  </si>
  <si>
    <t>Alok Industries Ltd</t>
  </si>
  <si>
    <t>ALOKINDS</t>
  </si>
  <si>
    <t>Metropolis Healthcare Ltd</t>
  </si>
  <si>
    <t>METROPOLIS</t>
  </si>
  <si>
    <t>Voltamp Transformers Ltd</t>
  </si>
  <si>
    <t>VOLTAMP</t>
  </si>
  <si>
    <t>Tips Music Ltd</t>
  </si>
  <si>
    <t>TIPSMUSIC</t>
  </si>
  <si>
    <t>Electrosteel Castings Ltd</t>
  </si>
  <si>
    <t>ELECTCAST</t>
  </si>
  <si>
    <t>Home First Finance Company India Ltd</t>
  </si>
  <si>
    <t>HOMEFIRST</t>
  </si>
  <si>
    <t>JSW Holdings Ltd</t>
  </si>
  <si>
    <t>JSWHL</t>
  </si>
  <si>
    <t>JK Tyre &amp; Industries Ltd</t>
  </si>
  <si>
    <t>JKTYRE</t>
  </si>
  <si>
    <t>Bharat 22 ETF</t>
  </si>
  <si>
    <t>ICICIB22</t>
  </si>
  <si>
    <t>Raymond Ltd</t>
  </si>
  <si>
    <t>RAYMOND</t>
  </si>
  <si>
    <t>Safari Industries (India) Ltd</t>
  </si>
  <si>
    <t>SAFARI</t>
  </si>
  <si>
    <t>RBL Bank Ltd</t>
  </si>
  <si>
    <t>RBLBANK</t>
  </si>
  <si>
    <t>Nippon India ETF Nifty Bank BeES</t>
  </si>
  <si>
    <t>BANKBEES</t>
  </si>
  <si>
    <t>Sammaan Capital Ltd</t>
  </si>
  <si>
    <t>SAMMAANCAP</t>
  </si>
  <si>
    <t>Va Tech Wabag Ltd</t>
  </si>
  <si>
    <t>WABAG</t>
  </si>
  <si>
    <t>Water Management</t>
  </si>
  <si>
    <t>Alkyl Amines Chemicals Ltd</t>
  </si>
  <si>
    <t>ALKYLAMINE</t>
  </si>
  <si>
    <t>CE Info Systems Ltd</t>
  </si>
  <si>
    <t>MAPMYINDIA</t>
  </si>
  <si>
    <t>Engineers India Ltd</t>
  </si>
  <si>
    <t>ENGINERSIN</t>
  </si>
  <si>
    <t>Intellect Design Arena Ltd</t>
  </si>
  <si>
    <t>INTELLECT</t>
  </si>
  <si>
    <t>Vesuvius India Ltd</t>
  </si>
  <si>
    <t>VESUVIUS</t>
  </si>
  <si>
    <t>Sapphire Foods India Ltd</t>
  </si>
  <si>
    <t>SAPPHIRE</t>
  </si>
  <si>
    <t>Quess Corp Ltd</t>
  </si>
  <si>
    <t>QUESS</t>
  </si>
  <si>
    <t>Employment Services</t>
  </si>
  <si>
    <t>ELANTAS Beck India Ltd</t>
  </si>
  <si>
    <t>ELANTAS</t>
  </si>
  <si>
    <t>Galaxy Surfactants Ltd</t>
  </si>
  <si>
    <t>GALAXYSURF</t>
  </si>
  <si>
    <t>Kirloskar Ferrous Industries Ltd</t>
  </si>
  <si>
    <t>KIRLFER</t>
  </si>
  <si>
    <t>Graphite India Ltd</t>
  </si>
  <si>
    <t>GRAPHITE</t>
  </si>
  <si>
    <t>Happy Forgings Ltd</t>
  </si>
  <si>
    <t>HAPPYFORGE</t>
  </si>
  <si>
    <t>Auto, Truck &amp; Motorcycle Parts</t>
  </si>
  <si>
    <t>shipping corporation of India Ltd</t>
  </si>
  <si>
    <t>SCI</t>
  </si>
  <si>
    <t>Tanla Platforms Ltd</t>
  </si>
  <si>
    <t>TANLA</t>
  </si>
  <si>
    <t>Edelweiss Financial Services Ltd</t>
  </si>
  <si>
    <t>EDELWEISS</t>
  </si>
  <si>
    <t>Symphony Ltd</t>
  </si>
  <si>
    <t>SYMPHONY</t>
  </si>
  <si>
    <t>INOX India Ltd</t>
  </si>
  <si>
    <t>INOXINDIA</t>
  </si>
  <si>
    <t>Sea-Borne Tankers</t>
  </si>
  <si>
    <t>Kirloskar Pneumatic Company Ltd</t>
  </si>
  <si>
    <t>KIRLPNU</t>
  </si>
  <si>
    <t>Bajaj Electricals Ltd</t>
  </si>
  <si>
    <t>BAJAJELEC</t>
  </si>
  <si>
    <t>Choice International Ltd</t>
  </si>
  <si>
    <t>CHOICEIN</t>
  </si>
  <si>
    <t>Vijaya Diagnostic Centre Ltd</t>
  </si>
  <si>
    <t>VIJAYA</t>
  </si>
  <si>
    <t>Puravankara Ltd</t>
  </si>
  <si>
    <t>PURVA</t>
  </si>
  <si>
    <t>Saregama India Ltd</t>
  </si>
  <si>
    <t>SAREGAMA</t>
  </si>
  <si>
    <t>KPI Green Energy Ltd</t>
  </si>
  <si>
    <t>KPIGREEN</t>
  </si>
  <si>
    <t>Isgec Heavy Engineering Ltd</t>
  </si>
  <si>
    <t>ISGEC</t>
  </si>
  <si>
    <t>P N Gadgil Jewellers Ltd</t>
  </si>
  <si>
    <t>PNGJL</t>
  </si>
  <si>
    <t>Brookfield India Real Estate Trust</t>
  </si>
  <si>
    <t>BIRET</t>
  </si>
  <si>
    <t>Prism Johnson Ltd</t>
  </si>
  <si>
    <t>PRSMJOHNSN</t>
  </si>
  <si>
    <t>ITD Cementation India Ltd</t>
  </si>
  <si>
    <t>ITDCEM</t>
  </si>
  <si>
    <t>Chennai Petroleum Corporation Ltd</t>
  </si>
  <si>
    <t>CHENNPETRO</t>
  </si>
  <si>
    <t>Route Mobile Ltd</t>
  </si>
  <si>
    <t>ROUTE</t>
  </si>
  <si>
    <t>India Grid Trust</t>
  </si>
  <si>
    <t>INDIGRID</t>
  </si>
  <si>
    <t>Gujarat Pipavav Port Ltd</t>
  </si>
  <si>
    <t>GPPL</t>
  </si>
  <si>
    <t>JK Lakshmi Cement Ltd</t>
  </si>
  <si>
    <t>JKLAKSHMI</t>
  </si>
  <si>
    <t>Senco Gold Ltd</t>
  </si>
  <si>
    <t>SENCO</t>
  </si>
  <si>
    <t>Eureka Forbes Ltd</t>
  </si>
  <si>
    <t>EUREKAFORB</t>
  </si>
  <si>
    <t>Household Appliances</t>
  </si>
  <si>
    <t>Arvind Ltd</t>
  </si>
  <si>
    <t>ARVIND</t>
  </si>
  <si>
    <t>Just Dial Ltd</t>
  </si>
  <si>
    <t>JUSTDIAL</t>
  </si>
  <si>
    <t>Time Technoplast Ltd</t>
  </si>
  <si>
    <t>TIMETECHNO</t>
  </si>
  <si>
    <t>Latent View Analytics Ltd</t>
  </si>
  <si>
    <t>LATENTVIEW</t>
  </si>
  <si>
    <t>ESAB India Ltd</t>
  </si>
  <si>
    <t>ESABINDIA</t>
  </si>
  <si>
    <t>Cera Sanitaryware Ltd</t>
  </si>
  <si>
    <t>CERA</t>
  </si>
  <si>
    <t>Sansera Engineering Ltd</t>
  </si>
  <si>
    <t>SANSERA</t>
  </si>
  <si>
    <t>Allied Blenders and Distillers Ltd</t>
  </si>
  <si>
    <t>ABDL</t>
  </si>
  <si>
    <t>Gujarat Narmada Valley Fertilizers &amp; Chemicals Ltd</t>
  </si>
  <si>
    <t>GNFC</t>
  </si>
  <si>
    <t>Lemon Tree Hotels Ltd</t>
  </si>
  <si>
    <t>LEMONTREE</t>
  </si>
  <si>
    <t>Rattanindia Enterprises Ltd</t>
  </si>
  <si>
    <t>RTNINDIA</t>
  </si>
  <si>
    <t>Triveni Engineering and Industries Ltd</t>
  </si>
  <si>
    <t>TRIVENI</t>
  </si>
  <si>
    <t>Shree Renuka Sugars Ltd</t>
  </si>
  <si>
    <t>RENUKA</t>
  </si>
  <si>
    <t>Keystone Realtors Ltd</t>
  </si>
  <si>
    <t>RUSTOMJEE</t>
  </si>
  <si>
    <t>Power Mech Projects Ltd</t>
  </si>
  <si>
    <t>POWERMECH</t>
  </si>
  <si>
    <t>SBFC Finance Ltd</t>
  </si>
  <si>
    <t>SBFC</t>
  </si>
  <si>
    <t>Shriram Pistons &amp; Rings Ltd</t>
  </si>
  <si>
    <t>SHRIPISTON</t>
  </si>
  <si>
    <t>Syrma SGS Technology Ltd</t>
  </si>
  <si>
    <t>SYRMA</t>
  </si>
  <si>
    <t>Max Estates Ltd</t>
  </si>
  <si>
    <t>MAXESTATES</t>
  </si>
  <si>
    <t>Shakti Pumps (India) Ltd</t>
  </si>
  <si>
    <t>SHAKTIPUMP</t>
  </si>
  <si>
    <t>Jupiter Life Line Hospitals Ltd</t>
  </si>
  <si>
    <t>JLHL</t>
  </si>
  <si>
    <t>V-mart Retail Ltd</t>
  </si>
  <si>
    <t>VMART</t>
  </si>
  <si>
    <t>Rashtriya Chemicals and Fertilizers Ltd</t>
  </si>
  <si>
    <t>RCF</t>
  </si>
  <si>
    <t>Birla Corporation Ltd</t>
  </si>
  <si>
    <t>BIRLACORPN</t>
  </si>
  <si>
    <t>Thomas Cook (India) Ltd</t>
  </si>
  <si>
    <t>THOMASCOOK</t>
  </si>
  <si>
    <t>Sheela Foam Ltd</t>
  </si>
  <si>
    <t>SFL</t>
  </si>
  <si>
    <t>Home Furnishing</t>
  </si>
  <si>
    <t>National Standard (India) Ltd</t>
  </si>
  <si>
    <t>NATIONSTD</t>
  </si>
  <si>
    <t>Campus Activewear Ltd</t>
  </si>
  <si>
    <t>CAMPUS</t>
  </si>
  <si>
    <t>Valor Estate Ltd</t>
  </si>
  <si>
    <t>DBREALTY</t>
  </si>
  <si>
    <t>Ganesh Housing Corp Ltd</t>
  </si>
  <si>
    <t>GANESHHOUC</t>
  </si>
  <si>
    <t>Mastek Ltd</t>
  </si>
  <si>
    <t>MASTEK</t>
  </si>
  <si>
    <t>Garware Hi-Tech Films Ltd</t>
  </si>
  <si>
    <t>GRWRHITECH</t>
  </si>
  <si>
    <t>Aurionpro Solutions Ltd</t>
  </si>
  <si>
    <t>AURIONPRO</t>
  </si>
  <si>
    <t>Epigral Ltd</t>
  </si>
  <si>
    <t>EPIGRAL</t>
  </si>
  <si>
    <t>HG Infra Engineering Ltd</t>
  </si>
  <si>
    <t>HGINFRA</t>
  </si>
  <si>
    <t>CCL Products (India) Ltd</t>
  </si>
  <si>
    <t>CCL</t>
  </si>
  <si>
    <t>Kotak Nifty Bank ETF</t>
  </si>
  <si>
    <t>BANKNIFTY1</t>
  </si>
  <si>
    <t>Lloyds Engineering Works Ltd</t>
  </si>
  <si>
    <t>LLOYDSENGG</t>
  </si>
  <si>
    <t>EPL Ltd</t>
  </si>
  <si>
    <t>EPL</t>
  </si>
  <si>
    <t>Packaging</t>
  </si>
  <si>
    <t>ASK Automotive Ltd</t>
  </si>
  <si>
    <t>ASKAUTOLTD</t>
  </si>
  <si>
    <t>GMR Power and Urban Infra Ltd</t>
  </si>
  <si>
    <t>GMRP&amp;UI</t>
  </si>
  <si>
    <t>Texmaco Rail &amp; Engineering Ltd</t>
  </si>
  <si>
    <t>TEXRAIL</t>
  </si>
  <si>
    <t>F D C Ltd</t>
  </si>
  <si>
    <t>FDC</t>
  </si>
  <si>
    <t>CMS Info Systems Ltd</t>
  </si>
  <si>
    <t>CMSINFO</t>
  </si>
  <si>
    <t>Rategain Travel Technologies Ltd</t>
  </si>
  <si>
    <t>RATEGAIN</t>
  </si>
  <si>
    <t>Azad Engineering Ltd</t>
  </si>
  <si>
    <t>AZAD</t>
  </si>
  <si>
    <t>Diamond Power Infrastructure Ltd</t>
  </si>
  <si>
    <t>DIACABS</t>
  </si>
  <si>
    <t>Force Motors Ltd</t>
  </si>
  <si>
    <t>FORCEMOT</t>
  </si>
  <si>
    <t>Maharashtra Seamless Ltd</t>
  </si>
  <si>
    <t>MAHSEAMLES</t>
  </si>
  <si>
    <t>Procter &amp; Gamble Health Ltd</t>
  </si>
  <si>
    <t>PGHL</t>
  </si>
  <si>
    <t>SBI Nifty 50 ETF</t>
  </si>
  <si>
    <t>SETFNIF50</t>
  </si>
  <si>
    <t>BHARAT Bond ETF-April 2023-Growth</t>
  </si>
  <si>
    <t>EBBETF0423</t>
  </si>
  <si>
    <t>Debt</t>
  </si>
  <si>
    <t>Religare Enterprises Ltd</t>
  </si>
  <si>
    <t>RELIGARE</t>
  </si>
  <si>
    <t>HEG Ltd</t>
  </si>
  <si>
    <t>HEG</t>
  </si>
  <si>
    <t>Gujarat State Fertilizers &amp; Chemicals Ltd</t>
  </si>
  <si>
    <t>GSFC</t>
  </si>
  <si>
    <t>Paradeep Phosphates Ltd</t>
  </si>
  <si>
    <t>PARADEEP</t>
  </si>
  <si>
    <t>Blue Jet Healthcare Ltd</t>
  </si>
  <si>
    <t>BLUEJET</t>
  </si>
  <si>
    <t>Shilpa Medicare Ltd</t>
  </si>
  <si>
    <t>SHILPAMED</t>
  </si>
  <si>
    <t>Kama Holdings Ltd</t>
  </si>
  <si>
    <t>KAMAHOLD</t>
  </si>
  <si>
    <t>Ion Exchange (India) Ltd</t>
  </si>
  <si>
    <t>IONEXCHANG</t>
  </si>
  <si>
    <t>Environmental Services</t>
  </si>
  <si>
    <t>PNC Infratech Ltd</t>
  </si>
  <si>
    <t>PNCINFRA</t>
  </si>
  <si>
    <t>Transport Corporation of India Ltd</t>
  </si>
  <si>
    <t>TCI</t>
  </si>
  <si>
    <t>HMT Ltd</t>
  </si>
  <si>
    <t>HMT</t>
  </si>
  <si>
    <t>Balu Forge Industries Ltd</t>
  </si>
  <si>
    <t>BALUFORGE</t>
  </si>
  <si>
    <t>KNR Constructions Ltd</t>
  </si>
  <si>
    <t>KNRCON</t>
  </si>
  <si>
    <t>Star Cement Ltd</t>
  </si>
  <si>
    <t>STARCEMENT</t>
  </si>
  <si>
    <t>TVS Supply Chain Solutions Ltd</t>
  </si>
  <si>
    <t>TVSSCS</t>
  </si>
  <si>
    <t>Equitas Small Finance Bank Ltd</t>
  </si>
  <si>
    <t>EQUITASBNK</t>
  </si>
  <si>
    <t>Black Box Ltd</t>
  </si>
  <si>
    <t>BBOX</t>
  </si>
  <si>
    <t>Karnataka Bank Ltd</t>
  </si>
  <si>
    <t>KTKBANK</t>
  </si>
  <si>
    <t>Anupam Rasayan India Ltd</t>
  </si>
  <si>
    <t>ANURAS</t>
  </si>
  <si>
    <t>Varroc Engineering Ltd</t>
  </si>
  <si>
    <t>VARROC</t>
  </si>
  <si>
    <t>Sunteck Realty Ltd</t>
  </si>
  <si>
    <t>SUNTECK</t>
  </si>
  <si>
    <t>Avanti Feeds Ltd</t>
  </si>
  <si>
    <t>AVANTIFEED</t>
  </si>
  <si>
    <t>Archean Chemical Industries Ltd</t>
  </si>
  <si>
    <t>ACI</t>
  </si>
  <si>
    <t>Ami Organics Ltd</t>
  </si>
  <si>
    <t>AMIORG</t>
  </si>
  <si>
    <t>Spicejet Ltd</t>
  </si>
  <si>
    <t>SPICEJET</t>
  </si>
  <si>
    <t>Infibeam Avenues Ltd</t>
  </si>
  <si>
    <t>INFIBEAM</t>
  </si>
  <si>
    <t>Gallantt Ispat Ltd</t>
  </si>
  <si>
    <t>GALLANTT</t>
  </si>
  <si>
    <t>Garware Technical Fibres Ltd</t>
  </si>
  <si>
    <t>GARFIBRES</t>
  </si>
  <si>
    <t>JK Paper Ltd</t>
  </si>
  <si>
    <t>JKPAPER</t>
  </si>
  <si>
    <t>Paper Products</t>
  </si>
  <si>
    <t>Indigo Paints Ltd</t>
  </si>
  <si>
    <t>INDIGOPNTS</t>
  </si>
  <si>
    <t>Protean eGov Technologies Ltd</t>
  </si>
  <si>
    <t>PROTEAN</t>
  </si>
  <si>
    <t>IT Consulting &amp; Other Services</t>
  </si>
  <si>
    <t>PDS Limited</t>
  </si>
  <si>
    <t>PDSL</t>
  </si>
  <si>
    <t>MedPlus Health Services Ltd</t>
  </si>
  <si>
    <t>MEDPLUS</t>
  </si>
  <si>
    <t>Pilani Investment And Industries Corporation Ltd</t>
  </si>
  <si>
    <t>PILANIINVS</t>
  </si>
  <si>
    <t>Mahindra Holidays and Resorts India Ltd</t>
  </si>
  <si>
    <t>MHRIL</t>
  </si>
  <si>
    <t>Mahindra Lifespace Developers Ltd</t>
  </si>
  <si>
    <t>MAHLIFE</t>
  </si>
  <si>
    <t>RattanIndia Power Ltd</t>
  </si>
  <si>
    <t>RTNPOWER</t>
  </si>
  <si>
    <t>eMudhra Ltd</t>
  </si>
  <si>
    <t>EMUDHRA</t>
  </si>
  <si>
    <t>PC Jeweller Ltd</t>
  </si>
  <si>
    <t>PCJEWELLER</t>
  </si>
  <si>
    <t>Juniper Hotels Ltd</t>
  </si>
  <si>
    <t>JUNIPER</t>
  </si>
  <si>
    <t>Laxmi Organic Industries Ltd</t>
  </si>
  <si>
    <t>LXCHEM</t>
  </si>
  <si>
    <t>Indo Count Industries Ltd</t>
  </si>
  <si>
    <t>ICIL</t>
  </si>
  <si>
    <t>Rajesh Exports Ltd</t>
  </si>
  <si>
    <t>RAJESHEXPO</t>
  </si>
  <si>
    <t>Arvind Fashions Ltd</t>
  </si>
  <si>
    <t>ARVINDFASN</t>
  </si>
  <si>
    <t>Astra Microwave Products Ltd</t>
  </si>
  <si>
    <t>ASTRAMICRO</t>
  </si>
  <si>
    <t>LS Industries Ltd</t>
  </si>
  <si>
    <t>LSIND</t>
  </si>
  <si>
    <t>Shoppers Stop Ltd</t>
  </si>
  <si>
    <t>SHOPERSTOP</t>
  </si>
  <si>
    <t>Insolation Energy Ltd</t>
  </si>
  <si>
    <t>INA</t>
  </si>
  <si>
    <t>Semiconductors</t>
  </si>
  <si>
    <t>Sundaram Finance Holdings Ltd</t>
  </si>
  <si>
    <t>SUNDARMHLD</t>
  </si>
  <si>
    <t>Chemplast Sanmar Ltd</t>
  </si>
  <si>
    <t>CHEMPLASTS</t>
  </si>
  <si>
    <t>India Shelter Finance Corporation Ltd</t>
  </si>
  <si>
    <t>INDIASHLTR</t>
  </si>
  <si>
    <t>Dilip Buildcon Ltd</t>
  </si>
  <si>
    <t>DBL</t>
  </si>
  <si>
    <t>Nazara Technologies Ltd</t>
  </si>
  <si>
    <t>NAZARA</t>
  </si>
  <si>
    <t>Theme Parks &amp; Gaming</t>
  </si>
  <si>
    <t>Surya Roshni Ltd</t>
  </si>
  <si>
    <t>SURYAROSNI</t>
  </si>
  <si>
    <t>Electronics Mart India Ltd</t>
  </si>
  <si>
    <t>EMIL</t>
  </si>
  <si>
    <t>Responsive Industries Ltd</t>
  </si>
  <si>
    <t>RESPONIND</t>
  </si>
  <si>
    <t>Building Products - Granite</t>
  </si>
  <si>
    <t>Dodla Dairy Ltd</t>
  </si>
  <si>
    <t>DODLA</t>
  </si>
  <si>
    <t>Man Infraconstruction Ltd</t>
  </si>
  <si>
    <t>MANINFRA</t>
  </si>
  <si>
    <t>Ujjivan Small Finance Bank Ltd</t>
  </si>
  <si>
    <t>UJJIVANSFB</t>
  </si>
  <si>
    <t>Orient Cement Ltd</t>
  </si>
  <si>
    <t>ORIENTCEM</t>
  </si>
  <si>
    <t>Orchid Pharma Ltd</t>
  </si>
  <si>
    <t>ORCHPHARMA</t>
  </si>
  <si>
    <t>Tamilnad Mercantile Bank Ltd</t>
  </si>
  <si>
    <t>TMB</t>
  </si>
  <si>
    <t>Sun Pharma Advanced Research Co Ltd</t>
  </si>
  <si>
    <t>SPARC</t>
  </si>
  <si>
    <t>Ethos Ltd</t>
  </si>
  <si>
    <t>ETHOSLTD</t>
  </si>
  <si>
    <t>Sudarshan Chemical Industries Ltd</t>
  </si>
  <si>
    <t>SUDARSCHEM</t>
  </si>
  <si>
    <t>Ujaas Energy Ltd</t>
  </si>
  <si>
    <t>UEL</t>
  </si>
  <si>
    <t>E2E Networks Ltd</t>
  </si>
  <si>
    <t>E2E</t>
  </si>
  <si>
    <t>Ahluwalia Contracts (India) Ltd</t>
  </si>
  <si>
    <t>AHLUCONT</t>
  </si>
  <si>
    <t>Balaji Amines Ltd</t>
  </si>
  <si>
    <t>BALAMINES</t>
  </si>
  <si>
    <t>Dhanuka Agritech Ltd</t>
  </si>
  <si>
    <t>DHANUKA</t>
  </si>
  <si>
    <t>Equinox India Developments Ltd</t>
  </si>
  <si>
    <t>EMBDL</t>
  </si>
  <si>
    <t>Tarc Ltd</t>
  </si>
  <si>
    <t>TARC</t>
  </si>
  <si>
    <t>Bharat Global Developers Ltd</t>
  </si>
  <si>
    <t>BGDL</t>
  </si>
  <si>
    <t>Computer &amp; Electronics Retail</t>
  </si>
  <si>
    <t>V I P Industries Ltd</t>
  </si>
  <si>
    <t>VIPIND</t>
  </si>
  <si>
    <t>ICRA Ltd</t>
  </si>
  <si>
    <t>ICRA</t>
  </si>
  <si>
    <t>Greenlam Industries Ltd</t>
  </si>
  <si>
    <t>GREENLAM</t>
  </si>
  <si>
    <t>Building Products - Laminates</t>
  </si>
  <si>
    <t>Privi Speciality Chemicals Ltd</t>
  </si>
  <si>
    <t>PRIVISCL</t>
  </si>
  <si>
    <t>Sandur Manganese and Iron Ores Ltd</t>
  </si>
  <si>
    <t>SANDUMA</t>
  </si>
  <si>
    <t>National Highways Infra Trust</t>
  </si>
  <si>
    <t>NHIT</t>
  </si>
  <si>
    <t>Hindustan Foods Ltd</t>
  </si>
  <si>
    <t>HNDFDS</t>
  </si>
  <si>
    <t>Nesco Ltd</t>
  </si>
  <si>
    <t>NESCO</t>
  </si>
  <si>
    <t>Suprajit Engineering Ltd</t>
  </si>
  <si>
    <t>SUPRAJIT</t>
  </si>
  <si>
    <t>Welspun Enterprises Ltd</t>
  </si>
  <si>
    <t>WELENT</t>
  </si>
  <si>
    <t>Kennametal India Ltd</t>
  </si>
  <si>
    <t>KENNAMET</t>
  </si>
  <si>
    <t>Moil Ltd</t>
  </si>
  <si>
    <t>MOIL</t>
  </si>
  <si>
    <t>Mining - Manganese</t>
  </si>
  <si>
    <t>BHARAT Bond ETF-April 2030-Growth</t>
  </si>
  <si>
    <t>EBBETF0430</t>
  </si>
  <si>
    <t>Technocraft Industries (India) Ltd</t>
  </si>
  <si>
    <t>TIIL</t>
  </si>
  <si>
    <t>Kesoram Industries Ltd</t>
  </si>
  <si>
    <t>KESORAMIND</t>
  </si>
  <si>
    <t>Hindustan Construction Company Ltd</t>
  </si>
  <si>
    <t>HCC</t>
  </si>
  <si>
    <t>Ashoka Buildcon Ltd</t>
  </si>
  <si>
    <t>ASHOKA</t>
  </si>
  <si>
    <t>Piccadily Agro Industries Ltd</t>
  </si>
  <si>
    <t>PICCADIL</t>
  </si>
  <si>
    <t>South Indian Bank Ltd</t>
  </si>
  <si>
    <t>SOUTHBANK</t>
  </si>
  <si>
    <t>BHARAT Bond ETF-April 2032</t>
  </si>
  <si>
    <t>BBETF0432</t>
  </si>
  <si>
    <t>Rallis India Ltd</t>
  </si>
  <si>
    <t>RALLIS</t>
  </si>
  <si>
    <t>Sharda Cropchem Ltd</t>
  </si>
  <si>
    <t>SHARDACROP</t>
  </si>
  <si>
    <t>Skipper Ltd</t>
  </si>
  <si>
    <t>SKIPPER</t>
  </si>
  <si>
    <t>KRBL Ltd</t>
  </si>
  <si>
    <t>KRBL</t>
  </si>
  <si>
    <t>Gabriel India Ltd</t>
  </si>
  <si>
    <t>GABRIEL</t>
  </si>
  <si>
    <t>India Infrastructure Trust</t>
  </si>
  <si>
    <t>INFRATRUST</t>
  </si>
  <si>
    <t>Share India Securities Ltd</t>
  </si>
  <si>
    <t>SHAREINDIA</t>
  </si>
  <si>
    <t>IFB Industries Ltd</t>
  </si>
  <si>
    <t>IFBIND</t>
  </si>
  <si>
    <t>Bansal Wire Industries Ltd</t>
  </si>
  <si>
    <t>BANSALWIRE</t>
  </si>
  <si>
    <t>Gujarat Alkalies And Chemicals Ltd</t>
  </si>
  <si>
    <t>GUJALKALI</t>
  </si>
  <si>
    <t>Indinfravit Trust</t>
  </si>
  <si>
    <t>INDINFR</t>
  </si>
  <si>
    <t>GMM Pfaudler Ltd</t>
  </si>
  <si>
    <t>GMMPFAUDLR</t>
  </si>
  <si>
    <t>Healthcare Global Enterprises Ltd</t>
  </si>
  <si>
    <t>HCG</t>
  </si>
  <si>
    <t>Anup Engineering Ltd</t>
  </si>
  <si>
    <t>ANUP</t>
  </si>
  <si>
    <t>Mishra Dhatu Nigam Ltd</t>
  </si>
  <si>
    <t>MIDHANI</t>
  </si>
  <si>
    <t>Inox Green Energy Services Ltd</t>
  </si>
  <si>
    <t>INOXGREEN</t>
  </si>
  <si>
    <t>Gokaldas Exports Ltd</t>
  </si>
  <si>
    <t>GOKEX</t>
  </si>
  <si>
    <t>TD Power Systems Ltd</t>
  </si>
  <si>
    <t>TDPOWERSYS</t>
  </si>
  <si>
    <t>Gujarat Ambuja Exports Ltd</t>
  </si>
  <si>
    <t>GAEL</t>
  </si>
  <si>
    <t>Jindal Worldwide Ltd</t>
  </si>
  <si>
    <t>JINDWORLD</t>
  </si>
  <si>
    <t>Go Fashion (India) Ltd</t>
  </si>
  <si>
    <t>GOCOLORS</t>
  </si>
  <si>
    <t>Thangamayil Jewellery Ltd</t>
  </si>
  <si>
    <t>THANGAMAYL</t>
  </si>
  <si>
    <t>Sharda Motor Industries Ltd</t>
  </si>
  <si>
    <t>SHARDAMOTR</t>
  </si>
  <si>
    <t>Ceigall India Ltd</t>
  </si>
  <si>
    <t>CEIGALL</t>
  </si>
  <si>
    <t>AGI Greenpac Ltd</t>
  </si>
  <si>
    <t>AGI</t>
  </si>
  <si>
    <t>Kovai Medical Center and Hospital Ltd</t>
  </si>
  <si>
    <t>KOVAI</t>
  </si>
  <si>
    <t>Lux Industries Ltd</t>
  </si>
  <si>
    <t>LUXIND</t>
  </si>
  <si>
    <t>Manorama Industries Ltd</t>
  </si>
  <si>
    <t>MANORAMA</t>
  </si>
  <si>
    <t>Niit Learning Systems Ltd</t>
  </si>
  <si>
    <t>NIITMTS</t>
  </si>
  <si>
    <t>Education Services</t>
  </si>
  <si>
    <t>Entero Healthcare Solutions Ltd</t>
  </si>
  <si>
    <t>ENTERO</t>
  </si>
  <si>
    <t>Le Travenues Technology Ltd</t>
  </si>
  <si>
    <t>IXIGO</t>
  </si>
  <si>
    <t>Optiemus Infracom Ltd</t>
  </si>
  <si>
    <t>OPTIEMUS</t>
  </si>
  <si>
    <t>Refex Industries Ltd</t>
  </si>
  <si>
    <t>REFEX</t>
  </si>
  <si>
    <t>Lloyds Enterprises Ltd</t>
  </si>
  <si>
    <t>LLOYDSENT</t>
  </si>
  <si>
    <t>GHCL Ltd</t>
  </si>
  <si>
    <t>GHCL</t>
  </si>
  <si>
    <t>Jai Corp Ltd</t>
  </si>
  <si>
    <t>JAICORPLTD</t>
  </si>
  <si>
    <t>Rolex Rings Ltd</t>
  </si>
  <si>
    <t>ROLEXRINGS</t>
  </si>
  <si>
    <t>J Kumar Infraprojects Ltd</t>
  </si>
  <si>
    <t>JKIL</t>
  </si>
  <si>
    <t>SIS Ltd</t>
  </si>
  <si>
    <t>SIS</t>
  </si>
  <si>
    <t>Sterlite Technologies Ltd</t>
  </si>
  <si>
    <t>STLTECH</t>
  </si>
  <si>
    <t>Gopal Snacks Ltd</t>
  </si>
  <si>
    <t>GOPAL</t>
  </si>
  <si>
    <t>Yatharth Hospital &amp; Trauma Care Services Ltd</t>
  </si>
  <si>
    <t>YATHARTH</t>
  </si>
  <si>
    <t>Easy Trip Planners Ltd</t>
  </si>
  <si>
    <t>EASEMYTRIP</t>
  </si>
  <si>
    <t>Websol Energy System Ltd</t>
  </si>
  <si>
    <t>WEBELSOLAR</t>
  </si>
  <si>
    <t>Borosil Renewables Ltd</t>
  </si>
  <si>
    <t>BORORENEW</t>
  </si>
  <si>
    <t>Housewares</t>
  </si>
  <si>
    <t>Gulf Oil Lubricants India Ltd</t>
  </si>
  <si>
    <t>GULFOILLUB</t>
  </si>
  <si>
    <t>R Systems International Ltd</t>
  </si>
  <si>
    <t>RSYSTEMS</t>
  </si>
  <si>
    <t>Aarti Pharmalabs Ltd</t>
  </si>
  <si>
    <t>AARTIPHARM</t>
  </si>
  <si>
    <t>Unichem Laboratories Ltd</t>
  </si>
  <si>
    <t>UNICHEMLAB</t>
  </si>
  <si>
    <t>Network People Services Technologies Ltd</t>
  </si>
  <si>
    <t>NPST</t>
  </si>
  <si>
    <t>Tilaknagar Industries Ltd</t>
  </si>
  <si>
    <t>TI</t>
  </si>
  <si>
    <t>Pricol Ltd</t>
  </si>
  <si>
    <t>PRICOLLTD</t>
  </si>
  <si>
    <t>PTC India Ltd</t>
  </si>
  <si>
    <t>PTC</t>
  </si>
  <si>
    <t>Neogen Chemicals Ltd</t>
  </si>
  <si>
    <t>NEOGEN</t>
  </si>
  <si>
    <t>Borosil Ltd</t>
  </si>
  <si>
    <t>BOROLTD</t>
  </si>
  <si>
    <t>Allcargo Logistics Ltd</t>
  </si>
  <si>
    <t>ALLCARGO</t>
  </si>
  <si>
    <t>VST Industries Ltd</t>
  </si>
  <si>
    <t>VSTIND</t>
  </si>
  <si>
    <t>Johnson Controls-Hitachi Air Conditioning India Ltd</t>
  </si>
  <si>
    <t>JCHAC</t>
  </si>
  <si>
    <t>National Fertilizers Ltd</t>
  </si>
  <si>
    <t>NFL</t>
  </si>
  <si>
    <t>Rain Industries Ltd</t>
  </si>
  <si>
    <t>RAIN</t>
  </si>
  <si>
    <t>Bondada Engineering Ltd</t>
  </si>
  <si>
    <t>BONDADA</t>
  </si>
  <si>
    <t>Shilchar Technologies Ltd</t>
  </si>
  <si>
    <t>SHILCTECH</t>
  </si>
  <si>
    <t>Aditya Vision Ltd</t>
  </si>
  <si>
    <t>AVL</t>
  </si>
  <si>
    <t>Retail - Speciality</t>
  </si>
  <si>
    <t>Prince Pipes and Fittings Ltd</t>
  </si>
  <si>
    <t>PRINCEPIPE</t>
  </si>
  <si>
    <t>Zaggle Prepaid Ocean Services Ltd</t>
  </si>
  <si>
    <t>ZAGGLE</t>
  </si>
  <si>
    <t>DB Corp Ltd</t>
  </si>
  <si>
    <t>DBCORP</t>
  </si>
  <si>
    <t>Publishing</t>
  </si>
  <si>
    <t>CSB Bank Ltd</t>
  </si>
  <si>
    <t>CSBBANK</t>
  </si>
  <si>
    <t>Orient Electric Ltd</t>
  </si>
  <si>
    <t>ORIENTELEC</t>
  </si>
  <si>
    <t>Heidelbergcement India Ltd</t>
  </si>
  <si>
    <t>HEIDELBERG</t>
  </si>
  <si>
    <t>India Tourism Development Corp Ltd</t>
  </si>
  <si>
    <t>ITDC</t>
  </si>
  <si>
    <t>MAS Financial Services Ltd</t>
  </si>
  <si>
    <t>MASFIN</t>
  </si>
  <si>
    <t>Nippon India ETF Gold BeES</t>
  </si>
  <si>
    <t>GOLDBEES</t>
  </si>
  <si>
    <t>Gold</t>
  </si>
  <si>
    <t>Ganesha Ecosphere Ltd</t>
  </si>
  <si>
    <t>GANECOS</t>
  </si>
  <si>
    <t>Hemisphere Properties India Ltd</t>
  </si>
  <si>
    <t>HEMIPROP</t>
  </si>
  <si>
    <t>Sundaram Clayton Ltd</t>
  </si>
  <si>
    <t>SUNCLAY</t>
  </si>
  <si>
    <t>Bharat Bijlee Ltd</t>
  </si>
  <si>
    <t>BBL</t>
  </si>
  <si>
    <t>Banco Products (India) Ltd</t>
  </si>
  <si>
    <t>BANCOINDIA</t>
  </si>
  <si>
    <t>Advanced Enzyme Technologies Ltd</t>
  </si>
  <si>
    <t>ADVENZYMES</t>
  </si>
  <si>
    <t>Supriya Lifescience Ltd</t>
  </si>
  <si>
    <t>SUPRIYA</t>
  </si>
  <si>
    <t>Thyrocare Technologies Ltd</t>
  </si>
  <si>
    <t>THYROCARE</t>
  </si>
  <si>
    <t>MTAR Technologies Ltd</t>
  </si>
  <si>
    <t>MTARTECH</t>
  </si>
  <si>
    <t>Cyient DLM Ltd</t>
  </si>
  <si>
    <t>CYIENTDLM</t>
  </si>
  <si>
    <t>Kirloskar Industries Ltd</t>
  </si>
  <si>
    <t>KIRLOSIND</t>
  </si>
  <si>
    <t>Cartrade Tech Ltd</t>
  </si>
  <si>
    <t>CARTRADE</t>
  </si>
  <si>
    <t>Magellanic Cloud Ltd</t>
  </si>
  <si>
    <t>MCLOUD</t>
  </si>
  <si>
    <t>SG Mart Ltd</t>
  </si>
  <si>
    <t>SGMART</t>
  </si>
  <si>
    <t>Renewable Electricity</t>
  </si>
  <si>
    <t>Jana Small Finance Bank Ltd</t>
  </si>
  <si>
    <t>JSFB</t>
  </si>
  <si>
    <t>Wonderla Holidays Ltd</t>
  </si>
  <si>
    <t>WONDERLA</t>
  </si>
  <si>
    <t>Orissa Minerals Development Company Ltd</t>
  </si>
  <si>
    <t>ORISSAMINE</t>
  </si>
  <si>
    <t>VRL Logistics Ltd</t>
  </si>
  <si>
    <t>VRLLOG</t>
  </si>
  <si>
    <t>Heritage Foods Ltd</t>
  </si>
  <si>
    <t>HERITGFOOD</t>
  </si>
  <si>
    <t>Dynamatic Technologies Ltd</t>
  </si>
  <si>
    <t>DYNAMATECH</t>
  </si>
  <si>
    <t>Awfis Space Solutions Ltd</t>
  </si>
  <si>
    <t>AWFIS</t>
  </si>
  <si>
    <t>Bharat Rasayan Ltd</t>
  </si>
  <si>
    <t>BHARATRAS</t>
  </si>
  <si>
    <t>Vaibhav Global Ltd</t>
  </si>
  <si>
    <t>VAIBHAVGBL</t>
  </si>
  <si>
    <t>WPIL Ltd</t>
  </si>
  <si>
    <t>WPIL</t>
  </si>
  <si>
    <t>Elcid Investments Ltd</t>
  </si>
  <si>
    <t>ELCIDIN</t>
  </si>
  <si>
    <t>Marsons Ltd</t>
  </si>
  <si>
    <t>MARSONS</t>
  </si>
  <si>
    <t>TeamLease Services Ltd</t>
  </si>
  <si>
    <t>TEAMLEASE</t>
  </si>
  <si>
    <t>Nocil Ltd</t>
  </si>
  <si>
    <t>NOCIL</t>
  </si>
  <si>
    <t>Bombay Dyeing and Mfg Co Ltd</t>
  </si>
  <si>
    <t>BOMDYEING</t>
  </si>
  <si>
    <t>Greenpanel Industries Ltd</t>
  </si>
  <si>
    <t>GREENPANEL</t>
  </si>
  <si>
    <t>MSTC Ltd</t>
  </si>
  <si>
    <t>MSTCLTD</t>
  </si>
  <si>
    <t>Harsha Engineers International Ltd</t>
  </si>
  <si>
    <t>HARSHA</t>
  </si>
  <si>
    <t>Shaily Engineering Plastics Ltd</t>
  </si>
  <si>
    <t>SHAILY</t>
  </si>
  <si>
    <t>Grauer And Weil (India) Ltd</t>
  </si>
  <si>
    <t>GRAUWEIL</t>
  </si>
  <si>
    <t>Pitti Engineering Ltd</t>
  </si>
  <si>
    <t>PITTIENG</t>
  </si>
  <si>
    <t>Restaurant Brands Asia Ltd</t>
  </si>
  <si>
    <t>RBA</t>
  </si>
  <si>
    <t>SeQuent Scientific Ltd</t>
  </si>
  <si>
    <t>SEQUENT</t>
  </si>
  <si>
    <t>Moschip Technologies Ltd</t>
  </si>
  <si>
    <t>MOSCHIP</t>
  </si>
  <si>
    <t>Hawkins Cookers Ltd</t>
  </si>
  <si>
    <t>HAWKINCOOK</t>
  </si>
  <si>
    <t>Hikal Ltd</t>
  </si>
  <si>
    <t>HIKAL</t>
  </si>
  <si>
    <t>Kaveri Seed Company Ltd</t>
  </si>
  <si>
    <t>KSCL</t>
  </si>
  <si>
    <t>Seeds</t>
  </si>
  <si>
    <t>Tinplate Company of India Ltd</t>
  </si>
  <si>
    <t>TINPLATE</t>
  </si>
  <si>
    <t>Utkarsh Small Finance Bank Ltd</t>
  </si>
  <si>
    <t>UTKARSHBNK</t>
  </si>
  <si>
    <t>Nippon India ETF Nifty 50 BeES</t>
  </si>
  <si>
    <t>NIFTYBEES</t>
  </si>
  <si>
    <t>Greenply Industries Ltd</t>
  </si>
  <si>
    <t>GREENPLY</t>
  </si>
  <si>
    <t>Aarti Drugs Ltd</t>
  </si>
  <si>
    <t>AARTIDRUGS</t>
  </si>
  <si>
    <t>Gateway Distriparks Ltd</t>
  </si>
  <si>
    <t>GATEWAY</t>
  </si>
  <si>
    <t>Jamna Auto Industries Ltd</t>
  </si>
  <si>
    <t>JAMNAAUTO</t>
  </si>
  <si>
    <t>JTEKT India Ltd</t>
  </si>
  <si>
    <t>JTEKTINDIA</t>
  </si>
  <si>
    <t>Gufic Biosciences Ltd</t>
  </si>
  <si>
    <t>GUFICBIO</t>
  </si>
  <si>
    <t>Pearl Global Industries Ltd</t>
  </si>
  <si>
    <t>PGIL</t>
  </si>
  <si>
    <t>Bannari Amman Sugars Ltd</t>
  </si>
  <si>
    <t>BANARISUG</t>
  </si>
  <si>
    <t>Medi Assist Healthcare Services Ltd</t>
  </si>
  <si>
    <t>MEDIASSIST</t>
  </si>
  <si>
    <t>Rossari Biotech Ltd</t>
  </si>
  <si>
    <t>ROSSARI</t>
  </si>
  <si>
    <t>EMS Ltd</t>
  </si>
  <si>
    <t>EMSLIMITED</t>
  </si>
  <si>
    <t>CARE Ratings Ltd</t>
  </si>
  <si>
    <t>CARERATING</t>
  </si>
  <si>
    <t>Bajaj Hindusthan Sugar Ltd</t>
  </si>
  <si>
    <t>BAJAJHIND</t>
  </si>
  <si>
    <t>Innova Captab Ltd</t>
  </si>
  <si>
    <t>INNOVACAP</t>
  </si>
  <si>
    <t>Styrenix Performance Materials Ltd</t>
  </si>
  <si>
    <t>STYRENIX</t>
  </si>
  <si>
    <t>Bhagiradha Chemicals and Industries Ltd</t>
  </si>
  <si>
    <t>BHAGCHEM</t>
  </si>
  <si>
    <t>Morepen Laboratories Ltd</t>
  </si>
  <si>
    <t>MOREPENLAB</t>
  </si>
  <si>
    <t>Fineotex Chemical Ltd</t>
  </si>
  <si>
    <t>FCL</t>
  </si>
  <si>
    <t>Solara Active Pharma Sciences Ltd</t>
  </si>
  <si>
    <t>SOLARA</t>
  </si>
  <si>
    <t>Greaves Cotton Ltd</t>
  </si>
  <si>
    <t>GREAVESCOT</t>
  </si>
  <si>
    <t>Eraaya Lifespaces Ltd</t>
  </si>
  <si>
    <t>ERAAYA</t>
  </si>
  <si>
    <t>Shanthi Gears Ltd</t>
  </si>
  <si>
    <t>SHANTIGEAR</t>
  </si>
  <si>
    <t>LG Balakrishnan &amp; Bros Ltd</t>
  </si>
  <si>
    <t>LGBBROSLTD</t>
  </si>
  <si>
    <t>Uflex Ltd</t>
  </si>
  <si>
    <t>UFLEX</t>
  </si>
  <si>
    <t>Paisalo Digital Ltd</t>
  </si>
  <si>
    <t>PAISALO</t>
  </si>
  <si>
    <t>Arvind Smartspaces Ltd</t>
  </si>
  <si>
    <t>ARVSMART</t>
  </si>
  <si>
    <t>Ramky Infrastructure Ltd</t>
  </si>
  <si>
    <t>RAMKY</t>
  </si>
  <si>
    <t>Avantel Ltd</t>
  </si>
  <si>
    <t>AVANTEL</t>
  </si>
  <si>
    <t>Servotech Power Systems Ltd</t>
  </si>
  <si>
    <t>SERVOTECH</t>
  </si>
  <si>
    <t>S H Kelkar and Company Ltd</t>
  </si>
  <si>
    <t>SHK</t>
  </si>
  <si>
    <t>Imagicaaworld Entertainment Ltd</t>
  </si>
  <si>
    <t>IMAGICAA</t>
  </si>
  <si>
    <t>Subros Ltd</t>
  </si>
  <si>
    <t>SUBROS</t>
  </si>
  <si>
    <t>Jain Irrigation Systems Ltd</t>
  </si>
  <si>
    <t>JISLJALEQS</t>
  </si>
  <si>
    <t>Agricultural &amp; Farm Machinery</t>
  </si>
  <si>
    <t>Jayaswal Neco Industries Ltd</t>
  </si>
  <si>
    <t>JAYNECOIND</t>
  </si>
  <si>
    <t>Patel Engineering Ltd</t>
  </si>
  <si>
    <t>PATELENG</t>
  </si>
  <si>
    <t>Gokul Agro Resources Ltd</t>
  </si>
  <si>
    <t>GOKULAGRO</t>
  </si>
  <si>
    <t>Jeena Sikho Lifecare Ltd</t>
  </si>
  <si>
    <t>JSLL</t>
  </si>
  <si>
    <t>JTL Industries Ltd</t>
  </si>
  <si>
    <t>JTLIND</t>
  </si>
  <si>
    <t>Paras Defence and Space Technologies Ltd</t>
  </si>
  <si>
    <t>PARAS</t>
  </si>
  <si>
    <t>Shrem InvIT</t>
  </si>
  <si>
    <t>SHREMINVIT</t>
  </si>
  <si>
    <t>D P Abhushan Ltd</t>
  </si>
  <si>
    <t>DPABHUSHAN</t>
  </si>
  <si>
    <t>Rajoo Engineers Ltd</t>
  </si>
  <si>
    <t>RAJOOENG</t>
  </si>
  <si>
    <t>Samhi Hotels Ltd</t>
  </si>
  <si>
    <t>SAMHI</t>
  </si>
  <si>
    <t>Balmer Lawrie and Company Ltd</t>
  </si>
  <si>
    <t>BALMLAWRIE</t>
  </si>
  <si>
    <t>Prime Focus Ltd</t>
  </si>
  <si>
    <t>PFOCUS</t>
  </si>
  <si>
    <t>Animation</t>
  </si>
  <si>
    <t>RPG Life Sciences Limited</t>
  </si>
  <si>
    <t>RPGLIFE</t>
  </si>
  <si>
    <t>SEPC Ltd</t>
  </si>
  <si>
    <t>SEPC</t>
  </si>
  <si>
    <t>Fiem Industries Ltd</t>
  </si>
  <si>
    <t>FIEMIND</t>
  </si>
  <si>
    <t>Oriana Power Ltd</t>
  </si>
  <si>
    <t>ORIANA</t>
  </si>
  <si>
    <t>Epack Durable Ltd</t>
  </si>
  <si>
    <t>EPACK</t>
  </si>
  <si>
    <t>Indraprastha Medical Corporation Ltd</t>
  </si>
  <si>
    <t>INDRAMEDCO</t>
  </si>
  <si>
    <t>Northern ARC Capital Ltd</t>
  </si>
  <si>
    <t>NORTHARC</t>
  </si>
  <si>
    <t>Avalon Technologies Ltd</t>
  </si>
  <si>
    <t>AVALON</t>
  </si>
  <si>
    <t>VST Tillers Tractors Ltd</t>
  </si>
  <si>
    <t>VSTTILLERS</t>
  </si>
  <si>
    <t>Cigniti Technologies Ltd</t>
  </si>
  <si>
    <t>CIGNITITEC</t>
  </si>
  <si>
    <t>Artemis Medicare Services Ltd</t>
  </si>
  <si>
    <t>ARTEMISMED</t>
  </si>
  <si>
    <t>Fedbank Financial Services Ltd</t>
  </si>
  <si>
    <t>FEDFINA</t>
  </si>
  <si>
    <t>Kewal Kiran Clothing Ltd</t>
  </si>
  <si>
    <t>KKCL</t>
  </si>
  <si>
    <t>Goldiam International Ltd</t>
  </si>
  <si>
    <t>GOLDIAM</t>
  </si>
  <si>
    <t>Honda India Power Products Ltd</t>
  </si>
  <si>
    <t>HONDAPOWER</t>
  </si>
  <si>
    <t>V2 Retail Ltd</t>
  </si>
  <si>
    <t>V2RETAIL</t>
  </si>
  <si>
    <t>Dalmia Bharat Sugar and Industries Ltd</t>
  </si>
  <si>
    <t>DALMIASUG</t>
  </si>
  <si>
    <t>Venus Pipes and Tubes Ltd</t>
  </si>
  <si>
    <t>VENUSPIPES</t>
  </si>
  <si>
    <t>Stylam Industries Ltd</t>
  </si>
  <si>
    <t>STYLAMIND</t>
  </si>
  <si>
    <t>K.P. Energy Ltd</t>
  </si>
  <si>
    <t>KPEL</t>
  </si>
  <si>
    <t>IndoStar Capital Finance Ltd</t>
  </si>
  <si>
    <t>INDOSTAR</t>
  </si>
  <si>
    <t>DCX Systems Ltd</t>
  </si>
  <si>
    <t>DCXINDIA</t>
  </si>
  <si>
    <t>TCI Express Ltd</t>
  </si>
  <si>
    <t>TCIEXP</t>
  </si>
  <si>
    <t>DCB Bank Ltd</t>
  </si>
  <si>
    <t>DCBBANK</t>
  </si>
  <si>
    <t>Nirlon Ltd</t>
  </si>
  <si>
    <t>NIRLON</t>
  </si>
  <si>
    <t>SJS Enterprises Ltd</t>
  </si>
  <si>
    <t>SJS</t>
  </si>
  <si>
    <t>IRB InvIT Fund</t>
  </si>
  <si>
    <t>IRBINVIT</t>
  </si>
  <si>
    <t>Shivalik Bimetal Controls Ltd</t>
  </si>
  <si>
    <t>SBCL</t>
  </si>
  <si>
    <t>Motilal Oswal NASDAQ 100 ETF</t>
  </si>
  <si>
    <t>MON100</t>
  </si>
  <si>
    <t>West Coast Paper Mills Ltd</t>
  </si>
  <si>
    <t>WSTCSTPAPR</t>
  </si>
  <si>
    <t>India Glycols Ltd</t>
  </si>
  <si>
    <t>INDIAGLYCO</t>
  </si>
  <si>
    <t>Exicom Tele-Systems Ltd</t>
  </si>
  <si>
    <t>EXICOM</t>
  </si>
  <si>
    <t>La Opala R G Ltd</t>
  </si>
  <si>
    <t>LAOPALA</t>
  </si>
  <si>
    <t>Kitex Garments Ltd</t>
  </si>
  <si>
    <t>KITEX</t>
  </si>
  <si>
    <t>TCNS Clothing Co Ltd</t>
  </si>
  <si>
    <t>TCNSBRANDS</t>
  </si>
  <si>
    <t>Sunflag Iron and Steel Co Ltd</t>
  </si>
  <si>
    <t>SUNFLAG</t>
  </si>
  <si>
    <t>Hi-Tech Pipes Ltd</t>
  </si>
  <si>
    <t>HITECH</t>
  </si>
  <si>
    <t>MPS Ltd</t>
  </si>
  <si>
    <t>MPSLTD</t>
  </si>
  <si>
    <t>Sky Gold Ltd</t>
  </si>
  <si>
    <t>SKYGOLD</t>
  </si>
  <si>
    <t>Indian Metals and Ferro Alloys Ltd</t>
  </si>
  <si>
    <t>IMFA</t>
  </si>
  <si>
    <t>Kingfa Science and Technology (India) Ltd</t>
  </si>
  <si>
    <t>KINGFA</t>
  </si>
  <si>
    <t>Savita Oil Technologies Ltd</t>
  </si>
  <si>
    <t>SOTL</t>
  </si>
  <si>
    <t>Swaraj Engines Ltd</t>
  </si>
  <si>
    <t>SWARAJENG</t>
  </si>
  <si>
    <t>Vishnu Prakash R Punglia Ltd</t>
  </si>
  <si>
    <t>VPRPL</t>
  </si>
  <si>
    <t>JNK India Ltd</t>
  </si>
  <si>
    <t>JNKINDIA</t>
  </si>
  <si>
    <t>Lumax AutoTechnologies Ltd</t>
  </si>
  <si>
    <t>LUMAXTECH</t>
  </si>
  <si>
    <t>Hinduja Global Solutions Ltd</t>
  </si>
  <si>
    <t>HGS</t>
  </si>
  <si>
    <t>Geojit Financial Services Ltd</t>
  </si>
  <si>
    <t>GEOJITFSL</t>
  </si>
  <si>
    <t>Hubtown Ltd</t>
  </si>
  <si>
    <t>HUBTOWN</t>
  </si>
  <si>
    <t>Polyplex Corp Ltd</t>
  </si>
  <si>
    <t>POLYPLEX</t>
  </si>
  <si>
    <t>Sula Vineyards Ltd</t>
  </si>
  <si>
    <t>SULA</t>
  </si>
  <si>
    <t>RPSG Ventures Ltd</t>
  </si>
  <si>
    <t>RPSGVENT</t>
  </si>
  <si>
    <t>Sanghvi Movers Ltd</t>
  </si>
  <si>
    <t>SANGHVIMOV</t>
  </si>
  <si>
    <t>Datamatics Global Services Ltd</t>
  </si>
  <si>
    <t>DATAMATICS</t>
  </si>
  <si>
    <t>Sindhu Trade Links Ltd</t>
  </si>
  <si>
    <t>SINDHUTRAD</t>
  </si>
  <si>
    <t>Fischer Medical Ventures Ltd</t>
  </si>
  <si>
    <t>FISCHER</t>
  </si>
  <si>
    <t>Precision Wires India Ltd</t>
  </si>
  <si>
    <t>PRECWIRE</t>
  </si>
  <si>
    <t>Monarch Networth Capital Ltd</t>
  </si>
  <si>
    <t>MONARCH</t>
  </si>
  <si>
    <t>Seamec Ltd</t>
  </si>
  <si>
    <t>SEAMECLTD</t>
  </si>
  <si>
    <t>Oil &amp; Gas - Equipment &amp; Services</t>
  </si>
  <si>
    <t>Kalyani Steels Ltd</t>
  </si>
  <si>
    <t>KSL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</si>
  <si>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</si>
  <si>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</si>
  <si>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</si>
  <si>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</si>
  <si>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</si>
  <si>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</si>
  <si>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Bhansali Engineering Polymers Ltd</t>
  </si>
  <si>
    <t>BEPL</t>
  </si>
  <si>
    <t>Suraj Estate Developers Ltd</t>
  </si>
  <si>
    <t>SURAJEST</t>
  </si>
  <si>
    <t>Real Estate Rental, Development &amp; Operations</t>
  </si>
  <si>
    <t>Dhani Services Ltd</t>
  </si>
  <si>
    <t>DHANI</t>
  </si>
  <si>
    <t>HPL Electric &amp; Power Ltd</t>
  </si>
  <si>
    <t>HPL</t>
  </si>
  <si>
    <t>Vishnu Chemicals Ltd</t>
  </si>
  <si>
    <t>VISHNU</t>
  </si>
  <si>
    <t>Veedol Corporation Ltd</t>
  </si>
  <si>
    <t>VEEDOL</t>
  </si>
  <si>
    <t>Capacite Infraprojects Ltd</t>
  </si>
  <si>
    <t>CAPACITE</t>
  </si>
  <si>
    <t>Ajmera Realty &amp; Infra India Ltd</t>
  </si>
  <si>
    <t>AJMERA</t>
  </si>
  <si>
    <t>Sri Adhikari Brothers Television Network Ltd</t>
  </si>
  <si>
    <t>SABTNL</t>
  </si>
  <si>
    <t>Jindal Poly Films Ltd</t>
  </si>
  <si>
    <t>JINDALPOLY</t>
  </si>
  <si>
    <t>Quick Heal Technologies Ltd</t>
  </si>
  <si>
    <t>QUICKHEAL</t>
  </si>
  <si>
    <t>Pokarna Ltd</t>
  </si>
  <si>
    <t>POKARNA</t>
  </si>
  <si>
    <t>Blue Cloud Softech Solutions Ltd</t>
  </si>
  <si>
    <t>BLUECLOUDS</t>
  </si>
  <si>
    <t>Genesys International Corporation Ltd</t>
  </si>
  <si>
    <t>GENESYS</t>
  </si>
  <si>
    <t>Alembic Ltd</t>
  </si>
  <si>
    <t>ALEMBICLTD</t>
  </si>
  <si>
    <t>Oriental Hotels Ltd</t>
  </si>
  <si>
    <t>ORIENTHOT</t>
  </si>
  <si>
    <t>Apeejay Surrendra Park Hotels Ltd</t>
  </si>
  <si>
    <t>PARKHOTELS</t>
  </si>
  <si>
    <t>BF Utilities Ltd</t>
  </si>
  <si>
    <t>BFUTILITIE</t>
  </si>
  <si>
    <t>Gujarat Industries Power Company Ltd</t>
  </si>
  <si>
    <t>GIPCL</t>
  </si>
  <si>
    <t>Jyoti Structures Ltd</t>
  </si>
  <si>
    <t>JYOTISTRUC</t>
  </si>
  <si>
    <t>Max Ventures and Industries Ltd</t>
  </si>
  <si>
    <t>MAXVIL</t>
  </si>
  <si>
    <t>Steel Strips Wheels Ltd</t>
  </si>
  <si>
    <t>SSWL</t>
  </si>
  <si>
    <t>KDDL Ltd</t>
  </si>
  <si>
    <t>KDDL</t>
  </si>
  <si>
    <t>ADF Foods Ltd</t>
  </si>
  <si>
    <t>ADFFOODS</t>
  </si>
  <si>
    <t>Apollo Micro Systems Ltd</t>
  </si>
  <si>
    <t>APOLLO</t>
  </si>
  <si>
    <t>Fino Payments Bank Ltd</t>
  </si>
  <si>
    <t>FINOPB</t>
  </si>
  <si>
    <t>Ashiana Housing Ltd</t>
  </si>
  <si>
    <t>ASHIANA</t>
  </si>
  <si>
    <t>Nucleus Software Exports Ltd</t>
  </si>
  <si>
    <t>NUCLEUS</t>
  </si>
  <si>
    <t>Delta Corp Ltd</t>
  </si>
  <si>
    <t>DELTACORP</t>
  </si>
  <si>
    <t>Navneet Education Ltd</t>
  </si>
  <si>
    <t>NAVNETEDUL</t>
  </si>
  <si>
    <t>Goodluck India Ltd</t>
  </si>
  <si>
    <t>GOODLUCK</t>
  </si>
  <si>
    <t>Tasty Bite Eatables Ltd</t>
  </si>
  <si>
    <t>TASTYBITE</t>
  </si>
  <si>
    <t>KP Green Engineering Ltd</t>
  </si>
  <si>
    <t>KPGEL</t>
  </si>
  <si>
    <t>Heavy Electrical Equipment</t>
  </si>
  <si>
    <t>Thirumalai Chemicals Ltd</t>
  </si>
  <si>
    <t>TIRUMALCHM</t>
  </si>
  <si>
    <t>Bajaj Consumer Care Ltd</t>
  </si>
  <si>
    <t>BAJAJCON</t>
  </si>
  <si>
    <t>Jash Engineering Ltd</t>
  </si>
  <si>
    <t>JASH</t>
  </si>
  <si>
    <t>Krsnaa Diagnostics Ltd</t>
  </si>
  <si>
    <t>KRSNAA</t>
  </si>
  <si>
    <t>Globus Spirits Ltd</t>
  </si>
  <si>
    <t>GLOBUSSPR</t>
  </si>
  <si>
    <t>Mahanagar Telephone Nigam Ltd</t>
  </si>
  <si>
    <t>MTNL</t>
  </si>
  <si>
    <t>Wendt (India) Limited</t>
  </si>
  <si>
    <t>WENDT</t>
  </si>
  <si>
    <t>Salasar Techno Engineering Ltd</t>
  </si>
  <si>
    <t>SALASAR</t>
  </si>
  <si>
    <t>Nalwa Sons Investments Ltd</t>
  </si>
  <si>
    <t>NSIL</t>
  </si>
  <si>
    <t>Deep Industries Ltd</t>
  </si>
  <si>
    <t>DEEPINDS</t>
  </si>
  <si>
    <t>Gujarat Themis Biosyn Ltd</t>
  </si>
  <si>
    <t>GUJTHEM</t>
  </si>
  <si>
    <t>Gensol Engineering Ltd</t>
  </si>
  <si>
    <t>GENSOL</t>
  </si>
  <si>
    <t>Marathon Nextgen Realty Ltd</t>
  </si>
  <si>
    <t>MARATHON</t>
  </si>
  <si>
    <t>Maithan Alloys Ltd</t>
  </si>
  <si>
    <t>MAITHANALL</t>
  </si>
  <si>
    <t>Repco Home Finance Ltd</t>
  </si>
  <si>
    <t>REPCOHOME</t>
  </si>
  <si>
    <t>Flair Writing Industries Ltd</t>
  </si>
  <si>
    <t>FLAIR</t>
  </si>
  <si>
    <t>Prakash Industries Ltd</t>
  </si>
  <si>
    <t>PRAKASH</t>
  </si>
  <si>
    <t>Dishman Carbogen Amcis Ltd</t>
  </si>
  <si>
    <t>DCAL</t>
  </si>
  <si>
    <t>Sagar Cements Ltd</t>
  </si>
  <si>
    <t>SAGCEM</t>
  </si>
  <si>
    <t>Shipping Corporation of India Land and Assets Ltd</t>
  </si>
  <si>
    <t>SCILAL</t>
  </si>
  <si>
    <t>Summit Securities Ltd</t>
  </si>
  <si>
    <t>SUMMITSEC</t>
  </si>
  <si>
    <t>Mahindra Logistics Ltd</t>
  </si>
  <si>
    <t>MAHLOG</t>
  </si>
  <si>
    <t>Raghav Productivity Enhancers Ltd</t>
  </si>
  <si>
    <t>RPEL</t>
  </si>
  <si>
    <t>Sandhar Technologies Ltd</t>
  </si>
  <si>
    <t>SANDHAR</t>
  </si>
  <si>
    <t>Spandana Sphoorty Financial Ltd</t>
  </si>
  <si>
    <t>SPANDANA</t>
  </si>
  <si>
    <t>Precision Camshafts Ltd</t>
  </si>
  <si>
    <t>PRECAM</t>
  </si>
  <si>
    <t>Bajel Projects Ltd</t>
  </si>
  <si>
    <t>BAJEL</t>
  </si>
  <si>
    <t>Electric Utilities</t>
  </si>
  <si>
    <t>Nilkamal Ltd</t>
  </si>
  <si>
    <t>NILKAMAL</t>
  </si>
  <si>
    <t>Foseco India Ltd</t>
  </si>
  <si>
    <t>FOSECOIND</t>
  </si>
  <si>
    <t>Saksoft Ltd</t>
  </si>
  <si>
    <t>SAKSOFT</t>
  </si>
  <si>
    <t>Vakrangee Limited</t>
  </si>
  <si>
    <t>VAKRANGEE</t>
  </si>
  <si>
    <t>TVS Srichakra Ltd</t>
  </si>
  <si>
    <t>TVSSRICHAK</t>
  </si>
  <si>
    <t>Eveready Industries India Ltd</t>
  </si>
  <si>
    <t>EVEREADY</t>
  </si>
  <si>
    <t>Dollar Industries Ltd</t>
  </si>
  <si>
    <t>DOLLAR</t>
  </si>
  <si>
    <t>Ddev Plastiks Industries Ltd</t>
  </si>
  <si>
    <t>DDEVPLASTIK</t>
  </si>
  <si>
    <t>DCW Ltd</t>
  </si>
  <si>
    <t>DCW</t>
  </si>
  <si>
    <t>Motisons Jewellers Ltd</t>
  </si>
  <si>
    <t>MOTISONS</t>
  </si>
  <si>
    <t>Apparel &amp; Accessories Retailers</t>
  </si>
  <si>
    <t>Marine Electricals (India) Ltd</t>
  </si>
  <si>
    <t>MARINE</t>
  </si>
  <si>
    <t>Indoco Remedies Ltd</t>
  </si>
  <si>
    <t>INDOCO</t>
  </si>
  <si>
    <t>KRN Heat Exchanger and Refrigeration Ltd</t>
  </si>
  <si>
    <t>KRN</t>
  </si>
  <si>
    <t>Kalyani Investment Company Ltd</t>
  </si>
  <si>
    <t>KICL</t>
  </si>
  <si>
    <t>Dredging Corporation of India Ltd</t>
  </si>
  <si>
    <t>DREDGECORP</t>
  </si>
  <si>
    <t>Dredging</t>
  </si>
  <si>
    <t>Kolte-Patil Developers Ltd</t>
  </si>
  <si>
    <t>KOLTEPATIL</t>
  </si>
  <si>
    <t>PTC India Financial Services Ltd</t>
  </si>
  <si>
    <t>PFS</t>
  </si>
  <si>
    <t>Automotive Axles Ltd</t>
  </si>
  <si>
    <t>AUTOAXLES</t>
  </si>
  <si>
    <t>Spectrum Electrical Industries Ltd</t>
  </si>
  <si>
    <t>SPECTRUM</t>
  </si>
  <si>
    <t>TCPL Packaging Ltd</t>
  </si>
  <si>
    <t>TCPLPACK</t>
  </si>
  <si>
    <t>Shanti Educational Initiatives Ltd</t>
  </si>
  <si>
    <t>SEIL</t>
  </si>
  <si>
    <t>KCP Ltd</t>
  </si>
  <si>
    <t>KCP</t>
  </si>
  <si>
    <t>Hindustan Oil Exploration Company Ltd</t>
  </si>
  <si>
    <t>HINDOILEXP</t>
  </si>
  <si>
    <t>Rajratan Global Wire Ltd</t>
  </si>
  <si>
    <t>RAJRATAN</t>
  </si>
  <si>
    <t>Stanley Lifestyles Ltd</t>
  </si>
  <si>
    <t>STANLEY</t>
  </si>
  <si>
    <t>Rane Holdings Ltd</t>
  </si>
  <si>
    <t>RANEHOLDIN</t>
  </si>
  <si>
    <t>Vadilal Industries Ltd</t>
  </si>
  <si>
    <t>VADILALIND</t>
  </si>
  <si>
    <t>Suven Life Sciences Ltd</t>
  </si>
  <si>
    <t>SUVEN</t>
  </si>
  <si>
    <t>Somany Ceramics Ltd</t>
  </si>
  <si>
    <t>SOMANYCERA</t>
  </si>
  <si>
    <t>Interarch Building Products Ltd</t>
  </si>
  <si>
    <t>INTERARCH</t>
  </si>
  <si>
    <t>Building Products - Prefab Structures</t>
  </si>
  <si>
    <t>EFC (I) Ltd</t>
  </si>
  <si>
    <t>EFCIL</t>
  </si>
  <si>
    <t>Distributors</t>
  </si>
  <si>
    <t>SML Isuzu Ltd</t>
  </si>
  <si>
    <t>SMLISUZU</t>
  </si>
  <si>
    <t>Rashi Peripherals Ltd</t>
  </si>
  <si>
    <t>RPTECH</t>
  </si>
  <si>
    <t>SBI Gold ETF</t>
  </si>
  <si>
    <t>SETFGOLD</t>
  </si>
  <si>
    <t>Confidence Petroleum India Ltd</t>
  </si>
  <si>
    <t>CONFIPET</t>
  </si>
  <si>
    <t>DISA India Ltd</t>
  </si>
  <si>
    <t>DISAQ</t>
  </si>
  <si>
    <t>Novartis India Ltd</t>
  </si>
  <si>
    <t>NOVARTIND</t>
  </si>
  <si>
    <t>Mayur Uniquoters Ltd</t>
  </si>
  <si>
    <t>MAYURUNIQ</t>
  </si>
  <si>
    <t>Shalby Ltd</t>
  </si>
  <si>
    <t>SHALBY</t>
  </si>
  <si>
    <t>Veritas (India) Ltd</t>
  </si>
  <si>
    <t>VERITAS</t>
  </si>
  <si>
    <t>Unitech Ltd</t>
  </si>
  <si>
    <t>UNITECH</t>
  </si>
  <si>
    <t>Meghmani Organics Ltd</t>
  </si>
  <si>
    <t>MOL</t>
  </si>
  <si>
    <t>Arkade Developers Ltd</t>
  </si>
  <si>
    <t>ARKADE</t>
  </si>
  <si>
    <t>RIR Power Electronics Ltd</t>
  </si>
  <si>
    <t>RIR</t>
  </si>
  <si>
    <t>Nippon India ETF Nifty 1D Rate Liquid BeES</t>
  </si>
  <si>
    <t>LIQUIDBEES</t>
  </si>
  <si>
    <t>Kesar India Ltd</t>
  </si>
  <si>
    <t>KESAR</t>
  </si>
  <si>
    <t>Real Estate Development</t>
  </si>
  <si>
    <t>Updater Services Ltd</t>
  </si>
  <si>
    <t>UDS</t>
  </si>
  <si>
    <t>Sai Silks (Kalamandir) Ltd</t>
  </si>
  <si>
    <t>KALAMANDIR</t>
  </si>
  <si>
    <t>Baazar Style Retail Ltd</t>
  </si>
  <si>
    <t>STYLEBAAZA</t>
  </si>
  <si>
    <t>Stove Kraft Ltd</t>
  </si>
  <si>
    <t>STOVEKRAFT</t>
  </si>
  <si>
    <t>Sasken Technologies Ltd</t>
  </si>
  <si>
    <t>SASKEN</t>
  </si>
  <si>
    <t>Ram Ratna Wires Ltd</t>
  </si>
  <si>
    <t>RAMRAT</t>
  </si>
  <si>
    <t>GTL Infrastructure Ltd</t>
  </si>
  <si>
    <t>GTLINFRA</t>
  </si>
  <si>
    <t>Systematix Corporate Services Ltd</t>
  </si>
  <si>
    <t>SYSTMTXC</t>
  </si>
  <si>
    <t>Tinna Rubber and Infrastructure Ltd</t>
  </si>
  <si>
    <t>TINNARUBR</t>
  </si>
  <si>
    <t>Venky's (India) Ltd</t>
  </si>
  <si>
    <t>VENKEYS</t>
  </si>
  <si>
    <t>BF Investment Ltd</t>
  </si>
  <si>
    <t>BFINVEST</t>
  </si>
  <si>
    <t>Hindware Home Innovation Ltd</t>
  </si>
  <si>
    <t>HINDWAREAP</t>
  </si>
  <si>
    <t>HLE Glascoat Ltd</t>
  </si>
  <si>
    <t>HLEGLAS</t>
  </si>
  <si>
    <t>Aeroflex Industries Ltd</t>
  </si>
  <si>
    <t>AEROFLEX</t>
  </si>
  <si>
    <t>Pennar Industries Ltd</t>
  </si>
  <si>
    <t>PENIND</t>
  </si>
  <si>
    <t>Thejo Engineering Ltd</t>
  </si>
  <si>
    <t>THEJO</t>
  </si>
  <si>
    <t>NRB Bearings Ltd</t>
  </si>
  <si>
    <t>NRBBEARING</t>
  </si>
  <si>
    <t>SG Finserve Ltd</t>
  </si>
  <si>
    <t>SGFIN</t>
  </si>
  <si>
    <t>Landmark Cars Ltd</t>
  </si>
  <si>
    <t>LANDMARK</t>
  </si>
  <si>
    <t>SMS Pharmaceuticals Ltd</t>
  </si>
  <si>
    <t>SMSPHARMA</t>
  </si>
  <si>
    <t>Prataap Snacks Ltd</t>
  </si>
  <si>
    <t>DIAMONDYD</t>
  </si>
  <si>
    <t>Siyaram Silk Mills Ltd</t>
  </si>
  <si>
    <t>SIYSIL</t>
  </si>
  <si>
    <t>NIBE Ltd</t>
  </si>
  <si>
    <t>NIBE</t>
  </si>
  <si>
    <t>Pondy Oxides and Chemicals Ltd</t>
  </si>
  <si>
    <t>POCL</t>
  </si>
  <si>
    <t>Dr Agarwal's Eye Hospital Ltd</t>
  </si>
  <si>
    <t>DRAGARWQ</t>
  </si>
  <si>
    <t>Welspun Specialty Solutions Ltd</t>
  </si>
  <si>
    <t>WELSPLSOL</t>
  </si>
  <si>
    <t>Ravindra Energy Ltd</t>
  </si>
  <si>
    <t>RELTD</t>
  </si>
  <si>
    <t>ideaForge Technology Ltd</t>
  </si>
  <si>
    <t>IDEAFORGE</t>
  </si>
  <si>
    <t>Parag Milk Foods Ltd</t>
  </si>
  <si>
    <t>PARAGMILK</t>
  </si>
  <si>
    <t>Dreamfolks Services Ltd</t>
  </si>
  <si>
    <t>DREAMFOLKS</t>
  </si>
  <si>
    <t>63 Moons Technologies Ltd</t>
  </si>
  <si>
    <t>63MOONS</t>
  </si>
  <si>
    <t>Owais Metal and Mineral Processing Ltd</t>
  </si>
  <si>
    <t>OWAIS</t>
  </si>
  <si>
    <t>Premier Explosives Ltd</t>
  </si>
  <si>
    <t>PREMEXPLN</t>
  </si>
  <si>
    <t>Insecticides (India) Ltd</t>
  </si>
  <si>
    <t>INSECTICID</t>
  </si>
  <si>
    <t>ECOS (India) Mobility &amp; Hospitality Ltd</t>
  </si>
  <si>
    <t>ECOSMOBLTY</t>
  </si>
  <si>
    <t>Accelya Solutions India Ltd</t>
  </si>
  <si>
    <t>ACCELYA</t>
  </si>
  <si>
    <t>Themis Medicare Ltd</t>
  </si>
  <si>
    <t>THEMISMED</t>
  </si>
  <si>
    <t>John Cockerill India Ltd</t>
  </si>
  <si>
    <t>COCKERILL</t>
  </si>
  <si>
    <t>Industrial Machinery &amp; Supplies &amp; Components</t>
  </si>
  <si>
    <t>Dolat Algotech Ltd</t>
  </si>
  <si>
    <t>DOLATALGO</t>
  </si>
  <si>
    <t>PSP Projects Ltd</t>
  </si>
  <si>
    <t>PSPPROJECT</t>
  </si>
  <si>
    <t>Dish TV India Ltd</t>
  </si>
  <si>
    <t>DISHTV</t>
  </si>
  <si>
    <t>MM Forgings Ltd</t>
  </si>
  <si>
    <t>MMFL</t>
  </si>
  <si>
    <t>Indian Hume Pipe Company Ltd</t>
  </si>
  <si>
    <t>INDIANHUME</t>
  </si>
  <si>
    <t>Vindhya Telelinks Ltd</t>
  </si>
  <si>
    <t>VINDHYATEL</t>
  </si>
  <si>
    <t>Ashapura Minechem Ltd</t>
  </si>
  <si>
    <t>ASHAPURMIN</t>
  </si>
  <si>
    <t>Vidhi Specialty Food Ingredients Ltd</t>
  </si>
  <si>
    <t>VIDHIING</t>
  </si>
  <si>
    <t>Platinum Industries Ltd</t>
  </si>
  <si>
    <t>PLATIND</t>
  </si>
  <si>
    <t>TechNVision Ventures Ltd</t>
  </si>
  <si>
    <t>TECHNVISN</t>
  </si>
  <si>
    <t>IOL Chemicals and Pharmaceuticals Ltd</t>
  </si>
  <si>
    <t>IOLCP</t>
  </si>
  <si>
    <t>Xpro India Ltd</t>
  </si>
  <si>
    <t>XPROINDIA</t>
  </si>
  <si>
    <t>Universal Cables Ltd</t>
  </si>
  <si>
    <t>UNIVCABLES</t>
  </si>
  <si>
    <t>Goodyear India Ltd</t>
  </si>
  <si>
    <t>GOODYEAR</t>
  </si>
  <si>
    <t>Agro Tech Foods Ltd</t>
  </si>
  <si>
    <t>ATFL</t>
  </si>
  <si>
    <t>Indo Tech Transformers Ltd</t>
  </si>
  <si>
    <t>INDOTECH</t>
  </si>
  <si>
    <t>Mold-Tek Packaging Ltd</t>
  </si>
  <si>
    <t>MOLDTKPAC</t>
  </si>
  <si>
    <t>Mangalam Cement Ltd</t>
  </si>
  <si>
    <t>MANGLMCEM</t>
  </si>
  <si>
    <t>Nitin Spinners Ltd</t>
  </si>
  <si>
    <t>NITINSPIN</t>
  </si>
  <si>
    <t>Dolphin Offshore Enterprises (India) Ltd</t>
  </si>
  <si>
    <t>DOLPHIN</t>
  </si>
  <si>
    <t>Lumax Industries Ltd</t>
  </si>
  <si>
    <t>LUMAXIND</t>
  </si>
  <si>
    <t>Ugro Capital Ltd</t>
  </si>
  <si>
    <t>UGROCAP</t>
  </si>
  <si>
    <t>ESAF Small Finance Bank Limited</t>
  </si>
  <si>
    <t>ESAFSFB</t>
  </si>
  <si>
    <t>Carysil Ltd</t>
  </si>
  <si>
    <t>CARYSIL</t>
  </si>
  <si>
    <t>Panama Petrochem Ltd</t>
  </si>
  <si>
    <t>PANAMAPET</t>
  </si>
  <si>
    <t>Ge Power India Ltd</t>
  </si>
  <si>
    <t>GEPIL</t>
  </si>
  <si>
    <t>S.P.Apparels Ltd</t>
  </si>
  <si>
    <t>SPAL</t>
  </si>
  <si>
    <t>Igarashi Motors India Ltd</t>
  </si>
  <si>
    <t>IGARASHI</t>
  </si>
  <si>
    <t>DEN Networks Ltd</t>
  </si>
  <si>
    <t>DEN</t>
  </si>
  <si>
    <t>Antony Waste Handling Cell Ltd</t>
  </si>
  <si>
    <t>AWHCL</t>
  </si>
  <si>
    <t>EIH Associated Hotels Ltd</t>
  </si>
  <si>
    <t>EIHAHOTELS</t>
  </si>
  <si>
    <t>Ador Welding Ltd</t>
  </si>
  <si>
    <t>ADORWELD</t>
  </si>
  <si>
    <t>Paramount Communications Ltd</t>
  </si>
  <si>
    <t>PARACABLES</t>
  </si>
  <si>
    <t>Federal-Mogul Goetze (India) Ltd</t>
  </si>
  <si>
    <t>FMGOETZE</t>
  </si>
  <si>
    <t>Orient Green Power Company Ltd</t>
  </si>
  <si>
    <t>GREENPOWER</t>
  </si>
  <si>
    <t>Media Matrix Worldwide Ltd</t>
  </si>
  <si>
    <t>MMWL</t>
  </si>
  <si>
    <t>Sanstar Ltd</t>
  </si>
  <si>
    <t>SANSTAR</t>
  </si>
  <si>
    <t>TTK Healthcare Ltd</t>
  </si>
  <si>
    <t>TTKHLTCARE</t>
  </si>
  <si>
    <t>ICICI Prudential Nifty 50 ETF</t>
  </si>
  <si>
    <t>NIFTYIETF</t>
  </si>
  <si>
    <t>Centum Electronics Ltd</t>
  </si>
  <si>
    <t>CENTUM</t>
  </si>
  <si>
    <t>Vardhman Special Steels Ltd</t>
  </si>
  <si>
    <t>VSSL</t>
  </si>
  <si>
    <t>Barbeque-Nation Hospitality Ltd</t>
  </si>
  <si>
    <t>BARBEQUE</t>
  </si>
  <si>
    <t>India Pesticides Ltd</t>
  </si>
  <si>
    <t>IPL</t>
  </si>
  <si>
    <t>Ceinsys Tech Ltd</t>
  </si>
  <si>
    <t>CEINSYSTECH</t>
  </si>
  <si>
    <t>Yasho Industries Ltd</t>
  </si>
  <si>
    <t>YASHO</t>
  </si>
  <si>
    <t>Master Trust Ltd</t>
  </si>
  <si>
    <t>MASTERTR</t>
  </si>
  <si>
    <t>Omaxe Ltd</t>
  </si>
  <si>
    <t>OMAXE</t>
  </si>
  <si>
    <t>Tarsons Products Ltd</t>
  </si>
  <si>
    <t>TARSONS</t>
  </si>
  <si>
    <t>NIIT Ltd</t>
  </si>
  <si>
    <t>NIITLTD</t>
  </si>
  <si>
    <t>Gandhar Oil Refinery (INDIA) Ltd</t>
  </si>
  <si>
    <t>GANDHAR</t>
  </si>
  <si>
    <t>Apollo Pipes Ltd</t>
  </si>
  <si>
    <t>APOLLOPIPE</t>
  </si>
  <si>
    <t>Amrutanjan Health Care Ltd</t>
  </si>
  <si>
    <t>AMRUTANJAN</t>
  </si>
  <si>
    <t>Himatsingka Seide Ltd</t>
  </si>
  <si>
    <t>HIMATSEIDE</t>
  </si>
  <si>
    <t>MIC Electronics Ltd</t>
  </si>
  <si>
    <t>MICEL</t>
  </si>
  <si>
    <t>Windlas Biotech Ltd</t>
  </si>
  <si>
    <t>WINDLAS</t>
  </si>
  <si>
    <t>Cupid Ltd</t>
  </si>
  <si>
    <t>CUPID</t>
  </si>
  <si>
    <t>Huhtamaki India Ltd</t>
  </si>
  <si>
    <t>HUHTAMAKI</t>
  </si>
  <si>
    <t>Rama Steel Tubes Ltd</t>
  </si>
  <si>
    <t>RAMASTEEL</t>
  </si>
  <si>
    <t>IKIO Lighting Ltd</t>
  </si>
  <si>
    <t>IKIO</t>
  </si>
  <si>
    <t>PIX Transmissions Ltd</t>
  </si>
  <si>
    <t>PIXTRANS</t>
  </si>
  <si>
    <t>Ramco Industries Ltd</t>
  </si>
  <si>
    <t>RAMCOIND</t>
  </si>
  <si>
    <t>TIL Ltd</t>
  </si>
  <si>
    <t>TIL</t>
  </si>
  <si>
    <t>Pnb Gilts Ltd</t>
  </si>
  <si>
    <t>PNBGILTS</t>
  </si>
  <si>
    <t>JISLDVREQS</t>
  </si>
  <si>
    <t>Fusion Finance Ltd</t>
  </si>
  <si>
    <t>FUSION</t>
  </si>
  <si>
    <t>Alpex Solar Ltd</t>
  </si>
  <si>
    <t>ALPEXSOLAR</t>
  </si>
  <si>
    <t>Saraswati Commercial (India) Ltd</t>
  </si>
  <si>
    <t>ZSARACOM</t>
  </si>
  <si>
    <t>HIL Ltd</t>
  </si>
  <si>
    <t>HIL</t>
  </si>
  <si>
    <t>Axiscades Technologies Ltd</t>
  </si>
  <si>
    <t>AXISCADES</t>
  </si>
  <si>
    <t>HMA Agro Industries Ltd</t>
  </si>
  <si>
    <t>HMAAGRO</t>
  </si>
  <si>
    <t>Rupa &amp; Company Ltd</t>
  </si>
  <si>
    <t>RUPA</t>
  </si>
  <si>
    <t>Nelco Ltd</t>
  </si>
  <si>
    <t>NELCO</t>
  </si>
  <si>
    <t>Astec Lifesciences Ltd</t>
  </si>
  <si>
    <t>ASTEC</t>
  </si>
  <si>
    <t>Mukand Ltd</t>
  </si>
  <si>
    <t>MUKANDLTD</t>
  </si>
  <si>
    <t>GKW Ltd</t>
  </si>
  <si>
    <t>GKWLIMITED</t>
  </si>
  <si>
    <t>Kody Technolab Ltd</t>
  </si>
  <si>
    <t>KODYTECH</t>
  </si>
  <si>
    <t>IFGL Refractories Ltd</t>
  </si>
  <si>
    <t>IFGLEXPOR</t>
  </si>
  <si>
    <t>Gocl Corporation Ltd</t>
  </si>
  <si>
    <t>GOCLCORP</t>
  </si>
  <si>
    <t>Everest Kanto Cylinder Ltd</t>
  </si>
  <si>
    <t>EKC</t>
  </si>
  <si>
    <t>Deccan Gold Mines Ltd</t>
  </si>
  <si>
    <t>DECNGOLD</t>
  </si>
  <si>
    <t>Man Industries (India) Ltd</t>
  </si>
  <si>
    <t>MANINDS</t>
  </si>
  <si>
    <t>Wonder Electricals Ltd</t>
  </si>
  <si>
    <t>WEL</t>
  </si>
  <si>
    <t>Unicommerce eSolutions Ltd</t>
  </si>
  <si>
    <t>UNIECOM</t>
  </si>
  <si>
    <t>Hester Biosciences Ltd</t>
  </si>
  <si>
    <t>HESTERBIO</t>
  </si>
  <si>
    <t>Sanghi Industries Ltd</t>
  </si>
  <si>
    <t>SANGHIIND</t>
  </si>
  <si>
    <t>Veranda Learning Solutions Ltd</t>
  </si>
  <si>
    <t>VERANDA</t>
  </si>
  <si>
    <t>Kiri Industries Ltd</t>
  </si>
  <si>
    <t>KIRIINDUS</t>
  </si>
  <si>
    <t>Alicon Castalloy Ltd</t>
  </si>
  <si>
    <t>ALICON</t>
  </si>
  <si>
    <t>Navkar Corporation Ltd</t>
  </si>
  <si>
    <t>NAVKARCORP</t>
  </si>
  <si>
    <t>Suratwwala Business Group Ltd</t>
  </si>
  <si>
    <t>SBGLP</t>
  </si>
  <si>
    <t>Apcotex Industries Ltd</t>
  </si>
  <si>
    <t>APCOTEXIND</t>
  </si>
  <si>
    <t>JITF Infralogistics Ltd</t>
  </si>
  <si>
    <t>JITFINFRA</t>
  </si>
  <si>
    <t>Tanfac Industries Ltd</t>
  </si>
  <si>
    <t>TANFACIND</t>
  </si>
  <si>
    <t>Madhya Bharat Agro Products Ltd</t>
  </si>
  <si>
    <t>MBAPL</t>
  </si>
  <si>
    <t>Kotak Gold Etf</t>
  </si>
  <si>
    <t>GOLD1</t>
  </si>
  <si>
    <t>Uniparts India Ltd</t>
  </si>
  <si>
    <t>UNIPARTS</t>
  </si>
  <si>
    <t>Som Distilleries and Breweries Ltd</t>
  </si>
  <si>
    <t>SDBL</t>
  </si>
  <si>
    <t>Sangam (India) Ltd</t>
  </si>
  <si>
    <t>SANGAMIND</t>
  </si>
  <si>
    <t>Andhra Paper Ltd</t>
  </si>
  <si>
    <t>ANDHRAPAP</t>
  </si>
  <si>
    <t>Kilburn Engineering Ltd</t>
  </si>
  <si>
    <t>KLBRENG-B</t>
  </si>
  <si>
    <t>Cosmo First Ltd</t>
  </si>
  <si>
    <t>COSMOFIRST</t>
  </si>
  <si>
    <t>Dynamic Cables Ltd</t>
  </si>
  <si>
    <t>DYCL</t>
  </si>
  <si>
    <t>Andrew Yule &amp; Co Ltd</t>
  </si>
  <si>
    <t>ANDREWYU</t>
  </si>
  <si>
    <t>Cropster Agro Ltd</t>
  </si>
  <si>
    <t>CROPSTER</t>
  </si>
  <si>
    <t>Food Distributors</t>
  </si>
  <si>
    <t>Knowledge Marine &amp; Engineering Works Ltd</t>
  </si>
  <si>
    <t>KMEW</t>
  </si>
  <si>
    <t>Marine Transportation</t>
  </si>
  <si>
    <t>Divgi TorqTransfer Systems Ltd</t>
  </si>
  <si>
    <t>DIVGIITTS</t>
  </si>
  <si>
    <t>Jindal Drilling and Industries Ltd</t>
  </si>
  <si>
    <t>JINDRILL</t>
  </si>
  <si>
    <t>D Link (India) Limited</t>
  </si>
  <si>
    <t>DLINKINDIA</t>
  </si>
  <si>
    <t>BLS E-Services Ltd</t>
  </si>
  <si>
    <t>BLSE</t>
  </si>
  <si>
    <t>Heranba Industries Ltd</t>
  </si>
  <si>
    <t>HERANBA</t>
  </si>
  <si>
    <t>Jagran Prakashan Ltd</t>
  </si>
  <si>
    <t>JAGRAN</t>
  </si>
  <si>
    <t>Panacea Biotec Ltd</t>
  </si>
  <si>
    <t>PANACEABIO</t>
  </si>
  <si>
    <t>Talbros Automotive Components Ltd</t>
  </si>
  <si>
    <t>TALBROAUTO</t>
  </si>
  <si>
    <t>Mufin Green Finance Ltd</t>
  </si>
  <si>
    <t>MUFIN</t>
  </si>
  <si>
    <t>Abans Holdings Ltd</t>
  </si>
  <si>
    <t>AHL</t>
  </si>
  <si>
    <t>Seshasayee Paper and Boards Ltd</t>
  </si>
  <si>
    <t>SESHAPAPER</t>
  </si>
  <si>
    <t>Fedders Holding Ltd</t>
  </si>
  <si>
    <t>FEDDERSHOL</t>
  </si>
  <si>
    <t>Oriental Aromatics Ltd</t>
  </si>
  <si>
    <t>OAL</t>
  </si>
  <si>
    <t>Cantabil Retail India Ltd</t>
  </si>
  <si>
    <t>CANTABIL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</si>
  <si>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</si>
  <si>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</si>
  <si>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</si>
  <si>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</si>
  <si>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</si>
  <si>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</si>
  <si>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Hind Rectifiers Ltd</t>
  </si>
  <si>
    <t>HIRECT</t>
  </si>
  <si>
    <t>TAJ GVK Hotels and Resorts Ltd</t>
  </si>
  <si>
    <t>TAJGVK</t>
  </si>
  <si>
    <t>Tatva Chintan Pharma Chem Ltd</t>
  </si>
  <si>
    <t>TATVA</t>
  </si>
  <si>
    <t>Salzer Electronics Ltd</t>
  </si>
  <si>
    <t>SALZERELEC</t>
  </si>
  <si>
    <t>Expleo Solutions Ltd</t>
  </si>
  <si>
    <t>EXPLEOSOL</t>
  </si>
  <si>
    <t>Excel Industries Ltd</t>
  </si>
  <si>
    <t>EXCELINDUS</t>
  </si>
  <si>
    <t>Advait Energy Transitions Ltd</t>
  </si>
  <si>
    <t>ADVAIT</t>
  </si>
  <si>
    <t>Electrical Components &amp; Equipment</t>
  </si>
  <si>
    <t>Sterling Tools Ltd</t>
  </si>
  <si>
    <t>STERTOOLS</t>
  </si>
  <si>
    <t>Mercury Ev-Tech Ltd</t>
  </si>
  <si>
    <t>MERCURYEV</t>
  </si>
  <si>
    <t>Sirca Paints India Ltd</t>
  </si>
  <si>
    <t>SIRCA</t>
  </si>
  <si>
    <t>B L Kashyap and Sons Ltd</t>
  </si>
  <si>
    <t>BLKASHYAP</t>
  </si>
  <si>
    <t>Bigbloc Construction Ltd</t>
  </si>
  <si>
    <t>BIGBLOC</t>
  </si>
  <si>
    <t>Beta Drugs Ltd</t>
  </si>
  <si>
    <t>BETA</t>
  </si>
  <si>
    <t>Lotus Chocolate Company Ltd</t>
  </si>
  <si>
    <t>LOTUSCHO</t>
  </si>
  <si>
    <t>Tribhovandas Bhimji Zaveri Ltd</t>
  </si>
  <si>
    <t>TBZ</t>
  </si>
  <si>
    <t>G M Breweries Ltd</t>
  </si>
  <si>
    <t>GMBREW</t>
  </si>
  <si>
    <t>Shriram Properties Ltd</t>
  </si>
  <si>
    <t>SHRIRAMPPS</t>
  </si>
  <si>
    <t>Sahasra Electronic Solutions Ltd</t>
  </si>
  <si>
    <t>SAHASRA</t>
  </si>
  <si>
    <t>Hariom Pipe Industries Ltd</t>
  </si>
  <si>
    <t>HARIOMPIPE</t>
  </si>
  <si>
    <t>Jaiprakash Associates Ltd</t>
  </si>
  <si>
    <t>JPASSOCIAT</t>
  </si>
  <si>
    <t>Eco Recycling Ltd</t>
  </si>
  <si>
    <t>ECORECO</t>
  </si>
  <si>
    <t>DEE Development Engineers Ltd</t>
  </si>
  <si>
    <t>DEEDEV</t>
  </si>
  <si>
    <t>Jyoti Resins and Adhesives Ltd</t>
  </si>
  <si>
    <t>JYOTIRES</t>
  </si>
  <si>
    <t>Satin Creditcare Network Ltd</t>
  </si>
  <si>
    <t>SATIN</t>
  </si>
  <si>
    <t>Matrimony.Com Ltd</t>
  </si>
  <si>
    <t>MATRIMONY</t>
  </si>
  <si>
    <t>Yatra Online Ltd</t>
  </si>
  <si>
    <t>YATRA</t>
  </si>
  <si>
    <t>NDR Auto Components Ltd</t>
  </si>
  <si>
    <t>NDRAUTO</t>
  </si>
  <si>
    <t>Timex Group India Ltd</t>
  </si>
  <si>
    <t>TIMEX</t>
  </si>
  <si>
    <t>I G Petrochemicals Ltd</t>
  </si>
  <si>
    <t>IGPL</t>
  </si>
  <si>
    <t>GNA Axles Ltd</t>
  </si>
  <si>
    <t>GNA</t>
  </si>
  <si>
    <t>Bombay Super Hybrid Seeds Ltd</t>
  </si>
  <si>
    <t>BSHSL</t>
  </si>
  <si>
    <t>Camlin Fine Sciences Ltd</t>
  </si>
  <si>
    <t>CAMLINFINE</t>
  </si>
  <si>
    <t>Swelect Energy Systems Ltd</t>
  </si>
  <si>
    <t>SWELECTES</t>
  </si>
  <si>
    <t>India Power Corporation Ltd</t>
  </si>
  <si>
    <t>DPSCLTD</t>
  </si>
  <si>
    <t>Kokuyo Camlin Ltd</t>
  </si>
  <si>
    <t>KOKUYOCMLN</t>
  </si>
  <si>
    <t>Syncom Formulations (India) Ltd</t>
  </si>
  <si>
    <t>SYNCOMF</t>
  </si>
  <si>
    <t>Balmer Lawrie Investments Ltd</t>
  </si>
  <si>
    <t>BLIL</t>
  </si>
  <si>
    <t>ASM Technologies Ltd</t>
  </si>
  <si>
    <t>ASMTEC</t>
  </si>
  <si>
    <t>Sportking India Ltd</t>
  </si>
  <si>
    <t>SPORTKING</t>
  </si>
  <si>
    <t>Suyog Telematics Ltd</t>
  </si>
  <si>
    <t>SUYOG</t>
  </si>
  <si>
    <t>Praveg Ltd</t>
  </si>
  <si>
    <t>PRAVEG</t>
  </si>
  <si>
    <t>GRP Ltd</t>
  </si>
  <si>
    <t>GRPLTD</t>
  </si>
  <si>
    <t>Filatex India Ltd</t>
  </si>
  <si>
    <t>FILATEX</t>
  </si>
  <si>
    <t>Elpro International Ltd</t>
  </si>
  <si>
    <t>ELPROINTL</t>
  </si>
  <si>
    <t>Wheels India Ltd</t>
  </si>
  <si>
    <t>WHEELS</t>
  </si>
  <si>
    <t>GTPL Hathway Ltd</t>
  </si>
  <si>
    <t>GTPL</t>
  </si>
  <si>
    <t>BCL Industries Ltd</t>
  </si>
  <si>
    <t>BCLIND</t>
  </si>
  <si>
    <t>Udaipur Cement Works Ltd</t>
  </si>
  <si>
    <t>UDAICEMENT</t>
  </si>
  <si>
    <t>Everest Industries Ltd</t>
  </si>
  <si>
    <t>EVERESTIND</t>
  </si>
  <si>
    <t>Roto Pumps Ltd</t>
  </si>
  <si>
    <t>ROTO</t>
  </si>
  <si>
    <t>Sat Industries Ltd</t>
  </si>
  <si>
    <t>SATINDLTD</t>
  </si>
  <si>
    <t>Reliance Industrial Infrastructure Ltd</t>
  </si>
  <si>
    <t>RIIL</t>
  </si>
  <si>
    <t>Associated Alcohols &amp; Breweries Ltd</t>
  </si>
  <si>
    <t>ASALCBR</t>
  </si>
  <si>
    <t>Monte Carlo Fashions Ltd</t>
  </si>
  <si>
    <t>MONTECARLO</t>
  </si>
  <si>
    <t>Renaissance Global Ltd</t>
  </si>
  <si>
    <t>RGL</t>
  </si>
  <si>
    <t>MSP Steel &amp; Power Ltd</t>
  </si>
  <si>
    <t>MSPL</t>
  </si>
  <si>
    <t>Sadhana Nitro Chem Ltd</t>
  </si>
  <si>
    <t>SADHNANIQ</t>
  </si>
  <si>
    <t>GPT Infraprojects Ltd</t>
  </si>
  <si>
    <t>GPTINFRA</t>
  </si>
  <si>
    <t>Bajaj Steel Industries Ltd</t>
  </si>
  <si>
    <t>BAJAJST</t>
  </si>
  <si>
    <t>Brightcom Group Ltd</t>
  </si>
  <si>
    <t>BCG</t>
  </si>
  <si>
    <t>Sigachi Industries Ltd</t>
  </si>
  <si>
    <t>SIGACHI</t>
  </si>
  <si>
    <t>Wealth First Portfolio Managers Ltd</t>
  </si>
  <si>
    <t>WEALTH</t>
  </si>
  <si>
    <t>Atul Auto Ltd</t>
  </si>
  <si>
    <t>ATULAUTO</t>
  </si>
  <si>
    <t>Three Wheelers</t>
  </si>
  <si>
    <t>Southern Petrochemical Industries Corporation Ltd</t>
  </si>
  <si>
    <t>SPIC</t>
  </si>
  <si>
    <t>Dynacons Systems and Solutions Ltd</t>
  </si>
  <si>
    <t>DSSL</t>
  </si>
  <si>
    <t>Bharat Wire Ropes Ltd</t>
  </si>
  <si>
    <t>BHARATWIRE</t>
  </si>
  <si>
    <t>Paushak Ltd</t>
  </si>
  <si>
    <t>PAUSHAKLTD</t>
  </si>
  <si>
    <t>Irm Energy Ltd</t>
  </si>
  <si>
    <t>IRMENERGY</t>
  </si>
  <si>
    <t>Agarwal Industrial Corporation Ltd</t>
  </si>
  <si>
    <t>AGARIND</t>
  </si>
  <si>
    <t>5Paisa Capital Ltd</t>
  </si>
  <si>
    <t>5PAISA</t>
  </si>
  <si>
    <t>Panorama Studios International Ltd</t>
  </si>
  <si>
    <t>PANORAMA</t>
  </si>
  <si>
    <t>Zota Health Care Ltd</t>
  </si>
  <si>
    <t>ZOTA</t>
  </si>
  <si>
    <t>Mangalore Chemicals and Fertilisers Ltd</t>
  </si>
  <si>
    <t>MANGCHEFER</t>
  </si>
  <si>
    <t>Amines and Plasticizers Ltd</t>
  </si>
  <si>
    <t>AMNPLST</t>
  </si>
  <si>
    <t>Walchandnagar Industries Ltd</t>
  </si>
  <si>
    <t>WALCHANNAG</t>
  </si>
  <si>
    <t>India Nippon Electricals Ltd</t>
  </si>
  <si>
    <t>INDNIPPON</t>
  </si>
  <si>
    <t>Chaman Lal Setia Exports Ltd</t>
  </si>
  <si>
    <t>CLSEL</t>
  </si>
  <si>
    <t>Dcm Shriram Industries Ltd</t>
  </si>
  <si>
    <t>DCMSRIND</t>
  </si>
  <si>
    <t>Chemfab Alkalis Ltd</t>
  </si>
  <si>
    <t>CHEMFAB</t>
  </si>
  <si>
    <t>Borosil Scientific Ltd</t>
  </si>
  <si>
    <t>BOROSCI</t>
  </si>
  <si>
    <t>Mishtann Foods Ltd</t>
  </si>
  <si>
    <t>MISHTANN</t>
  </si>
  <si>
    <t>Dhunseri Ventures Ltd</t>
  </si>
  <si>
    <t>DVL</t>
  </si>
  <si>
    <t>Peninsula Land Ltd</t>
  </si>
  <si>
    <t>PENINLAND</t>
  </si>
  <si>
    <t>Steelcast Ltd</t>
  </si>
  <si>
    <t>STEELCAS</t>
  </si>
  <si>
    <t>Suryoday Small Finance Bank Ltd</t>
  </si>
  <si>
    <t>SURYODAY</t>
  </si>
  <si>
    <t>Rane (Madras) Ltd</t>
  </si>
  <si>
    <t>RML</t>
  </si>
  <si>
    <t>Madras Fertilizers Ltd</t>
  </si>
  <si>
    <t>MADRASFERT</t>
  </si>
  <si>
    <t>India Motor Parts &amp; Accessories Ltd</t>
  </si>
  <si>
    <t>IMPAL</t>
  </si>
  <si>
    <t>Simplex Infrastructures Ltd</t>
  </si>
  <si>
    <t>SIMPLEXINF</t>
  </si>
  <si>
    <t>Remus Pharmaceuticals Ltd</t>
  </si>
  <si>
    <t>REMUS</t>
  </si>
  <si>
    <t>Solex Energy Ltd</t>
  </si>
  <si>
    <t>SOLEX</t>
  </si>
  <si>
    <t>SPML Infra Ltd</t>
  </si>
  <si>
    <t>SPMLINFRA</t>
  </si>
  <si>
    <t>Om Infra Ltd</t>
  </si>
  <si>
    <t>OMINFRAL</t>
  </si>
  <si>
    <t>Kabra Extrusion Technik Ltd</t>
  </si>
  <si>
    <t>KABRAEXTRU</t>
  </si>
  <si>
    <t>Vintage Coffee and Beverages Ltd</t>
  </si>
  <si>
    <t>VINCOFE</t>
  </si>
  <si>
    <t>Trading Companies &amp; Distributors</t>
  </si>
  <si>
    <t>Arman Financial Services Ltd</t>
  </si>
  <si>
    <t>ARMANFIN</t>
  </si>
  <si>
    <t>Asian Energy Services Ltd</t>
  </si>
  <si>
    <t>ASIANENE</t>
  </si>
  <si>
    <t>Jaykay Enterprises Ltd</t>
  </si>
  <si>
    <t>JAYKAY</t>
  </si>
  <si>
    <t>Eimco Elecon (India) Ltd</t>
  </si>
  <si>
    <t>EIMCOELECO</t>
  </si>
  <si>
    <t>Yuken India Ltd</t>
  </si>
  <si>
    <t>YUKEN</t>
  </si>
  <si>
    <t>VL E-Governance &amp; IT Solutions Ltd</t>
  </si>
  <si>
    <t>VLEGOV</t>
  </si>
  <si>
    <t>Kotak Nifty 50 ETF</t>
  </si>
  <si>
    <t>NIFTY1</t>
  </si>
  <si>
    <t>Oriental Rail Infrastructure Ltd</t>
  </si>
  <si>
    <t>ORIRAIL</t>
  </si>
  <si>
    <t>SMC Global Securities Ltd</t>
  </si>
  <si>
    <t>SMCGLOBAL</t>
  </si>
  <si>
    <t>ULTRAMARINE &amp; PIGMENTS Ltd</t>
  </si>
  <si>
    <t>ULTRAMAR</t>
  </si>
  <si>
    <t>Z F Steering Gear (India) Ltd</t>
  </si>
  <si>
    <t>ZFSTEERING</t>
  </si>
  <si>
    <t>Forbes Precision Tools and Machine Parts Ltd</t>
  </si>
  <si>
    <t>TOTEM</t>
  </si>
  <si>
    <t>Automobile Corp Of Goa Ltd</t>
  </si>
  <si>
    <t>ACGL</t>
  </si>
  <si>
    <t>Texmaco Infrastructure &amp; Holdings Ltd</t>
  </si>
  <si>
    <t>TEXINFRA</t>
  </si>
  <si>
    <t>Allied Digital Services Ltd</t>
  </si>
  <si>
    <t>ADSL</t>
  </si>
  <si>
    <t>Allcargo Gati Ltd</t>
  </si>
  <si>
    <t>ACLGATI</t>
  </si>
  <si>
    <t>Ramco Systems Ltd</t>
  </si>
  <si>
    <t>RAMCOSYS</t>
  </si>
  <si>
    <t>Butterfly Gandhimathi Appliances Ltd</t>
  </si>
  <si>
    <t>BUTTERFLY</t>
  </si>
  <si>
    <t>Radhika Jeweltech Ltd</t>
  </si>
  <si>
    <t>RADHIKAJWE</t>
  </si>
  <si>
    <t>Polo Queen Industrial and Fintech Ltd</t>
  </si>
  <si>
    <t>PQIF</t>
  </si>
  <si>
    <t>Yamuna Syndicate Ltd</t>
  </si>
  <si>
    <t>YSL</t>
  </si>
  <si>
    <t>Hi-Tech Gears Ltd</t>
  </si>
  <si>
    <t>HITECHGEAR</t>
  </si>
  <si>
    <t>Alldigi Tech Ltd</t>
  </si>
  <si>
    <t>ALLDIGI</t>
  </si>
  <si>
    <t>Hexa Tradex Ltd</t>
  </si>
  <si>
    <t>HEXATRADEX</t>
  </si>
  <si>
    <t>Likhitha Infrastructure Ltd</t>
  </si>
  <si>
    <t>LIKHITHA</t>
  </si>
  <si>
    <t>Rhetan TMT Ltd</t>
  </si>
  <si>
    <t>RHETAN</t>
  </si>
  <si>
    <t>Steel</t>
  </si>
  <si>
    <t>Arihant Superstructures Ltd</t>
  </si>
  <si>
    <t>ARIHANTSUP</t>
  </si>
  <si>
    <t>Gala Precision Engineering Ltd</t>
  </si>
  <si>
    <t>GALAPREC</t>
  </si>
  <si>
    <t>Veefin Solutions Ltd</t>
  </si>
  <si>
    <t>VEEFIN</t>
  </si>
  <si>
    <t>Application Software</t>
  </si>
  <si>
    <t>Kopran Ltd</t>
  </si>
  <si>
    <t>KOPRAN</t>
  </si>
  <si>
    <t>One Point One Solutions Ltd</t>
  </si>
  <si>
    <t>ONEPOINT</t>
  </si>
  <si>
    <t>Capital India Finance Ltd</t>
  </si>
  <si>
    <t>CIFL</t>
  </si>
  <si>
    <t>GPT Healthcare Ltd</t>
  </si>
  <si>
    <t>GPTHEALTH</t>
  </si>
  <si>
    <t>Crest Ventures Ltd</t>
  </si>
  <si>
    <t>CREST</t>
  </si>
  <si>
    <t>Fratelli Vineyards Ltd</t>
  </si>
  <si>
    <t>FRATELLI</t>
  </si>
  <si>
    <t>Jagsonpal Pharmaceuticals Ltd</t>
  </si>
  <si>
    <t>JAGSNPHARM</t>
  </si>
  <si>
    <t>Ester Industries Ltd</t>
  </si>
  <si>
    <t>ESTER</t>
  </si>
  <si>
    <t>Kellton Tech Solutions Ltd</t>
  </si>
  <si>
    <t>KELLTONTEC</t>
  </si>
  <si>
    <t>JG Chemicals Ltd</t>
  </si>
  <si>
    <t>JGCHEM</t>
  </si>
  <si>
    <t>Andhra Sugars Ltd</t>
  </si>
  <si>
    <t>ANDHRSUGAR</t>
  </si>
  <si>
    <t>Lincoln Pharmaceuticals Ltd</t>
  </si>
  <si>
    <t>LINCOLN</t>
  </si>
  <si>
    <t>AMIC Forging Ltd</t>
  </si>
  <si>
    <t>AMIC</t>
  </si>
  <si>
    <t>BMW Industries Ltd</t>
  </si>
  <si>
    <t>BMW</t>
  </si>
  <si>
    <t>VLS Finance Ltd</t>
  </si>
  <si>
    <t>VLSFINANCE</t>
  </si>
  <si>
    <t>Hardwyn India Ltd</t>
  </si>
  <si>
    <t>HARDWYN</t>
  </si>
  <si>
    <t>Building Products - Glass</t>
  </si>
  <si>
    <t>Vertoz Ltd</t>
  </si>
  <si>
    <t>VERTOZ</t>
  </si>
  <si>
    <t>Krishana Phoschem Ltd</t>
  </si>
  <si>
    <t>KRISHANA</t>
  </si>
  <si>
    <t>Selan Exploration Technology Ltd</t>
  </si>
  <si>
    <t>SELAN</t>
  </si>
  <si>
    <t>GRM Overseas Ltd</t>
  </si>
  <si>
    <t>GRMOVER</t>
  </si>
  <si>
    <t>Rishabh Instruments Ltd</t>
  </si>
  <si>
    <t>RISHABH</t>
  </si>
  <si>
    <t>Subex Ltd</t>
  </si>
  <si>
    <t>SUBEXLTD</t>
  </si>
  <si>
    <t>Spacenet Enterprises India Ltd</t>
  </si>
  <si>
    <t>SPCENET</t>
  </si>
  <si>
    <t>Kamdhenu Ltd</t>
  </si>
  <si>
    <t>KAMDHENU</t>
  </si>
  <si>
    <t>Tourism Finance Corporation of India Ltd</t>
  </si>
  <si>
    <t>TFCILTD</t>
  </si>
  <si>
    <t>Steel Exchange India Ltd</t>
  </si>
  <si>
    <t>STEELXIND</t>
  </si>
  <si>
    <t>Saurashtra Cement Ltd</t>
  </si>
  <si>
    <t>SAURASHCEM</t>
  </si>
  <si>
    <t>AFCOM Holdings Ltd</t>
  </si>
  <si>
    <t>AFCOM</t>
  </si>
  <si>
    <t>Air Freight &amp; Logistics</t>
  </si>
  <si>
    <t>Vardhman Holdings Ltd</t>
  </si>
  <si>
    <t>VHL</t>
  </si>
  <si>
    <t>Bliss GVS Pharma Ltd</t>
  </si>
  <si>
    <t>BLISSGVS</t>
  </si>
  <si>
    <t>Ice Make Refrigeration Ltd</t>
  </si>
  <si>
    <t>ICEMAKE</t>
  </si>
  <si>
    <t>Punjab Chemicals and Crop Protection Ltd</t>
  </si>
  <si>
    <t>PUNJABCHEM</t>
  </si>
  <si>
    <t>SAR Televenture Ltd</t>
  </si>
  <si>
    <t>SARTELE</t>
  </si>
  <si>
    <t>Munjal Auto Industries Ltd</t>
  </si>
  <si>
    <t>MUNJALAU</t>
  </si>
  <si>
    <t>Capital Small Finance Bank Ltd</t>
  </si>
  <si>
    <t>CAPITALSFB</t>
  </si>
  <si>
    <t>Essen Speciality Films Ltd</t>
  </si>
  <si>
    <t>ESFL</t>
  </si>
  <si>
    <t>KMC Speciality Hospitals (India) Ltd</t>
  </si>
  <si>
    <t>KMCSHIL</t>
  </si>
  <si>
    <t>Fairchem Organics Ltd</t>
  </si>
  <si>
    <t>FAIRCHEMOR</t>
  </si>
  <si>
    <t>Shree Digvijay Cement Co Ltd</t>
  </si>
  <si>
    <t>SHREDIGCEM</t>
  </si>
  <si>
    <t>Kothari Petrochemicals Ltd</t>
  </si>
  <si>
    <t>KOTHARIPET</t>
  </si>
  <si>
    <t>Rico Auto Industries Ltd</t>
  </si>
  <si>
    <t>RICOAUTO</t>
  </si>
  <si>
    <t>Sree Rayalaseema Hi-Strength Hypo Ltd</t>
  </si>
  <si>
    <t>SRHHYPOLTD</t>
  </si>
  <si>
    <t>Mukka Proteins Ltd</t>
  </si>
  <si>
    <t>MUKKA</t>
  </si>
  <si>
    <t>Khazanchi Jewellers Ltd</t>
  </si>
  <si>
    <t>KHAZANCHI</t>
  </si>
  <si>
    <t>Apparel, Accessories &amp; Luxury Goods</t>
  </si>
  <si>
    <t>Best Agrolife Ltd</t>
  </si>
  <si>
    <t>BESTAGRO</t>
  </si>
  <si>
    <t>Western Carriers (India) Ltd</t>
  </si>
  <si>
    <t>WCIL</t>
  </si>
  <si>
    <t>Dhampur Sugar Mills Ltd</t>
  </si>
  <si>
    <t>DHAMPURSUG</t>
  </si>
  <si>
    <t>Dhunseri Investments Ltd</t>
  </si>
  <si>
    <t>DHUNINV</t>
  </si>
  <si>
    <t>Pakka Limited</t>
  </si>
  <si>
    <t>PAKKA</t>
  </si>
  <si>
    <t>Centrum Capital Ltd</t>
  </si>
  <si>
    <t>CENTRUM</t>
  </si>
  <si>
    <t>Maan Aluminium Ltd</t>
  </si>
  <si>
    <t>MAANALU</t>
  </si>
  <si>
    <t>Windsor Machines Ltd</t>
  </si>
  <si>
    <t>WINDMACHIN</t>
  </si>
  <si>
    <t>Prakash Pipes Ltd</t>
  </si>
  <si>
    <t>PPL</t>
  </si>
  <si>
    <t>Ashika Credit Capital Ltd</t>
  </si>
  <si>
    <t>ASHIKA</t>
  </si>
  <si>
    <t>Cellecor Gadgets Ltd</t>
  </si>
  <si>
    <t>CELLECOR</t>
  </si>
  <si>
    <t>Aurum Proptech Ltd</t>
  </si>
  <si>
    <t>AURUM</t>
  </si>
  <si>
    <t>Avadh Sugar &amp; Energy Ltd</t>
  </si>
  <si>
    <t>AVADHSUGAR</t>
  </si>
  <si>
    <t>Asian Star Co Ltd</t>
  </si>
  <si>
    <t>ASTAR</t>
  </si>
  <si>
    <t>Diffusion Engineers Ltd</t>
  </si>
  <si>
    <t>DIFFNKG</t>
  </si>
  <si>
    <t>Enkei Wheels (India) Ltd</t>
  </si>
  <si>
    <t>ENKEIWHEL</t>
  </si>
  <si>
    <t>Kirloskar Electric Company Ltd</t>
  </si>
  <si>
    <t>KECL</t>
  </si>
  <si>
    <t>Kernex Microsystems (India) Ltd</t>
  </si>
  <si>
    <t>KERNEX</t>
  </si>
  <si>
    <t>Heubach Colorants India Ltd</t>
  </si>
  <si>
    <t>HEUBACHIND</t>
  </si>
  <si>
    <t>Gulshan Polyols Ltd</t>
  </si>
  <si>
    <t>GULPOLY</t>
  </si>
  <si>
    <t>Century Enka Ltd</t>
  </si>
  <si>
    <t>CENTENKA</t>
  </si>
  <si>
    <t>Zee Media Corporation Ltd</t>
  </si>
  <si>
    <t>ZEEMEDIA</t>
  </si>
  <si>
    <t>AVT Natural Products Ltd</t>
  </si>
  <si>
    <t>AVTNPL</t>
  </si>
  <si>
    <t>HLV Ltd</t>
  </si>
  <si>
    <t>HLVLTD</t>
  </si>
  <si>
    <t>Xchanging Solutions Ltd</t>
  </si>
  <si>
    <t>XCHANGING</t>
  </si>
  <si>
    <t>Signpost India Ltd</t>
  </si>
  <si>
    <t>SIGNPOST</t>
  </si>
  <si>
    <t>Industrial and Prudential Investment Co Ltd</t>
  </si>
  <si>
    <t>INDPRUD</t>
  </si>
  <si>
    <t>Uttam Sugar Mills Ltd</t>
  </si>
  <si>
    <t>UTTAMSUGAR</t>
  </si>
  <si>
    <t>Arrow Greentech Ltd</t>
  </si>
  <si>
    <t>ARROWGREEN</t>
  </si>
  <si>
    <t>Tamilnadu Newsprint &amp; Papers Ltd</t>
  </si>
  <si>
    <t>TNPL</t>
  </si>
  <si>
    <t>Raj Rayon Industries Ltd</t>
  </si>
  <si>
    <t>RAJRILTD</t>
  </si>
  <si>
    <t>Vimta Labs Ltd</t>
  </si>
  <si>
    <t>VIMTALABS</t>
  </si>
  <si>
    <t>Shiva Cement Ltd</t>
  </si>
  <si>
    <t>SHIVACEM</t>
  </si>
  <si>
    <t>Manali Petrochemicals Ltd</t>
  </si>
  <si>
    <t>MANALIPETC</t>
  </si>
  <si>
    <t>Credo Brands Marketing Ltd</t>
  </si>
  <si>
    <t>MUFTI</t>
  </si>
  <si>
    <t>Men's Clothing</t>
  </si>
  <si>
    <t>Cosmic CRF Ltd</t>
  </si>
  <si>
    <t>COSMICCRF</t>
  </si>
  <si>
    <t>Orient Technologies Ltd</t>
  </si>
  <si>
    <t>ORIENTTECH</t>
  </si>
  <si>
    <t>Popular Vehicles and Services Ltd</t>
  </si>
  <si>
    <t>PVSL</t>
  </si>
  <si>
    <t>Vascon Engineers Ltd</t>
  </si>
  <si>
    <t>VASCONEQ</t>
  </si>
  <si>
    <t>Indo Amines Ltd</t>
  </si>
  <si>
    <t>INDOAMIN</t>
  </si>
  <si>
    <t>Sandesh Ltd</t>
  </si>
  <si>
    <t>SANDESH</t>
  </si>
  <si>
    <t>Aaswa Trading and Exports Ltd</t>
  </si>
  <si>
    <t>TCC</t>
  </si>
  <si>
    <t>Real Estate Services</t>
  </si>
  <si>
    <t>Manoj Vaibhav Gems N Jewellers Ltd</t>
  </si>
  <si>
    <t>MVGJL</t>
  </si>
  <si>
    <t>Last Mile Enterprises Ltd</t>
  </si>
  <si>
    <t>LASTMILE</t>
  </si>
  <si>
    <t>Macpower CNC Machines Ltd</t>
  </si>
  <si>
    <t>MACPOWER</t>
  </si>
  <si>
    <t>Beekay Steel Industries Ltd</t>
  </si>
  <si>
    <t>BEEKAY</t>
  </si>
  <si>
    <t>Ngl Fine Chem Ltd</t>
  </si>
  <si>
    <t>NGLFINE</t>
  </si>
  <si>
    <t>Electrotherm (India) Ltd</t>
  </si>
  <si>
    <t>ELECTHERM</t>
  </si>
  <si>
    <t>Creative Newtech Ltd</t>
  </si>
  <si>
    <t>CREATIVE</t>
  </si>
  <si>
    <t>Vantage Knowledge Academy Ltd</t>
  </si>
  <si>
    <t>VKAL</t>
  </si>
  <si>
    <t>Shankara Building Products Ltd</t>
  </si>
  <si>
    <t>SHANKARA</t>
  </si>
  <si>
    <t>Emkay Taps and Cutting Tools Ltd</t>
  </si>
  <si>
    <t>EMKAYTOOLS</t>
  </si>
  <si>
    <t>3B Blackbio DX Ltd</t>
  </si>
  <si>
    <t>3BBLACKBIO</t>
  </si>
  <si>
    <t>Fertilizers &amp; Agricultural Chemicals</t>
  </si>
  <si>
    <t>Kuantum Papers Ltd</t>
  </si>
  <si>
    <t>KUANTUM</t>
  </si>
  <si>
    <t>Oswal Greentech Ltd</t>
  </si>
  <si>
    <t>OSWALGREEN</t>
  </si>
  <si>
    <t>TV Today Network Limited</t>
  </si>
  <si>
    <t>TVTODAY</t>
  </si>
  <si>
    <t>Max India Ltd</t>
  </si>
  <si>
    <t>MAXIND</t>
  </si>
  <si>
    <t>TGV SRAAC Ltd</t>
  </si>
  <si>
    <t>TGVSL</t>
  </si>
  <si>
    <t>Dwarikesh Sugar Industries Ltd</t>
  </si>
  <si>
    <t>DWARKESH</t>
  </si>
  <si>
    <t>AGI Infra Ltd</t>
  </si>
  <si>
    <t>AGIIL</t>
  </si>
  <si>
    <t>CFF Fluid Control Ltd</t>
  </si>
  <si>
    <t>CFF</t>
  </si>
  <si>
    <t>Aerospace &amp; Defense</t>
  </si>
  <si>
    <t>Snowman Logistics Ltd</t>
  </si>
  <si>
    <t>SNOWMAN</t>
  </si>
  <si>
    <t>R K Swamy Ltd</t>
  </si>
  <si>
    <t>RKSWAMY</t>
  </si>
  <si>
    <t>GIC Housing Finance Ltd</t>
  </si>
  <si>
    <t>GICHSGFIN</t>
  </si>
  <si>
    <t>Control Print Ltd</t>
  </si>
  <si>
    <t>CONTROLPR</t>
  </si>
  <si>
    <t>Bajaj Healthcare Ltd</t>
  </si>
  <si>
    <t>BAJAJHCARE</t>
  </si>
  <si>
    <t>Arihant Capital Markets Ltd</t>
  </si>
  <si>
    <t>ARIHANTCAP</t>
  </si>
  <si>
    <t>Wardwizard Innovations &amp; Mobility Ltd</t>
  </si>
  <si>
    <t>WARDINMOBI</t>
  </si>
  <si>
    <t>Ksolves India Ltd</t>
  </si>
  <si>
    <t>KSOLVES</t>
  </si>
  <si>
    <t>Kotyark Industries Ltd</t>
  </si>
  <si>
    <t>KOTYARK</t>
  </si>
  <si>
    <t>Aym Syntex Ltd</t>
  </si>
  <si>
    <t>AYMSYNTEX</t>
  </si>
  <si>
    <t>Sahana System Ltd</t>
  </si>
  <si>
    <t>SAHANA</t>
  </si>
  <si>
    <t>Trident Techlabs Ltd</t>
  </si>
  <si>
    <t>TECHLABS</t>
  </si>
  <si>
    <t>Pudumjee Paper Products Ltd</t>
  </si>
  <si>
    <t>PDMJEPAPER</t>
  </si>
  <si>
    <t>Valiant Organics Ltd</t>
  </si>
  <si>
    <t>VALIANTORG</t>
  </si>
  <si>
    <t>AGS Transact Technologies Ltd</t>
  </si>
  <si>
    <t>AGSTRA</t>
  </si>
  <si>
    <t>Dharmaj Crop Guard Ltd</t>
  </si>
  <si>
    <t>DHARMAJ</t>
  </si>
  <si>
    <t>Mafatlal Industries Ltd</t>
  </si>
  <si>
    <t>MAFATIND</t>
  </si>
  <si>
    <t>Jagatjit Industries Ltd</t>
  </si>
  <si>
    <t>JAGAJITIND</t>
  </si>
  <si>
    <t>Automotive Stampings and Assemblies Ltd</t>
  </si>
  <si>
    <t>ASAL</t>
  </si>
  <si>
    <t>Saint-Gobain Sekurit India Ltd</t>
  </si>
  <si>
    <t>SAINTGOBAIN</t>
  </si>
  <si>
    <t>Kross Ltd</t>
  </si>
  <si>
    <t>KROSS</t>
  </si>
  <si>
    <t>Satia Industries Ltd</t>
  </si>
  <si>
    <t>SATIA</t>
  </si>
  <si>
    <t>Indo Rama Synthetics (India) Ltd</t>
  </si>
  <si>
    <t>INDORAMA</t>
  </si>
  <si>
    <t>Kaycee Industries Ltd</t>
  </si>
  <si>
    <t>KAYCEEI</t>
  </si>
  <si>
    <t>Sika Interplant Systems Ltd</t>
  </si>
  <si>
    <t>SIKA</t>
  </si>
  <si>
    <t>Elin Electronics Ltd</t>
  </si>
  <si>
    <t>ELIN</t>
  </si>
  <si>
    <t>Uniphos Enterprises Ltd</t>
  </si>
  <si>
    <t>UNIENTER</t>
  </si>
  <si>
    <t>Benares Hotels Ltd</t>
  </si>
  <si>
    <t>BENARAS</t>
  </si>
  <si>
    <t>Tuticorin Alkali Chemicals and Fertilizers Ltd</t>
  </si>
  <si>
    <t>TUTIALKA</t>
  </si>
  <si>
    <t>Ritco Logistics Ltd</t>
  </si>
  <si>
    <t>RITCO</t>
  </si>
  <si>
    <t>NACL Industries Ltd</t>
  </si>
  <si>
    <t>NACLIND</t>
  </si>
  <si>
    <t>Taneja Aerospace and Aviation Ltd</t>
  </si>
  <si>
    <t>TANAA</t>
  </si>
  <si>
    <t>Prime Securities Ltd</t>
  </si>
  <si>
    <t>PRIMESECU</t>
  </si>
  <si>
    <t>Vilas Transcore Ltd</t>
  </si>
  <si>
    <t>VILAS</t>
  </si>
  <si>
    <t>Investment Trust of India Ltd</t>
  </si>
  <si>
    <t>THEINVEST</t>
  </si>
  <si>
    <t>New Delhi Television Ltd</t>
  </si>
  <si>
    <t>NDTV</t>
  </si>
  <si>
    <t>IST Ltd</t>
  </si>
  <si>
    <t>ISTLTD</t>
  </si>
  <si>
    <t>Ratnaveer Precision Engineering Ltd</t>
  </si>
  <si>
    <t>RATNAVEER</t>
  </si>
  <si>
    <t>City Pulse Multiplex Ltd</t>
  </si>
  <si>
    <t>CPML</t>
  </si>
  <si>
    <t>Movies &amp; Entertainment</t>
  </si>
  <si>
    <t>Sunshine Capital Ltd</t>
  </si>
  <si>
    <t>SCL</t>
  </si>
  <si>
    <t>Finkurve Financial Services Ltd</t>
  </si>
  <si>
    <t>FINKURVE</t>
  </si>
  <si>
    <t>Allcargo Terminals Ltd</t>
  </si>
  <si>
    <t>ATL</t>
  </si>
  <si>
    <t>Magadh Sugar &amp; Energy Ltd</t>
  </si>
  <si>
    <t>MAGADSUGAR</t>
  </si>
  <si>
    <t>NINtec Systems Ltd</t>
  </si>
  <si>
    <t>NINSYS</t>
  </si>
  <si>
    <t>Aptech Ltd</t>
  </si>
  <si>
    <t>APTECHT</t>
  </si>
  <si>
    <t>Nelcast Ltd</t>
  </si>
  <si>
    <t>NELCAST</t>
  </si>
  <si>
    <t>Algoquant Fintech Ltd</t>
  </si>
  <si>
    <t>AQFINTECH</t>
  </si>
  <si>
    <t>PNGS Gargi Fashion Jewellery Ltd</t>
  </si>
  <si>
    <t>GARGI</t>
  </si>
  <si>
    <t>Apparel Retail</t>
  </si>
  <si>
    <t>GFL Ltd</t>
  </si>
  <si>
    <t>GFLLIMITED</t>
  </si>
  <si>
    <t>Indo Thai Securities Ltd</t>
  </si>
  <si>
    <t>INDOTHAI</t>
  </si>
  <si>
    <t>Infobeans Technologies Ltd</t>
  </si>
  <si>
    <t>INFOBEAN</t>
  </si>
  <si>
    <t>Shree Ganesh Remedies Ltd</t>
  </si>
  <si>
    <t>SGRL</t>
  </si>
  <si>
    <t>Vinyas Innovative Technologies Ltd</t>
  </si>
  <si>
    <t>VINYAS</t>
  </si>
  <si>
    <t>Ganesh Benzoplast Ltd</t>
  </si>
  <si>
    <t>GANESHBE</t>
  </si>
  <si>
    <t>GHCL Textiles Ltd</t>
  </si>
  <si>
    <t>GHCLTEXTIL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</si>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</sst>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1A7B9-7D74-4E82-9E96-6B91CADAE0E2}" name="Table3" displayName="Table3" ref="A1:Z125" totalsRowShown="0">
  <autoFilter ref="A1:Z125" xr:uid="{D3B1A7B9-7D74-4E82-9E96-6B91CADAE0E2}"/>
  <sortState xmlns:xlrd2="http://schemas.microsoft.com/office/spreadsheetml/2017/richdata2" ref="A2:Z125">
    <sortCondition ref="Z1:Z125"/>
  </sortState>
  <tableColumns count="26">
    <tableColumn id="1" xr3:uid="{9882F0F1-1941-454F-B170-17FFF3E9A51C}" name="Sub-Sector"/>
    <tableColumn id="2" xr3:uid="{2E014062-239A-4D41-9F54-F3C488D519F4}" name="Count" dataDxfId="48">
      <calculatedColumnFormula>COUNTIFS(Table2[Sub-Sector],Table3[[#This Row],[Sub-Sector]])</calculatedColumnFormula>
    </tableColumn>
    <tableColumn id="3" xr3:uid="{9A445250-5E26-46DC-BAF1-088E9C956048}" name="Uptrend" dataDxfId="47">
      <calculatedColumnFormula>COUNTIFS(Table2[Sub-Sector],Table3[[#This Row],[Sub-Sector]],Table2[Uptrend],"Uptrend")/Table3[[#This Row],[Count]]</calculatedColumnFormula>
    </tableColumn>
    <tableColumn id="4" xr3:uid="{2388679F-9A0C-4A6B-80BC-E21F17CEA713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B4B05875-BCB3-46D2-949F-C5B6C9AD392D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A611E0E7-9EC3-4686-A327-55B5CA583709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12F9BF1C-A78A-4563-9BC6-FE34BD91499E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0390E79D-B027-4DED-87E0-AB8AC7FC6A0B}" name="RSI" dataDxfId="42">
      <calculatedColumnFormula>COUNTIFS(Table2[Sub-Sector],Table3[[#This Row],[Sub-Sector]],Table2[RSI Exponential â€“ 14D],"&gt;=50")/Table3[[#This Row],[Count]]</calculatedColumnFormula>
    </tableColumn>
    <tableColumn id="9" xr3:uid="{5B59C862-55A8-4619-AAF1-5E845FC2C695}" name="Relative Volume" dataDxfId="41">
      <calculatedColumnFormula>COUNTIFS(Table2[Sub-Sector],Table3[[#This Row],[Sub-Sector]],Table2[Relative Volume],"&gt;=1")/Table3[[#This Row],[Count]]</calculatedColumnFormula>
    </tableColumn>
    <tableColumn id="10" xr3:uid="{91FE12BF-3EF0-49CE-A937-26F5FFCB5694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6AC60351-9A56-4EA3-B32F-A87A26E1616A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B3B54B38-22EC-4777-9929-F09A35A078B4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50547B8E-F4C6-4E06-AEE5-400CADA57899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032EA434-DD02-4B0D-A395-F6FC0C2DF06E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2CFA3C27-5C9F-4D85-872E-A976BDCF5DB6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AACBB3C3-529C-42E9-890B-EE3330243AEA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672CC89-4633-4101-9568-872C17A1F218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D7BDAFC7-D67C-4C2E-856C-E3E98F3FFDCD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9AE99D95-99A9-4099-96FF-42FF1F0707A2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67C534F6-9C00-4185-91CE-383DB5AF4399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5709D808-F106-4121-A0BA-FCC17CF15AC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761737F5-D409-4CA1-9AD3-C60811585864}" name="Sharpe Ratio" dataDxfId="28">
      <calculatedColumnFormula>COUNTIFS(Table2[Sub-Sector],Table3[[#This Row],[Sub-Sector]],Table2[Sharpe Ratio],"&gt;=0.10")/Table3[[#This Row],[Count]]</calculatedColumnFormula>
    </tableColumn>
    <tableColumn id="23" xr3:uid="{732F741E-F4A8-46CB-A218-38F218EF310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0BDAABE-5200-406A-8AB5-4D3A161E7274}" name="Rank" dataDxfId="26">
      <calculatedColumnFormula>_xlfn.RANK.AVG(Table3[[#This Row],[Score]],Table3[Score],1)</calculatedColumnFormula>
    </tableColumn>
    <tableColumn id="25" xr3:uid="{36A39F44-E01C-4350-BF70-72742C6B0E16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C6EFFDA-9721-451F-AB43-D2DE51539676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AD8E3-C3E2-4C0A-A56B-A85B9DC100A7}" name="Table2" displayName="Table2" ref="A1:AV732" totalsRowShown="0">
  <autoFilter ref="A1:AV732" xr:uid="{E63AD8E3-C3E2-4C0A-A56B-A85B9DC100A7}">
    <filterColumn colId="34">
      <customFilters>
        <customFilter operator="lessThanOrEqual" val="20"/>
      </customFilters>
    </filterColumn>
    <filterColumn colId="36">
      <filters>
        <filter val="Uptrend"/>
      </filters>
    </filterColumn>
  </autoFilter>
  <sortState xmlns:xlrd2="http://schemas.microsoft.com/office/spreadsheetml/2017/richdata2" ref="A2:AV732">
    <sortCondition ref="AV1:AV732"/>
  </sortState>
  <tableColumns count="48">
    <tableColumn id="1" xr3:uid="{41B9370E-8C3D-4BFE-B88D-7672EF347F0D}" name="Name"/>
    <tableColumn id="2" xr3:uid="{96814093-01DC-4FC8-BB4E-C7DC499C0F1B}" name="Ticker"/>
    <tableColumn id="3" xr3:uid="{E16B0CE2-9457-4243-BADB-395B6AEF6882}" name="Industry"/>
    <tableColumn id="4" xr3:uid="{725EC56C-02FC-40B4-B845-02D61C77F60B}" name="Sub-Sector"/>
    <tableColumn id="5" xr3:uid="{F4EA7334-D0BE-4254-BE29-95BA86A44494}" name="Market Cap"/>
    <tableColumn id="6" xr3:uid="{FDDB11CA-5672-42D3-8DE7-BB33206D9399}" name="Close Price"/>
    <tableColumn id="7" xr3:uid="{21F80C79-D30D-47AD-AC53-BB0B51E61ADC}" name="1Y Return vs Nifty"/>
    <tableColumn id="18" xr3:uid="{2EFB29A4-3AD9-4A9A-8D4D-ECE0D22FA3C4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1F567A52-40CB-436B-90D1-D58E1F12F9DB}" name="1M Return vs Nifty"/>
    <tableColumn id="19" xr3:uid="{E69A4B5F-1D2B-48D6-BAFB-FFA3CC10C138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4E99DF30-22C8-4366-907C-DC9BC12A3462}" name="6M Return vs Nifty"/>
    <tableColumn id="20" xr3:uid="{80E4A1B3-5E34-49D4-B9E0-2833C35251C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2E5F92D-2512-4311-9F5A-8D0C48BA41DF}" name="1W Return vs Nifty"/>
    <tableColumn id="22" xr3:uid="{2C6EA073-4B6A-4FDA-95B6-9C180819628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C1C6CB09-B6B2-4CBF-A79F-A6AD0D2573AE}" name="20D EMA" dataDxfId="19"/>
    <tableColumn id="11" xr3:uid="{84CC6B0D-F2A8-4B9A-94EE-7EDFEED6A474}" name="50D EMA"/>
    <tableColumn id="12" xr3:uid="{378E3BED-97E4-42D1-96EB-F04CAFAD109D}" name="200D EMA"/>
    <tableColumn id="13" xr3:uid="{18C36463-0115-44ED-9977-6CE71DA87192}" name="RSI Exponential â€“ 14D"/>
    <tableColumn id="25" xr3:uid="{70272D0E-4CDB-41E6-9E47-5BDA477016BE}" name="% Price above 20 EMA" dataDxfId="18">
      <calculatedColumnFormula>(Table2[[#This Row],[Close Price]]-Table2[[#This Row],[20D EMA]])/Table2[[#This Row],[20D EMA]]</calculatedColumnFormula>
    </tableColumn>
    <tableColumn id="24" xr3:uid="{08832D67-9A49-4E69-8183-1BEADAE2B789}" name="% Price above 50 EMA" dataDxfId="17">
      <calculatedColumnFormula>(Table2[[#This Row],[Close Price]]-Table2[[#This Row],[50D EMA]])/Table2[[#This Row],[50D EMA]]</calculatedColumnFormula>
    </tableColumn>
    <tableColumn id="23" xr3:uid="{546B03F4-4224-4FA0-9730-A5CD362FD0CD}" name="% Price above 200 EMA" dataDxfId="16">
      <calculatedColumnFormula>(Table2[[#This Row],[Close Price]]-Table2[[#This Row],[200D EMA]])/Table2[[#This Row],[200D EMA]]</calculatedColumnFormula>
    </tableColumn>
    <tableColumn id="14" xr3:uid="{569ED723-C949-46A7-ABE6-4DADD8B7EE22}" name="Relative Volume"/>
    <tableColumn id="37" xr3:uid="{496776D3-F95D-4424-83DD-9727CB0E4015}" name="Day Low" dataDxfId="15"/>
    <tableColumn id="36" xr3:uid="{1C59DC99-66E9-468F-9E50-E5F81E9523CE}" name="Day High"/>
    <tableColumn id="35" xr3:uid="{75A124E3-ACE4-4815-A21C-9A503182190C}" name="Current Week Low"/>
    <tableColumn id="34" xr3:uid="{BF845BF9-D182-4E95-B7AB-C01CB5838FDB}" name="Current Week High"/>
    <tableColumn id="33" xr3:uid="{78CF7EBF-E5E2-4F2F-B0DF-3DAA47A05F2F}" name="Current Month Low"/>
    <tableColumn id="32" xr3:uid="{7254EE94-B7C2-4154-A7D9-4DAC61432962}" name="Current Month High"/>
    <tableColumn id="31" xr3:uid="{789D2A69-FFF4-444B-AC28-792A58D38BC8}" name="% Away From Day Low" dataDxfId="14">
      <calculatedColumnFormula>(Table2[[#This Row],[Close Price]]/Table2[[#This Row],[Day Low]])-1</calculatedColumnFormula>
    </tableColumn>
    <tableColumn id="30" xr3:uid="{7D3E90F4-C5EC-4FB8-BF86-80E6ECCE58DB}" name="% Away From Day High" dataDxfId="13">
      <calculatedColumnFormula>(Table2[[#This Row],[Day High]]/Table2[[#This Row],[Close Price]])-1</calculatedColumnFormula>
    </tableColumn>
    <tableColumn id="29" xr3:uid="{E520080A-CE32-42AD-B4EF-932F3AAD5F35}" name="% Away From Current Week Low" dataDxfId="12">
      <calculatedColumnFormula>(Table2[[#This Row],[Close Price]]/Table2[[#This Row],[Current Week Low]])-1</calculatedColumnFormula>
    </tableColumn>
    <tableColumn id="28" xr3:uid="{E3091A59-129E-4AFA-80C5-679B5FCB4A3F}" name="% Away From Current Week High" dataDxfId="11">
      <calculatedColumnFormula>(Table2[[#This Row],[Current Week High]]/Table2[[#This Row],[Close Price]])-1</calculatedColumnFormula>
    </tableColumn>
    <tableColumn id="27" xr3:uid="{1B8AB48F-9C84-4765-9757-B257E51C6EB6}" name="% Away From Current Month Low" dataDxfId="10">
      <calculatedColumnFormula>(Table2[[#This Row],[Close Price]]/Table2[[#This Row],[Current Month Low]])-1</calculatedColumnFormula>
    </tableColumn>
    <tableColumn id="26" xr3:uid="{3DAE415C-FB54-48FB-9F75-D58D4B7C5CAA}" name="% Away From Current Month High" dataDxfId="9">
      <calculatedColumnFormula>(Table2[[#This Row],[Current Month High]]/Table2[[#This Row],[Close Price]])-1</calculatedColumnFormula>
    </tableColumn>
    <tableColumn id="15" xr3:uid="{75412820-3603-426A-BA2E-D901BF32A21D}" name="% Away From 52W High"/>
    <tableColumn id="16" xr3:uid="{DA0B4DD7-97F7-4B2C-9693-DA913DA5C579}" name="% Away From 52W Low"/>
    <tableColumn id="42" xr3:uid="{C990BF34-3565-41B8-A0DC-3F753353FBD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20477A91-0ABD-49BC-BAC9-91E689AE2F59}" name="Relative Strength Sector Index" dataDxfId="7"/>
    <tableColumn id="40" xr3:uid="{4F06E204-A459-40EF-A395-EE22DB1F2B46}" name="Relative Strength Sector Index - Zone"/>
    <tableColumn id="39" xr3:uid="{B21EB091-AB98-49F4-9A05-1A6EDA8CB75D}" name="Rate of Change"/>
    <tableColumn id="38" xr3:uid="{D464FC63-536E-4360-BB62-0917BD8196CD}" name="Rate of Change - Zone"/>
    <tableColumn id="17" xr3:uid="{AA7BAC3E-8046-48A5-8463-DBBBEF67E6F4}" name="Sharpe Ratio"/>
    <tableColumn id="43" xr3:uid="{7A4BD9D5-B5D7-454C-B367-EA67DE3FCEFA}" name="Sharpe Ratio Z-Score" dataDxfId="6">
      <calculatedColumnFormula>(Table2[[#This Row],[Sharpe Ratio]]-AVERAGE(Table2[Sharpe Ratio]))/_xlfn.STDEV.P(Table2[Sharpe Ratio])</calculatedColumnFormula>
    </tableColumn>
    <tableColumn id="44" xr3:uid="{E3E1B292-C6C4-4888-A087-C9CA4F374AEB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E206055-7346-408A-A0AD-FAA14CFD6CD6}" name="Rank 1Y" dataDxfId="4">
      <calculatedColumnFormula>_xlfn.RANK.AVG(Table2[[#This Row],[1Y Return vs Nifty Z-Score]],Table2[1Y Return vs Nifty Z-Score])</calculatedColumnFormula>
    </tableColumn>
    <tableColumn id="46" xr3:uid="{AEF03042-9226-4EC6-9D35-16841A01C495}" name="Rank 6M" dataDxfId="3">
      <calculatedColumnFormula>_xlfn.RANK.AVG(Table2[[#This Row],[6M Return vs Nifty Z-Score]],Table2[6M Return vs Nifty Z-Score])</calculatedColumnFormula>
    </tableColumn>
    <tableColumn id="47" xr3:uid="{9AA4056C-0A10-4364-9C78-F49D15B4D7AF}" name="Rank Sharpe" dataDxfId="2">
      <calculatedColumnFormula>_xlfn.RANK.AVG(Table2[[#This Row],[Sharpe Ratio Z-Score]],Table2[Sharpe Ratio Z-Score])</calculatedColumnFormula>
    </tableColumn>
    <tableColumn id="48" xr3:uid="{8C433042-79AF-4C6F-958A-631B1716A9F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B7A2F-1F06-4A50-A3AC-92634EF20220}" name="Table1" displayName="Table1" ref="A1:Q1466" totalsRowShown="0">
  <autoFilter ref="A1:Q1466" xr:uid="{2E0B7A2F-1F06-4A50-A3AC-92634EF2022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95B9E97-0ACF-44FD-BA77-308CDBD70880}" name="Name"/>
    <tableColumn id="2" xr3:uid="{2AB8B0EC-A87B-4F90-820E-392F32EB060F}" name="Ticker"/>
    <tableColumn id="17" xr3:uid="{82D65F23-4306-4F84-8DF5-D57F0F755951}" name="Industry" dataDxfId="0"/>
    <tableColumn id="3" xr3:uid="{814A429C-E9B6-482F-8F6A-40A846BA121E}" name="Sub-Sector"/>
    <tableColumn id="4" xr3:uid="{5CA43F28-7954-41BB-99EA-21DC24455A70}" name="Market Cap"/>
    <tableColumn id="5" xr3:uid="{F03DEFFF-7DAA-4481-BE12-ED299BCCF02D}" name="Close Price"/>
    <tableColumn id="6" xr3:uid="{7F1088CC-322A-48AF-BB4B-2C46B44DCC7C}" name="1Y Return vs Nifty"/>
    <tableColumn id="7" xr3:uid="{919D7241-0A32-42F8-8503-5A5E9DF80ABA}" name="1M Return vs Nifty"/>
    <tableColumn id="8" xr3:uid="{47FD944B-C6B7-4150-9FAC-5F27F22472AD}" name="6M Return vs Nifty"/>
    <tableColumn id="9" xr3:uid="{2699ACD7-5FAE-472D-BF6A-72CA5CE40E3F}" name="1W Return vs Nifty"/>
    <tableColumn id="10" xr3:uid="{E7003E33-8F24-4BCD-A526-FC9B87ACB2D6}" name="50D EMA"/>
    <tableColumn id="11" xr3:uid="{6D4186B6-8615-4DD6-B152-DD76CAA3AB67}" name="200D EMA"/>
    <tableColumn id="12" xr3:uid="{A58C692D-C35F-4D9A-8306-9CEBE6291D04}" name="RSI Exponential â€“ 14D"/>
    <tableColumn id="13" xr3:uid="{E7D5616E-A7C8-4776-8E61-0E3E95F747D5}" name="Relative Volume"/>
    <tableColumn id="14" xr3:uid="{1DF2B17F-7A7B-453C-83ED-1E47958232A3}" name="% Away From 52W High"/>
    <tableColumn id="15" xr3:uid="{36D9E774-D226-4183-AD3B-383283A148BE}" name="% Away From 52W Low"/>
    <tableColumn id="16" xr3:uid="{4F0CAE2C-CBD9-4EC7-B329-AA050BF921E0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81FA-AA05-4AF1-8107-DA2DC79D9C1D}">
  <dimension ref="A1:Z125"/>
  <sheetViews>
    <sheetView tabSelected="1" topLeftCell="P1" workbookViewId="0">
      <selection activeCell="X2" sqref="X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3166</v>
      </c>
      <c r="C1" s="1" t="s">
        <v>3152</v>
      </c>
      <c r="D1" s="1" t="s">
        <v>3167</v>
      </c>
      <c r="E1" s="1" t="s">
        <v>3168</v>
      </c>
      <c r="F1" s="1" t="s">
        <v>7</v>
      </c>
      <c r="G1" s="1" t="s">
        <v>5</v>
      </c>
      <c r="H1" s="1" t="s">
        <v>3169</v>
      </c>
      <c r="I1" s="1" t="s">
        <v>12</v>
      </c>
      <c r="J1" s="1" t="s">
        <v>3146</v>
      </c>
      <c r="K1" s="1" t="s">
        <v>3147</v>
      </c>
      <c r="L1" s="1" t="s">
        <v>3148</v>
      </c>
      <c r="M1" s="1" t="s">
        <v>3149</v>
      </c>
      <c r="N1" s="1" t="s">
        <v>3150</v>
      </c>
      <c r="O1" s="1" t="s">
        <v>3151</v>
      </c>
      <c r="P1" s="1" t="s">
        <v>13</v>
      </c>
      <c r="Q1" s="1" t="s">
        <v>14</v>
      </c>
      <c r="R1" s="1" t="s">
        <v>3170</v>
      </c>
      <c r="S1" s="1" t="s">
        <v>3138</v>
      </c>
      <c r="T1" s="1" t="s">
        <v>3139</v>
      </c>
      <c r="U1" s="1" t="s">
        <v>3156</v>
      </c>
      <c r="V1" s="1" t="s">
        <v>15</v>
      </c>
      <c r="W1" t="s">
        <v>3161</v>
      </c>
      <c r="X1" t="s">
        <v>3171</v>
      </c>
      <c r="Y1" t="s">
        <v>3172</v>
      </c>
      <c r="Z1" t="s">
        <v>3173</v>
      </c>
    </row>
    <row r="2" spans="1:26" x14ac:dyDescent="0.3">
      <c r="A2" t="s">
        <v>1148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29.5</v>
      </c>
      <c r="Z2">
        <f>_xlfn.RANK.AVG(Table3[[#This Row],[Score 2 ]],Table3[[Score 2 ]],1)</f>
        <v>2</v>
      </c>
    </row>
    <row r="3" spans="1:26" x14ac:dyDescent="0.3">
      <c r="A3" t="s">
        <v>653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123.5</v>
      </c>
      <c r="X3">
        <f>_xlfn.RANK.AVG(Table3[[#This Row],[Score]],Table3[Score],1)</f>
        <v>4.5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29.5</v>
      </c>
      <c r="Z3">
        <f>_xlfn.RANK.AVG(Table3[[#This Row],[Score 2 ]],Table3[[Score 2 ]],1)</f>
        <v>2</v>
      </c>
    </row>
    <row r="4" spans="1:26" x14ac:dyDescent="0.3">
      <c r="A4" t="s">
        <v>304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123.5</v>
      </c>
      <c r="X4">
        <f>_xlfn.RANK.AVG(Table3[[#This Row],[Score]],Table3[Score],1)</f>
        <v>4.5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29.5</v>
      </c>
      <c r="Z4">
        <f>_xlfn.RANK.AVG(Table3[[#This Row],[Score 2 ]],Table3[[Score 2 ]],1)</f>
        <v>2</v>
      </c>
    </row>
    <row r="5" spans="1:26" x14ac:dyDescent="0.3">
      <c r="A5" t="s">
        <v>776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</v>
      </c>
      <c r="D5" s="1">
        <f>COUNTIFS(Table2[Sub-Sector],Table3[[#This Row],[Sub-Sector]],Table2[1W Return vs Nifty],"&gt;=5")/Table3[[#This Row],[Count]]</f>
        <v>0.2</v>
      </c>
      <c r="E5" s="1">
        <f>COUNTIFS(Table2[Sub-Sector],Table3[[#This Row],[Sub-Sector]],Table2[1M Return vs Nifty],"&gt;=5")/Table3[[#This Row],[Count]]</f>
        <v>0.2</v>
      </c>
      <c r="F5" s="1">
        <f>COUNTIFS(Table2[Sub-Sector],Table3[[#This Row],[Sub-Sector]],Table2[6M Return vs Nifty],"&gt;=10")/Table3[[#This Row],[Count]]</f>
        <v>0.4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0.2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0.6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</v>
      </c>
      <c r="S5" s="1">
        <f>COUNTIFS(Table2[Sub-Sector],Table3[[#This Row],[Sub-Sector]],Table2[% Price above 50 EMA],"&gt;=0")/Table3[[#This Row],[Count]]</f>
        <v>0.2</v>
      </c>
      <c r="T5" s="1">
        <f>COUNTIFS(Table2[Sub-Sector],Table3[[#This Row],[Sub-Sector]],Table2[% Price above 200 EMA],"&gt;=0")/Table3[[#This Row],[Count]]</f>
        <v>0.6</v>
      </c>
      <c r="U5" s="1">
        <f>COUNTIFS(Table2[Sub-Sector],Table3[[#This Row],[Sub-Sector]],Table2[Rate of Change - Zone],"Positive")/Table3[[#This Row],[Count]]</f>
        <v>0.6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235.5</v>
      </c>
      <c r="X5">
        <f>_xlfn.RANK.AVG(Table3[[#This Row],[Score]],Table3[Score],1)</f>
        <v>13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</v>
      </c>
      <c r="Z5">
        <f>_xlfn.RANK.AVG(Table3[[#This Row],[Score 2 ]],Table3[[Score 2 ]],1)</f>
        <v>4</v>
      </c>
    </row>
    <row r="6" spans="1:26" x14ac:dyDescent="0.3">
      <c r="A6" t="s">
        <v>386</v>
      </c>
      <c r="B6">
        <f>COUNTIFS(Table2[Sub-Sector],Table3[[#This Row],[Sub-Sector]])</f>
        <v>4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0.5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0.75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0.75</v>
      </c>
      <c r="L6" s="1">
        <f>COUNTIFS(Table2[Sub-Sector],Table3[[#This Row],[Sub-Sector]],Table2[% Away From Current Week Low],"&gt;=0.05")/Table3[[#This Row],[Count]]</f>
        <v>0.5</v>
      </c>
      <c r="M6" s="1">
        <f>COUNTIFS(Table2[Sub-Sector],Table3[[#This Row],[Sub-Sector]],Table2[% Away From Current Week High],"&lt;=0.05")/Table3[[#This Row],[Count]]</f>
        <v>0.75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0.25</v>
      </c>
      <c r="P6" s="1">
        <f>COUNTIFS(Table2[Sub-Sector],Table3[[#This Row],[Sub-Sector]],Table2[% Away From 52W High],"&lt;=10")/Table3[[#This Row],[Count]]</f>
        <v>0.75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0.25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95.5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79</v>
      </c>
      <c r="Z6">
        <f>_xlfn.RANK.AVG(Table3[[#This Row],[Score 2 ]],Table3[[Score 2 ]],1)</f>
        <v>5</v>
      </c>
    </row>
    <row r="7" spans="1:26" x14ac:dyDescent="0.3">
      <c r="A7" t="s">
        <v>730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0.66666666666666663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0.33333333333333331</v>
      </c>
      <c r="P7" s="1">
        <f>COUNTIFS(Table2[Sub-Sector],Table3[[#This Row],[Sub-Sector]],Table2[% Away From 52W High],"&lt;=10")/Table3[[#This Row],[Count]]</f>
        <v>0.33333333333333331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110</v>
      </c>
      <c r="X7">
        <f>_xlfn.RANK.AVG(Table3[[#This Row],[Score]],Table3[Score],1)</f>
        <v>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</v>
      </c>
      <c r="Z7">
        <f>_xlfn.RANK.AVG(Table3[[#This Row],[Score 2 ]],Table3[[Score 2 ]],1)</f>
        <v>6</v>
      </c>
    </row>
    <row r="8" spans="1:26" x14ac:dyDescent="0.3">
      <c r="A8" t="s">
        <v>217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0.125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0.5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0.375</v>
      </c>
      <c r="I8" s="1">
        <f>COUNTIFS(Table2[Sub-Sector],Table3[[#This Row],[Sub-Sector]],Table2[Relative Volume],"&gt;=1")/Table3[[#This Row],[Count]]</f>
        <v>0.625</v>
      </c>
      <c r="J8" s="1">
        <f>COUNTIFS(Table2[Sub-Sector],Table3[[#This Row],[Sub-Sector]],Table2[% Away From Day Low],"&gt;=0.05")/Table3[[#This Row],[Count]]</f>
        <v>0.125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0.25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0.75</v>
      </c>
      <c r="O8" s="1">
        <f>COUNTIFS(Table2[Sub-Sector],Table3[[#This Row],[Sub-Sector]],Table2[% Away From Current Month High],"&lt;=0.05")/Table3[[#This Row],[Count]]</f>
        <v>0.375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0.625</v>
      </c>
      <c r="S8" s="1">
        <f>COUNTIFS(Table2[Sub-Sector],Table3[[#This Row],[Sub-Sector]],Table2[% Price above 50 EMA],"&gt;=0")/Table3[[#This Row],[Count]]</f>
        <v>0.625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0.375</v>
      </c>
      <c r="V8" s="1">
        <f>COUNTIFS(Table2[Sub-Sector],Table3[[#This Row],[Sub-Sector]],Table2[Sharpe Ratio],"&gt;=0.10")/Table3[[#This Row],[Count]]</f>
        <v>0.375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129</v>
      </c>
      <c r="X8">
        <f>_xlfn.RANK.AVG(Table3[[#This Row],[Score]],Table3[Score],1)</f>
        <v>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8">
        <f>_xlfn.RANK.AVG(Table3[[#This Row],[Score 2 ]],Table3[[Score 2 ]],1)</f>
        <v>7</v>
      </c>
    </row>
    <row r="9" spans="1:26" x14ac:dyDescent="0.3">
      <c r="A9" t="s">
        <v>178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0.5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190.5</v>
      </c>
      <c r="X9">
        <f>_xlfn.RANK.AVG(Table3[[#This Row],[Score]],Table3[Score],1)</f>
        <v>8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</v>
      </c>
      <c r="Z9">
        <f>_xlfn.RANK.AVG(Table3[[#This Row],[Score 2 ]],Table3[[Score 2 ]],1)</f>
        <v>8</v>
      </c>
    </row>
    <row r="10" spans="1:26" x14ac:dyDescent="0.3">
      <c r="A10" t="s">
        <v>936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10">
        <f>_xlfn.RANK.AVG(Table3[[#This Row],[Score]],Table3[Score],1)</f>
        <v>23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10">
        <f>_xlfn.RANK.AVG(Table3[[#This Row],[Score 2 ]],Table3[[Score 2 ]],1)</f>
        <v>9</v>
      </c>
    </row>
    <row r="11" spans="1:26" x14ac:dyDescent="0.3">
      <c r="A11" t="s">
        <v>977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0.5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11">
        <f>_xlfn.RANK.AVG(Table3[[#This Row],[Score]],Table3[Score],1)</f>
        <v>33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1">
        <f>_xlfn.RANK.AVG(Table3[[#This Row],[Score 2 ]],Table3[[Score 2 ]],1)</f>
        <v>10</v>
      </c>
    </row>
    <row r="12" spans="1:26" x14ac:dyDescent="0.3">
      <c r="A12" t="s">
        <v>324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0.66666666666666663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0.66666666666666663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0.66666666666666663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12">
        <f>_xlfn.RANK.AVG(Table3[[#This Row],[Score]],Table3[Score],1)</f>
        <v>55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2">
        <f>_xlfn.RANK.AVG(Table3[[#This Row],[Score 2 ]],Table3[[Score 2 ]],1)</f>
        <v>11</v>
      </c>
    </row>
    <row r="13" spans="1:26" x14ac:dyDescent="0.3">
      <c r="A13" t="s">
        <v>163</v>
      </c>
      <c r="B13">
        <f>COUNTIFS(Table2[Sub-Sector],Table3[[#This Row],[Sub-Sector]])</f>
        <v>13</v>
      </c>
      <c r="C13" s="1">
        <f>COUNTIFS(Table2[Sub-Sector],Table3[[#This Row],[Sub-Sector]],Table2[Uptrend],"Uptrend")/Table3[[#This Row],[Count]]</f>
        <v>0.38461538461538464</v>
      </c>
      <c r="D13" s="1">
        <f>COUNTIFS(Table2[Sub-Sector],Table3[[#This Row],[Sub-Sector]],Table2[1W Return vs Nifty],"&gt;=5")/Table3[[#This Row],[Count]]</f>
        <v>7.6923076923076927E-2</v>
      </c>
      <c r="E13" s="1">
        <f>COUNTIFS(Table2[Sub-Sector],Table3[[#This Row],[Sub-Sector]],Table2[1M Return vs Nifty],"&gt;=5")/Table3[[#This Row],[Count]]</f>
        <v>0.15384615384615385</v>
      </c>
      <c r="F13" s="1">
        <f>COUNTIFS(Table2[Sub-Sector],Table3[[#This Row],[Sub-Sector]],Table2[6M Return vs Nifty],"&gt;=10")/Table3[[#This Row],[Count]]</f>
        <v>0.46153846153846156</v>
      </c>
      <c r="G13" s="1">
        <f>COUNTIFS(Table2[Sub-Sector],Table3[[#This Row],[Sub-Sector]],Table2[1Y Return vs Nifty],"&gt;=10")/Table3[[#This Row],[Count]]</f>
        <v>0.92307692307692313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0.53846153846153844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0.92307692307692313</v>
      </c>
      <c r="L13" s="1">
        <f>COUNTIFS(Table2[Sub-Sector],Table3[[#This Row],[Sub-Sector]],Table2[% Away From Current Week Low],"&gt;=0.05")/Table3[[#This Row],[Count]]</f>
        <v>0.61538461538461542</v>
      </c>
      <c r="M13" s="1">
        <f>COUNTIFS(Table2[Sub-Sector],Table3[[#This Row],[Sub-Sector]],Table2[% Away From Current Week High],"&lt;=0.05")/Table3[[#This Row],[Count]]</f>
        <v>0.84615384615384615</v>
      </c>
      <c r="N13" s="1">
        <f>COUNTIFS(Table2[Sub-Sector],Table3[[#This Row],[Sub-Sector]],Table2[% Away From Current Month Low],"&gt;=0.05")/Table3[[#This Row],[Count]]</f>
        <v>0.69230769230769229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7.6923076923076927E-2</v>
      </c>
      <c r="S13" s="1">
        <f>COUNTIFS(Table2[Sub-Sector],Table3[[#This Row],[Sub-Sector]],Table2[% Price above 50 EMA],"&gt;=0")/Table3[[#This Row],[Count]]</f>
        <v>0.23076923076923078</v>
      </c>
      <c r="T13" s="1">
        <f>COUNTIFS(Table2[Sub-Sector],Table3[[#This Row],[Sub-Sector]],Table2[% Price above 200 EMA],"&gt;=0")/Table3[[#This Row],[Count]]</f>
        <v>0.76923076923076927</v>
      </c>
      <c r="U13" s="1">
        <f>COUNTIFS(Table2[Sub-Sector],Table3[[#This Row],[Sub-Sector]],Table2[Rate of Change - Zone],"Positive")/Table3[[#This Row],[Count]]</f>
        <v>0.15384615384615385</v>
      </c>
      <c r="V13" s="1">
        <f>COUNTIFS(Table2[Sub-Sector],Table3[[#This Row],[Sub-Sector]],Table2[Sharpe Ratio],"&gt;=0.10")/Table3[[#This Row],[Count]]</f>
        <v>0.92307692307692313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13">
        <f>_xlfn.RANK.AVG(Table3[[#This Row],[Score]],Table3[Score],1)</f>
        <v>17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3">
        <f>_xlfn.RANK.AVG(Table3[[#This Row],[Score 2 ]],Table3[[Score 2 ]],1)</f>
        <v>12</v>
      </c>
    </row>
    <row r="14" spans="1:26" x14ac:dyDescent="0.3">
      <c r="A14" t="s">
        <v>289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0.33333333333333331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0.33333333333333331</v>
      </c>
      <c r="M14" s="1">
        <f>COUNTIFS(Table2[Sub-Sector],Table3[[#This Row],[Sub-Sector]],Table2[% Away From Current Week High],"&lt;=0.05")/Table3[[#This Row],[Count]]</f>
        <v>0.66666666666666663</v>
      </c>
      <c r="N14" s="1">
        <f>COUNTIFS(Table2[Sub-Sector],Table3[[#This Row],[Sub-Sector]],Table2[% Away From Current Month Low],"&gt;=0.05")/Table3[[#This Row],[Count]]</f>
        <v>0.66666666666666663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0.33333333333333331</v>
      </c>
      <c r="V14" s="1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14">
        <f>_xlfn.RANK.AVG(Table3[[#This Row],[Score]],Table3[Score],1)</f>
        <v>57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4">
        <f>_xlfn.RANK.AVG(Table3[[#This Row],[Score 2 ]],Table3[[Score 2 ]],1)</f>
        <v>13</v>
      </c>
    </row>
    <row r="15" spans="1:26" x14ac:dyDescent="0.3">
      <c r="A15" t="s">
        <v>311</v>
      </c>
      <c r="B15">
        <f>COUNTIFS(Table2[Sub-Sector],Table3[[#This Row],[Sub-Sector]])</f>
        <v>11</v>
      </c>
      <c r="C15" s="1">
        <f>COUNTIFS(Table2[Sub-Sector],Table3[[#This Row],[Sub-Sector]],Table2[Uptrend],"Uptrend")/Table3[[#This Row],[Count]]</f>
        <v>0.63636363636363635</v>
      </c>
      <c r="D15" s="1">
        <f>COUNTIFS(Table2[Sub-Sector],Table3[[#This Row],[Sub-Sector]],Table2[1W Return vs Nifty],"&gt;=5")/Table3[[#This Row],[Count]]</f>
        <v>0.18181818181818182</v>
      </c>
      <c r="E15" s="1">
        <f>COUNTIFS(Table2[Sub-Sector],Table3[[#This Row],[Sub-Sector]],Table2[1M Return vs Nifty],"&gt;=5")/Table3[[#This Row],[Count]]</f>
        <v>0.27272727272727271</v>
      </c>
      <c r="F15" s="1">
        <f>COUNTIFS(Table2[Sub-Sector],Table3[[#This Row],[Sub-Sector]],Table2[6M Return vs Nifty],"&gt;=10")/Table3[[#This Row],[Count]]</f>
        <v>0.63636363636363635</v>
      </c>
      <c r="G15" s="1">
        <f>COUNTIFS(Table2[Sub-Sector],Table3[[#This Row],[Sub-Sector]],Table2[1Y Return vs Nifty],"&gt;=10")/Table3[[#This Row],[Count]]</f>
        <v>0.63636363636363635</v>
      </c>
      <c r="H15" s="1">
        <f>COUNTIFS(Table2[Sub-Sector],Table3[[#This Row],[Sub-Sector]],Table2[RSI Exponential â€“ 14D],"&gt;=50")/Table3[[#This Row],[Count]]</f>
        <v>0.27272727272727271</v>
      </c>
      <c r="I15" s="1">
        <f>COUNTIFS(Table2[Sub-Sector],Table3[[#This Row],[Sub-Sector]],Table2[Relative Volume],"&gt;=1")/Table3[[#This Row],[Count]]</f>
        <v>0.45454545454545453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0.81818181818181823</v>
      </c>
      <c r="L15" s="1">
        <f>COUNTIFS(Table2[Sub-Sector],Table3[[#This Row],[Sub-Sector]],Table2[% Away From Current Week Low],"&gt;=0.05")/Table3[[#This Row],[Count]]</f>
        <v>9.0909090909090912E-2</v>
      </c>
      <c r="M15" s="1">
        <f>COUNTIFS(Table2[Sub-Sector],Table3[[#This Row],[Sub-Sector]],Table2[% Away From Current Week High],"&lt;=0.05")/Table3[[#This Row],[Count]]</f>
        <v>0.45454545454545453</v>
      </c>
      <c r="N15" s="1">
        <f>COUNTIFS(Table2[Sub-Sector],Table3[[#This Row],[Sub-Sector]],Table2[% Away From Current Month Low],"&gt;=0.05")/Table3[[#This Row],[Count]]</f>
        <v>0.27272727272727271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0.90909090909090906</v>
      </c>
      <c r="R15" s="1">
        <f>COUNTIFS(Table2[Sub-Sector],Table3[[#This Row],[Sub-Sector]],Table2[% Price above 20 EMA],"&gt;=0")/Table3[[#This Row],[Count]]</f>
        <v>0.18181818181818182</v>
      </c>
      <c r="S15" s="1">
        <f>COUNTIFS(Table2[Sub-Sector],Table3[[#This Row],[Sub-Sector]],Table2[% Price above 50 EMA],"&gt;=0")/Table3[[#This Row],[Count]]</f>
        <v>0.27272727272727271</v>
      </c>
      <c r="T15" s="1">
        <f>COUNTIFS(Table2[Sub-Sector],Table3[[#This Row],[Sub-Sector]],Table2[% Price above 200 EMA],"&gt;=0")/Table3[[#This Row],[Count]]</f>
        <v>0.81818181818181823</v>
      </c>
      <c r="U15" s="1">
        <f>COUNTIFS(Table2[Sub-Sector],Table3[[#This Row],[Sub-Sector]],Table2[Rate of Change - Zone],"Positive")/Table3[[#This Row],[Count]]</f>
        <v>0.18181818181818182</v>
      </c>
      <c r="V15" s="1">
        <f>COUNTIFS(Table2[Sub-Sector],Table3[[#This Row],[Sub-Sector]],Table2[Sharpe Ratio],"&gt;=0.10")/Table3[[#This Row],[Count]]</f>
        <v>0.27272727272727271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15">
        <f>_xlfn.RANK.AVG(Table3[[#This Row],[Score]],Table3[Score],1)</f>
        <v>10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5">
        <f>_xlfn.RANK.AVG(Table3[[#This Row],[Score 2 ]],Table3[[Score 2 ]],1)</f>
        <v>14</v>
      </c>
    </row>
    <row r="16" spans="1:26" x14ac:dyDescent="0.3">
      <c r="A16" t="s">
        <v>397</v>
      </c>
      <c r="B16">
        <f>COUNTIFS(Table2[Sub-Sector],Table3[[#This Row],[Sub-Sector]])</f>
        <v>9</v>
      </c>
      <c r="C16" s="1">
        <f>COUNTIFS(Table2[Sub-Sector],Table3[[#This Row],[Sub-Sector]],Table2[Uptrend],"Uptrend")/Table3[[#This Row],[Count]]</f>
        <v>0.77777777777777779</v>
      </c>
      <c r="D16" s="1">
        <f>COUNTIFS(Table2[Sub-Sector],Table3[[#This Row],[Sub-Sector]],Table2[1W Return vs Nifty],"&gt;=5")/Table3[[#This Row],[Count]]</f>
        <v>0.22222222222222221</v>
      </c>
      <c r="E16" s="1">
        <f>COUNTIFS(Table2[Sub-Sector],Table3[[#This Row],[Sub-Sector]],Table2[1M Return vs Nifty],"&gt;=5")/Table3[[#This Row],[Count]]</f>
        <v>0.33333333333333331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0.22222222222222221</v>
      </c>
      <c r="I16" s="1">
        <f>COUNTIFS(Table2[Sub-Sector],Table3[[#This Row],[Sub-Sector]],Table2[Relative Volume],"&gt;=1")/Table3[[#This Row],[Count]]</f>
        <v>0.44444444444444442</v>
      </c>
      <c r="J16" s="1">
        <f>COUNTIFS(Table2[Sub-Sector],Table3[[#This Row],[Sub-Sector]],Table2[% Away From Day Low],"&gt;=0.05")/Table3[[#This Row],[Count]]</f>
        <v>0.1111111111111111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0.44444444444444442</v>
      </c>
      <c r="M16" s="1">
        <f>COUNTIFS(Table2[Sub-Sector],Table3[[#This Row],[Sub-Sector]],Table2[% Away From Current Week High],"&lt;=0.05")/Table3[[#This Row],[Count]]</f>
        <v>0.77777777777777779</v>
      </c>
      <c r="N16" s="1">
        <f>COUNTIFS(Table2[Sub-Sector],Table3[[#This Row],[Sub-Sector]],Table2[% Away From Current Month Low],"&gt;=0.05")/Table3[[#This Row],[Count]]</f>
        <v>0.88888888888888884</v>
      </c>
      <c r="O16" s="1">
        <f>COUNTIFS(Table2[Sub-Sector],Table3[[#This Row],[Sub-Sector]],Table2[% Away From Current Month High],"&lt;=0.05")/Table3[[#This Row],[Count]]</f>
        <v>0.1111111111111111</v>
      </c>
      <c r="P16" s="1">
        <f>COUNTIFS(Table2[Sub-Sector],Table3[[#This Row],[Sub-Sector]],Table2[% Away From 52W High],"&lt;=10")/Table3[[#This Row],[Count]]</f>
        <v>0.1111111111111111</v>
      </c>
      <c r="Q16" s="1">
        <f>COUNTIFS(Table2[Sub-Sector],Table3[[#This Row],[Sub-Sector]],Table2[% Away From 52W Low],"&gt;=10")/Table3[[#This Row],[Count]]</f>
        <v>0.88888888888888884</v>
      </c>
      <c r="R16" s="1">
        <f>COUNTIFS(Table2[Sub-Sector],Table3[[#This Row],[Sub-Sector]],Table2[% Price above 20 EMA],"&gt;=0")/Table3[[#This Row],[Count]]</f>
        <v>0.22222222222222221</v>
      </c>
      <c r="S16" s="1">
        <f>COUNTIFS(Table2[Sub-Sector],Table3[[#This Row],[Sub-Sector]],Table2[% Price above 50 EMA],"&gt;=0")/Table3[[#This Row],[Count]]</f>
        <v>0.44444444444444442</v>
      </c>
      <c r="T16" s="1">
        <f>COUNTIFS(Table2[Sub-Sector],Table3[[#This Row],[Sub-Sector]],Table2[% Price above 200 EMA],"&gt;=0")/Table3[[#This Row],[Count]]</f>
        <v>0.88888888888888884</v>
      </c>
      <c r="U16" s="1">
        <f>COUNTIFS(Table2[Sub-Sector],Table3[[#This Row],[Sub-Sector]],Table2[Rate of Change - Zone],"Positive")/Table3[[#This Row],[Count]]</f>
        <v>0.1111111111111111</v>
      </c>
      <c r="V16" s="1">
        <f>COUNTIFS(Table2[Sub-Sector],Table3[[#This Row],[Sub-Sector]],Table2[Sharpe Ratio],"&gt;=0.10")/Table3[[#This Row],[Count]]</f>
        <v>0.44444444444444442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202.5</v>
      </c>
      <c r="X16">
        <f>_xlfn.RANK.AVG(Table3[[#This Row],[Score]],Table3[Score],1)</f>
        <v>9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6">
        <f>_xlfn.RANK.AVG(Table3[[#This Row],[Score 2 ]],Table3[[Score 2 ]],1)</f>
        <v>15</v>
      </c>
    </row>
    <row r="17" spans="1:26" x14ac:dyDescent="0.3">
      <c r="A17" t="s">
        <v>171</v>
      </c>
      <c r="B17">
        <f>COUNTIFS(Table2[Sub-Sector],Table3[[#This Row],[Sub-Sector]])</f>
        <v>4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0.25</v>
      </c>
      <c r="F17" s="1">
        <f>COUNTIFS(Table2[Sub-Sector],Table3[[#This Row],[Sub-Sector]],Table2[6M Return vs Nifty],"&gt;=10")/Table3[[#This Row],[Count]]</f>
        <v>0.75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0.25</v>
      </c>
      <c r="I17" s="1">
        <f>COUNTIFS(Table2[Sub-Sector],Table3[[#This Row],[Sub-Sector]],Table2[Relative Volume],"&gt;=1")/Table3[[#This Row],[Count]]</f>
        <v>0.25</v>
      </c>
      <c r="J17" s="1">
        <f>COUNTIFS(Table2[Sub-Sector],Table3[[#This Row],[Sub-Sector]],Table2[% Away From Day Low],"&gt;=0.05")/Table3[[#This Row],[Count]]</f>
        <v>0.25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0.25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0.75</v>
      </c>
      <c r="O17" s="1">
        <f>COUNTIFS(Table2[Sub-Sector],Table3[[#This Row],[Sub-Sector]],Table2[% Away From Current Month High],"&lt;=0.05")/Table3[[#This Row],[Count]]</f>
        <v>0.25</v>
      </c>
      <c r="P17" s="1">
        <f>COUNTIFS(Table2[Sub-Sector],Table3[[#This Row],[Sub-Sector]],Table2[% Away From 52W High],"&lt;=10")/Table3[[#This Row],[Count]]</f>
        <v>0.5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0.75</v>
      </c>
      <c r="S17" s="1">
        <f>COUNTIFS(Table2[Sub-Sector],Table3[[#This Row],[Sub-Sector]],Table2[% Price above 50 EMA],"&gt;=0")/Table3[[#This Row],[Count]]</f>
        <v>0.5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17">
        <f>_xlfn.RANK.AVG(Table3[[#This Row],[Score]],Table3[Score],1)</f>
        <v>19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7">
        <f>_xlfn.RANK.AVG(Table3[[#This Row],[Score 2 ]],Table3[[Score 2 ]],1)</f>
        <v>16</v>
      </c>
    </row>
    <row r="18" spans="1:26" x14ac:dyDescent="0.3">
      <c r="A18" t="s">
        <v>237</v>
      </c>
      <c r="B18">
        <f>COUNTIFS(Table2[Sub-Sector],Table3[[#This Row],[Sub-Sector]])</f>
        <v>5</v>
      </c>
      <c r="C18" s="1">
        <f>COUNTIFS(Table2[Sub-Sector],Table3[[#This Row],[Sub-Sector]],Table2[Uptrend],"Uptrend")/Table3[[#This Row],[Count]]</f>
        <v>0.6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0.2</v>
      </c>
      <c r="F18" s="1">
        <f>COUNTIFS(Table2[Sub-Sector],Table3[[#This Row],[Sub-Sector]],Table2[6M Return vs Nifty],"&gt;=10")/Table3[[#This Row],[Count]]</f>
        <v>0.6</v>
      </c>
      <c r="G18" s="1">
        <f>COUNTIFS(Table2[Sub-Sector],Table3[[#This Row],[Sub-Sector]],Table2[1Y Return vs Nifty],"&gt;=10")/Table3[[#This Row],[Count]]</f>
        <v>0.6</v>
      </c>
      <c r="H18" s="1">
        <f>COUNTIFS(Table2[Sub-Sector],Table3[[#This Row],[Sub-Sector]],Table2[RSI Exponential â€“ 14D],"&gt;=50")/Table3[[#This Row],[Count]]</f>
        <v>0.2</v>
      </c>
      <c r="I18" s="1">
        <f>COUNTIFS(Table2[Sub-Sector],Table3[[#This Row],[Sub-Sector]],Table2[Relative Volume],"&gt;=1")/Table3[[#This Row],[Count]]</f>
        <v>0.4</v>
      </c>
      <c r="J18" s="1">
        <f>COUNTIFS(Table2[Sub-Sector],Table3[[#This Row],[Sub-Sector]],Table2[% Away From Day Low],"&gt;=0.05")/Table3[[#This Row],[Count]]</f>
        <v>0.2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0.4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0.4</v>
      </c>
      <c r="O18" s="1">
        <f>COUNTIFS(Table2[Sub-Sector],Table3[[#This Row],[Sub-Sector]],Table2[% Away From Current Month High],"&lt;=0.05")/Table3[[#This Row],[Count]]</f>
        <v>0.2</v>
      </c>
      <c r="P18" s="1">
        <f>COUNTIFS(Table2[Sub-Sector],Table3[[#This Row],[Sub-Sector]],Table2[% Away From 52W High],"&lt;=10")/Table3[[#This Row],[Count]]</f>
        <v>0.2</v>
      </c>
      <c r="Q18" s="1">
        <f>COUNTIFS(Table2[Sub-Sector],Table3[[#This Row],[Sub-Sector]],Table2[% Away From 52W Low],"&gt;=10")/Table3[[#This Row],[Count]]</f>
        <v>0.8</v>
      </c>
      <c r="R18" s="1">
        <f>COUNTIFS(Table2[Sub-Sector],Table3[[#This Row],[Sub-Sector]],Table2[% Price above 20 EMA],"&gt;=0")/Table3[[#This Row],[Count]]</f>
        <v>0.2</v>
      </c>
      <c r="S18" s="1">
        <f>COUNTIFS(Table2[Sub-Sector],Table3[[#This Row],[Sub-Sector]],Table2[% Price above 50 EMA],"&gt;=0")/Table3[[#This Row],[Count]]</f>
        <v>0.4</v>
      </c>
      <c r="T18" s="1">
        <f>COUNTIFS(Table2[Sub-Sector],Table3[[#This Row],[Sub-Sector]],Table2[% Price above 200 EMA],"&gt;=0")/Table3[[#This Row],[Count]]</f>
        <v>0.6</v>
      </c>
      <c r="U18" s="1">
        <f>COUNTIFS(Table2[Sub-Sector],Table3[[#This Row],[Sub-Sector]],Table2[Rate of Change - Zone],"Positive")/Table3[[#This Row],[Count]]</f>
        <v>0.2</v>
      </c>
      <c r="V18" s="1">
        <f>COUNTIFS(Table2[Sub-Sector],Table3[[#This Row],[Sub-Sector]],Table2[Sharpe Ratio],"&gt;=0.10")/Table3[[#This Row],[Count]]</f>
        <v>0.2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18">
        <f>_xlfn.RANK.AVG(Table3[[#This Row],[Score]],Table3[Score],1)</f>
        <v>22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8">
        <f>_xlfn.RANK.AVG(Table3[[#This Row],[Score 2 ]],Table3[[Score 2 ]],1)</f>
        <v>17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0.62222222222222223</v>
      </c>
      <c r="D19" s="1">
        <f>COUNTIFS(Table2[Sub-Sector],Table3[[#This Row],[Sub-Sector]],Table2[1W Return vs Nifty],"&gt;=5")/Table3[[#This Row],[Count]]</f>
        <v>0.1111111111111111</v>
      </c>
      <c r="E19" s="1">
        <f>COUNTIFS(Table2[Sub-Sector],Table3[[#This Row],[Sub-Sector]],Table2[1M Return vs Nifty],"&gt;=5")/Table3[[#This Row],[Count]]</f>
        <v>0.35555555555555557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0.73333333333333328</v>
      </c>
      <c r="H19" s="1">
        <f>COUNTIFS(Table2[Sub-Sector],Table3[[#This Row],[Sub-Sector]],Table2[RSI Exponential â€“ 14D],"&gt;=50")/Table3[[#This Row],[Count]]</f>
        <v>0.2</v>
      </c>
      <c r="I19" s="1">
        <f>COUNTIFS(Table2[Sub-Sector],Table3[[#This Row],[Sub-Sector]],Table2[Relative Volume],"&gt;=1")/Table3[[#This Row],[Count]]</f>
        <v>0.15555555555555556</v>
      </c>
      <c r="J19" s="1">
        <f>COUNTIFS(Table2[Sub-Sector],Table3[[#This Row],[Sub-Sector]],Table2[% Away From Day Low],"&gt;=0.05")/Table3[[#This Row],[Count]]</f>
        <v>0.13333333333333333</v>
      </c>
      <c r="K19" s="1">
        <f>COUNTIFS(Table2[Sub-Sector],Table3[[#This Row],[Sub-Sector]],Table2[% Away From Day High],"&lt;=0.05")/Table3[[#This Row],[Count]]</f>
        <v>0.97777777777777775</v>
      </c>
      <c r="L19" s="1">
        <f>COUNTIFS(Table2[Sub-Sector],Table3[[#This Row],[Sub-Sector]],Table2[% Away From Current Week Low],"&gt;=0.05")/Table3[[#This Row],[Count]]</f>
        <v>0.4</v>
      </c>
      <c r="M19" s="1">
        <f>COUNTIFS(Table2[Sub-Sector],Table3[[#This Row],[Sub-Sector]],Table2[% Away From Current Week High],"&lt;=0.05")/Table3[[#This Row],[Count]]</f>
        <v>0.91111111111111109</v>
      </c>
      <c r="N19" s="1">
        <f>COUNTIFS(Table2[Sub-Sector],Table3[[#This Row],[Sub-Sector]],Table2[% Away From Current Month Low],"&gt;=0.05")/Table3[[#This Row],[Count]]</f>
        <v>0.55555555555555558</v>
      </c>
      <c r="O19" s="1">
        <f>COUNTIFS(Table2[Sub-Sector],Table3[[#This Row],[Sub-Sector]],Table2[% Away From Current Month High],"&lt;=0.05")/Table3[[#This Row],[Count]]</f>
        <v>0.22222222222222221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0.97777777777777775</v>
      </c>
      <c r="R19" s="1">
        <f>COUNTIFS(Table2[Sub-Sector],Table3[[#This Row],[Sub-Sector]],Table2[% Price above 20 EMA],"&gt;=0")/Table3[[#This Row],[Count]]</f>
        <v>0.37777777777777777</v>
      </c>
      <c r="S19" s="1">
        <f>COUNTIFS(Table2[Sub-Sector],Table3[[#This Row],[Sub-Sector]],Table2[% Price above 50 EMA],"&gt;=0")/Table3[[#This Row],[Count]]</f>
        <v>0.48888888888888887</v>
      </c>
      <c r="T19" s="1">
        <f>COUNTIFS(Table2[Sub-Sector],Table3[[#This Row],[Sub-Sector]],Table2[% Price above 200 EMA],"&gt;=0")/Table3[[#This Row],[Count]]</f>
        <v>0.84444444444444444</v>
      </c>
      <c r="U19" s="1">
        <f>COUNTIFS(Table2[Sub-Sector],Table3[[#This Row],[Sub-Sector]],Table2[Rate of Change - Zone],"Positive")/Table3[[#This Row],[Count]]</f>
        <v>0.24444444444444444</v>
      </c>
      <c r="V19" s="1">
        <f>COUNTIFS(Table2[Sub-Sector],Table3[[#This Row],[Sub-Sector]],Table2[Sharpe Ratio],"&gt;=0.10")/Table3[[#This Row],[Count]]</f>
        <v>0.24444444444444444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19">
        <f>_xlfn.RANK.AVG(Table3[[#This Row],[Score]],Table3[Score],1)</f>
        <v>12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19">
        <f>_xlfn.RANK.AVG(Table3[[#This Row],[Score 2 ]],Table3[[Score 2 ]],1)</f>
        <v>18</v>
      </c>
    </row>
    <row r="20" spans="1:26" x14ac:dyDescent="0.3">
      <c r="A20" t="s">
        <v>250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0.7857142857142857</v>
      </c>
      <c r="D20" s="1">
        <f>COUNTIFS(Table2[Sub-Sector],Table3[[#This Row],[Sub-Sector]],Table2[1W Return vs Nifty],"&gt;=5")/Table3[[#This Row],[Count]]</f>
        <v>0.42857142857142855</v>
      </c>
      <c r="E20" s="1">
        <f>COUNTIFS(Table2[Sub-Sector],Table3[[#This Row],[Sub-Sector]],Table2[1M Return vs Nifty],"&gt;=5")/Table3[[#This Row],[Count]]</f>
        <v>0.6428571428571429</v>
      </c>
      <c r="F20" s="1">
        <f>COUNTIFS(Table2[Sub-Sector],Table3[[#This Row],[Sub-Sector]],Table2[6M Return vs Nifty],"&gt;=10")/Table3[[#This Row],[Count]]</f>
        <v>0.6428571428571429</v>
      </c>
      <c r="G20" s="1">
        <f>COUNTIFS(Table2[Sub-Sector],Table3[[#This Row],[Sub-Sector]],Table2[1Y Return vs Nifty],"&gt;=10")/Table3[[#This Row],[Count]]</f>
        <v>0.5714285714285714</v>
      </c>
      <c r="H20" s="1">
        <f>COUNTIFS(Table2[Sub-Sector],Table3[[#This Row],[Sub-Sector]],Table2[RSI Exponential â€“ 14D],"&gt;=50")/Table3[[#This Row],[Count]]</f>
        <v>0.6428571428571429</v>
      </c>
      <c r="I20" s="1">
        <f>COUNTIFS(Table2[Sub-Sector],Table3[[#This Row],[Sub-Sector]],Table2[Relative Volume],"&gt;=1")/Table3[[#This Row],[Count]]</f>
        <v>0.14285714285714285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0.35714285714285715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0.7142857142857143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0.42857142857142855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0.7142857142857143</v>
      </c>
      <c r="S20" s="1">
        <f>COUNTIFS(Table2[Sub-Sector],Table3[[#This Row],[Sub-Sector]],Table2[% Price above 50 EMA],"&gt;=0")/Table3[[#This Row],[Count]]</f>
        <v>0.7857142857142857</v>
      </c>
      <c r="T20" s="1">
        <f>COUNTIFS(Table2[Sub-Sector],Table3[[#This Row],[Sub-Sector]],Table2[% Price above 200 EMA],"&gt;=0")/Table3[[#This Row],[Count]]</f>
        <v>0.8571428571428571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0.42857142857142855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189.5</v>
      </c>
      <c r="X20">
        <f>_xlfn.RANK.AVG(Table3[[#This Row],[Score]],Table3[Score],1)</f>
        <v>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0">
        <f>_xlfn.RANK.AVG(Table3[[#This Row],[Score 2 ]],Table3[[Score 2 ]],1)</f>
        <v>19</v>
      </c>
    </row>
    <row r="21" spans="1:26" x14ac:dyDescent="0.3">
      <c r="A21" t="s">
        <v>1021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1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21">
        <f>_xlfn.RANK.AVG(Table3[[#This Row],[Score]],Table3[Score],1)</f>
        <v>62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1">
        <f>_xlfn.RANK.AVG(Table3[[#This Row],[Score 2 ]],Table3[[Score 2 ]],1)</f>
        <v>20</v>
      </c>
    </row>
    <row r="22" spans="1:26" x14ac:dyDescent="0.3">
      <c r="A22" t="s">
        <v>114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0.5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0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22">
        <f>_xlfn.RANK.AVG(Table3[[#This Row],[Score]],Table3[Score],1)</f>
        <v>41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2">
        <f>_xlfn.RANK.AVG(Table3[[#This Row],[Score 2 ]],Table3[[Score 2 ]],1)</f>
        <v>21.5</v>
      </c>
    </row>
    <row r="23" spans="1:26" x14ac:dyDescent="0.3">
      <c r="A23" t="s">
        <v>939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0.5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1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23">
        <f>_xlfn.RANK.AVG(Table3[[#This Row],[Score]],Table3[Score],1)</f>
        <v>63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3">
        <f>_xlfn.RANK.AVG(Table3[[#This Row],[Score 2 ]],Table3[[Score 2 ]],1)</f>
        <v>21.5</v>
      </c>
    </row>
    <row r="24" spans="1:26" x14ac:dyDescent="0.3">
      <c r="A24" t="s">
        <v>117</v>
      </c>
      <c r="B24">
        <f>COUNTIFS(Table2[Sub-Sector],Table3[[#This Row],[Sub-Sector]])</f>
        <v>4</v>
      </c>
      <c r="C24" s="1">
        <f>COUNTIFS(Table2[Sub-Sector],Table3[[#This Row],[Sub-Sector]],Table2[Uptrend],"Uptrend")/Table3[[#This Row],[Count]]</f>
        <v>0.25</v>
      </c>
      <c r="D24" s="1">
        <f>COUNTIFS(Table2[Sub-Sector],Table3[[#This Row],[Sub-Sector]],Table2[1W Return vs Nifty],"&gt;=5")/Table3[[#This Row],[Count]]</f>
        <v>0.5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0.25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1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24">
        <f>_xlfn.RANK.AVG(Table3[[#This Row],[Score]],Table3[Score],1)</f>
        <v>14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4">
        <f>_xlfn.RANK.AVG(Table3[[#This Row],[Score 2 ]],Table3[[Score 2 ]],1)</f>
        <v>23</v>
      </c>
    </row>
    <row r="25" spans="1:26" x14ac:dyDescent="0.3">
      <c r="A25" t="s">
        <v>131</v>
      </c>
      <c r="B25">
        <f>COUNTIFS(Table2[Sub-Sector],Table3[[#This Row],[Sub-Sector]])</f>
        <v>6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0.5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0.33333333333333331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0.66666666666666663</v>
      </c>
      <c r="M25" s="1">
        <f>COUNTIFS(Table2[Sub-Sector],Table3[[#This Row],[Sub-Sector]],Table2[% Away From Current Week High],"&lt;=0.05")/Table3[[#This Row],[Count]]</f>
        <v>0.83333333333333337</v>
      </c>
      <c r="N25" s="1">
        <f>COUNTIFS(Table2[Sub-Sector],Table3[[#This Row],[Sub-Sector]],Table2[% Away From Current Month Low],"&gt;=0.05")/Table3[[#This Row],[Count]]</f>
        <v>0.83333333333333337</v>
      </c>
      <c r="O25" s="1">
        <f>COUNTIFS(Table2[Sub-Sector],Table3[[#This Row],[Sub-Sector]],Table2[% Away From Current Month High],"&lt;=0.05")/Table3[[#This Row],[Count]]</f>
        <v>0.33333333333333331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0.83333333333333337</v>
      </c>
      <c r="S25" s="1">
        <f>COUNTIFS(Table2[Sub-Sector],Table3[[#This Row],[Sub-Sector]],Table2[% Price above 50 EMA],"&gt;=0")/Table3[[#This Row],[Count]]</f>
        <v>0.83333333333333337</v>
      </c>
      <c r="T25" s="1">
        <f>COUNTIFS(Table2[Sub-Sector],Table3[[#This Row],[Sub-Sector]],Table2[% Price above 200 EMA],"&gt;=0")/Table3[[#This Row],[Count]]</f>
        <v>0.83333333333333337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215.5</v>
      </c>
      <c r="X25">
        <f>_xlfn.RANK.AVG(Table3[[#This Row],[Score]],Table3[Score],1)</f>
        <v>11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5">
        <f>_xlfn.RANK.AVG(Table3[[#This Row],[Score 2 ]],Table3[[Score 2 ]],1)</f>
        <v>24</v>
      </c>
    </row>
    <row r="26" spans="1:26" x14ac:dyDescent="0.3">
      <c r="A26" t="s">
        <v>508</v>
      </c>
      <c r="B26">
        <f>COUNTIFS(Table2[Sub-Sector],Table3[[#This Row],[Sub-Sector]])</f>
        <v>9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0.44444444444444442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0.55555555555555558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0.44444444444444442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0.55555555555555558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0.88888888888888884</v>
      </c>
      <c r="O26" s="1">
        <f>COUNTIFS(Table2[Sub-Sector],Table3[[#This Row],[Sub-Sector]],Table2[% Away From Current Month High],"&lt;=0.05")/Table3[[#This Row],[Count]]</f>
        <v>0.22222222222222221</v>
      </c>
      <c r="P26" s="1">
        <f>COUNTIFS(Table2[Sub-Sector],Table3[[#This Row],[Sub-Sector]],Table2[% Away From 52W High],"&lt;=10")/Table3[[#This Row],[Count]]</f>
        <v>0.22222222222222221</v>
      </c>
      <c r="Q26" s="1">
        <f>COUNTIFS(Table2[Sub-Sector],Table3[[#This Row],[Sub-Sector]],Table2[% Away From 52W Low],"&gt;=10")/Table3[[#This Row],[Count]]</f>
        <v>0.88888888888888884</v>
      </c>
      <c r="R26" s="1">
        <f>COUNTIFS(Table2[Sub-Sector],Table3[[#This Row],[Sub-Sector]],Table2[% Price above 20 EMA],"&gt;=0")/Table3[[#This Row],[Count]]</f>
        <v>0.44444444444444442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0.77777777777777779</v>
      </c>
      <c r="U26" s="1">
        <f>COUNTIFS(Table2[Sub-Sector],Table3[[#This Row],[Sub-Sector]],Table2[Rate of Change - Zone],"Positive")/Table3[[#This Row],[Count]]</f>
        <v>0.33333333333333331</v>
      </c>
      <c r="V26" s="1">
        <f>COUNTIFS(Table2[Sub-Sector],Table3[[#This Row],[Sub-Sector]],Table2[Sharpe Ratio],"&gt;=0.10")/Table3[[#This Row],[Count]]</f>
        <v>0.22222222222222221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26">
        <f>_xlfn.RANK.AVG(Table3[[#This Row],[Score]],Table3[Score],1)</f>
        <v>18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6">
        <f>_xlfn.RANK.AVG(Table3[[#This Row],[Score 2 ]],Table3[[Score 2 ]],1)</f>
        <v>25</v>
      </c>
    </row>
    <row r="27" spans="1:26" x14ac:dyDescent="0.3">
      <c r="A27" t="s">
        <v>451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</v>
      </c>
      <c r="D27" s="1">
        <f>COUNTIFS(Table2[Sub-Sector],Table3[[#This Row],[Sub-Sector]],Table2[1W Return vs Nifty],"&gt;=5")/Table3[[#This Row],[Count]]</f>
        <v>0.25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0.25</v>
      </c>
      <c r="G27" s="1">
        <f>COUNTIFS(Table2[Sub-Sector],Table3[[#This Row],[Sub-Sector]],Table2[1Y Return vs Nifty],"&gt;=10")/Table3[[#This Row],[Count]]</f>
        <v>0.75</v>
      </c>
      <c r="H27" s="1">
        <f>COUNTIFS(Table2[Sub-Sector],Table3[[#This Row],[Sub-Sector]],Table2[RSI Exponential â€“ 14D],"&gt;=50")/Table3[[#This Row],[Count]]</f>
        <v>0.25</v>
      </c>
      <c r="I27" s="1">
        <f>COUNTIFS(Table2[Sub-Sector],Table3[[#This Row],[Sub-Sector]],Table2[Relative Volume],"&gt;=1")/Table3[[#This Row],[Count]]</f>
        <v>0.25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0.5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0.25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0.75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27">
        <f>_xlfn.RANK.AVG(Table3[[#This Row],[Score]],Table3[Score],1)</f>
        <v>24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7">
        <f>_xlfn.RANK.AVG(Table3[[#This Row],[Score 2 ]],Table3[[Score 2 ]],1)</f>
        <v>26</v>
      </c>
    </row>
    <row r="28" spans="1:26" x14ac:dyDescent="0.3">
      <c r="A28" t="s">
        <v>62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0.25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0.25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0.75</v>
      </c>
      <c r="J28" s="1">
        <f>COUNTIFS(Table2[Sub-Sector],Table3[[#This Row],[Sub-Sector]],Table2[% Away From Day Low],"&gt;=0.05")/Table3[[#This Row],[Count]]</f>
        <v>0.25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0.25</v>
      </c>
      <c r="M28" s="1">
        <f>COUNTIFS(Table2[Sub-Sector],Table3[[#This Row],[Sub-Sector]],Table2[% Away From Current Week High],"&lt;=0.05")/Table3[[#This Row],[Count]]</f>
        <v>0.75</v>
      </c>
      <c r="N28" s="1">
        <f>COUNTIFS(Table2[Sub-Sector],Table3[[#This Row],[Sub-Sector]],Table2[% Away From Current Month Low],"&gt;=0.05")/Table3[[#This Row],[Count]]</f>
        <v>0.25</v>
      </c>
      <c r="O28" s="1">
        <f>COUNTIFS(Table2[Sub-Sector],Table3[[#This Row],[Sub-Sector]],Table2[% Away From Current Month High],"&lt;=0.05")/Table3[[#This Row],[Count]]</f>
        <v>0.25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0.25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0.25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28">
        <f>_xlfn.RANK.AVG(Table3[[#This Row],[Score]],Table3[Score],1)</f>
        <v>50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8">
        <f>_xlfn.RANK.AVG(Table3[[#This Row],[Score 2 ]],Table3[[Score 2 ]],1)</f>
        <v>27.5</v>
      </c>
    </row>
    <row r="29" spans="1:26" x14ac:dyDescent="0.3">
      <c r="A29" t="s">
        <v>99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0.33333333333333331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0.66666666666666663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</v>
      </c>
      <c r="V29" s="1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29">
        <f>_xlfn.RANK.AVG(Table3[[#This Row],[Score]],Table3[Score],1)</f>
        <v>67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9">
        <f>_xlfn.RANK.AVG(Table3[[#This Row],[Score 2 ]],Table3[[Score 2 ]],1)</f>
        <v>27.5</v>
      </c>
    </row>
    <row r="30" spans="1:26" x14ac:dyDescent="0.3">
      <c r="A30" t="s">
        <v>160</v>
      </c>
      <c r="B30">
        <f>COUNTIFS(Table2[Sub-Sector],Table3[[#This Row],[Sub-Sector]])</f>
        <v>9</v>
      </c>
      <c r="C30" s="1">
        <f>COUNTIFS(Table2[Sub-Sector],Table3[[#This Row],[Sub-Sector]],Table2[Uptrend],"Uptrend")/Table3[[#This Row],[Count]]</f>
        <v>0.55555555555555558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0.22222222222222221</v>
      </c>
      <c r="F30" s="1">
        <f>COUNTIFS(Table2[Sub-Sector],Table3[[#This Row],[Sub-Sector]],Table2[6M Return vs Nifty],"&gt;=10")/Table3[[#This Row],[Count]]</f>
        <v>0.44444444444444442</v>
      </c>
      <c r="G30" s="1">
        <f>COUNTIFS(Table2[Sub-Sector],Table3[[#This Row],[Sub-Sector]],Table2[1Y Return vs Nifty],"&gt;=10")/Table3[[#This Row],[Count]]</f>
        <v>0.33333333333333331</v>
      </c>
      <c r="H30" s="1">
        <f>COUNTIFS(Table2[Sub-Sector],Table3[[#This Row],[Sub-Sector]],Table2[RSI Exponential â€“ 14D],"&gt;=50")/Table3[[#This Row],[Count]]</f>
        <v>0</v>
      </c>
      <c r="I30" s="1">
        <f>COUNTIFS(Table2[Sub-Sector],Table3[[#This Row],[Sub-Sector]],Table2[Relative Volume],"&gt;=1")/Table3[[#This Row],[Count]]</f>
        <v>0.55555555555555558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0.88888888888888884</v>
      </c>
      <c r="L30" s="1">
        <f>COUNTIFS(Table2[Sub-Sector],Table3[[#This Row],[Sub-Sector]],Table2[% Away From Current Week Low],"&gt;=0.05")/Table3[[#This Row],[Count]]</f>
        <v>0.22222222222222221</v>
      </c>
      <c r="M30" s="1">
        <f>COUNTIFS(Table2[Sub-Sector],Table3[[#This Row],[Sub-Sector]],Table2[% Away From Current Week High],"&lt;=0.05")/Table3[[#This Row],[Count]]</f>
        <v>0.88888888888888884</v>
      </c>
      <c r="N30" s="1">
        <f>COUNTIFS(Table2[Sub-Sector],Table3[[#This Row],[Sub-Sector]],Table2[% Away From Current Month Low],"&gt;=0.05")/Table3[[#This Row],[Count]]</f>
        <v>0.77777777777777779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0.88888888888888884</v>
      </c>
      <c r="R30" s="1">
        <f>COUNTIFS(Table2[Sub-Sector],Table3[[#This Row],[Sub-Sector]],Table2[% Price above 20 EMA],"&gt;=0")/Table3[[#This Row],[Count]]</f>
        <v>0.33333333333333331</v>
      </c>
      <c r="S30" s="1">
        <f>COUNTIFS(Table2[Sub-Sector],Table3[[#This Row],[Sub-Sector]],Table2[% Price above 50 EMA],"&gt;=0")/Table3[[#This Row],[Count]]</f>
        <v>0.44444444444444442</v>
      </c>
      <c r="T30" s="1">
        <f>COUNTIFS(Table2[Sub-Sector],Table3[[#This Row],[Sub-Sector]],Table2[% Price above 200 EMA],"&gt;=0")/Table3[[#This Row],[Count]]</f>
        <v>0.88888888888888884</v>
      </c>
      <c r="U30" s="1">
        <f>COUNTIFS(Table2[Sub-Sector],Table3[[#This Row],[Sub-Sector]],Table2[Rate of Change - Zone],"Positive")/Table3[[#This Row],[Count]]</f>
        <v>0.22222222222222221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0">
        <f>_xlfn.RANK.AVG(Table3[[#This Row],[Score]],Table3[Score],1)</f>
        <v>29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0">
        <f>_xlfn.RANK.AVG(Table3[[#This Row],[Score 2 ]],Table3[[Score 2 ]],1)</f>
        <v>29</v>
      </c>
    </row>
    <row r="31" spans="1:26" x14ac:dyDescent="0.3">
      <c r="A31" t="s">
        <v>128</v>
      </c>
      <c r="B31">
        <f>COUNTIFS(Table2[Sub-Sector],Table3[[#This Row],[Sub-Sector]])</f>
        <v>8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0.25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0.625</v>
      </c>
      <c r="H31" s="1">
        <f>COUNTIFS(Table2[Sub-Sector],Table3[[#This Row],[Sub-Sector]],Table2[RSI Exponential â€“ 14D],"&gt;=50")/Table3[[#This Row],[Count]]</f>
        <v>0.25</v>
      </c>
      <c r="I31" s="1">
        <f>COUNTIFS(Table2[Sub-Sector],Table3[[#This Row],[Sub-Sector]],Table2[Relative Volume],"&gt;=1")/Table3[[#This Row],[Count]]</f>
        <v>0.125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0.375</v>
      </c>
      <c r="M31" s="1">
        <f>COUNTIFS(Table2[Sub-Sector],Table3[[#This Row],[Sub-Sector]],Table2[% Away From Current Week High],"&lt;=0.05")/Table3[[#This Row],[Count]]</f>
        <v>0.875</v>
      </c>
      <c r="N31" s="1">
        <f>COUNTIFS(Table2[Sub-Sector],Table3[[#This Row],[Sub-Sector]],Table2[% Away From Current Month Low],"&gt;=0.05")/Table3[[#This Row],[Count]]</f>
        <v>0.625</v>
      </c>
      <c r="O31" s="1">
        <f>COUNTIFS(Table2[Sub-Sector],Table3[[#This Row],[Sub-Sector]],Table2[% Away From Current Month High],"&lt;=0.05")/Table3[[#This Row],[Count]]</f>
        <v>0.25</v>
      </c>
      <c r="P31" s="1">
        <f>COUNTIFS(Table2[Sub-Sector],Table3[[#This Row],[Sub-Sector]],Table2[% Away From 52W High],"&lt;=10")/Table3[[#This Row],[Count]]</f>
        <v>0.125</v>
      </c>
      <c r="Q31" s="1">
        <f>COUNTIFS(Table2[Sub-Sector],Table3[[#This Row],[Sub-Sector]],Table2[% Away From 52W Low],"&gt;=10")/Table3[[#This Row],[Count]]</f>
        <v>0.875</v>
      </c>
      <c r="R31" s="1">
        <f>COUNTIFS(Table2[Sub-Sector],Table3[[#This Row],[Sub-Sector]],Table2[% Price above 20 EMA],"&gt;=0")/Table3[[#This Row],[Count]]</f>
        <v>0.25</v>
      </c>
      <c r="S31" s="1">
        <f>COUNTIFS(Table2[Sub-Sector],Table3[[#This Row],[Sub-Sector]],Table2[% Price above 50 EMA],"&gt;=0")/Table3[[#This Row],[Count]]</f>
        <v>0.25</v>
      </c>
      <c r="T31" s="1">
        <f>COUNTIFS(Table2[Sub-Sector],Table3[[#This Row],[Sub-Sector]],Table2[% Price above 200 EMA],"&gt;=0")/Table3[[#This Row],[Count]]</f>
        <v>0.625</v>
      </c>
      <c r="U31" s="1">
        <f>COUNTIFS(Table2[Sub-Sector],Table3[[#This Row],[Sub-Sector]],Table2[Rate of Change - Zone],"Positive")/Table3[[#This Row],[Count]]</f>
        <v>0.25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255.5</v>
      </c>
      <c r="X31">
        <f>_xlfn.RANK.AVG(Table3[[#This Row],[Score]],Table3[Score],1)</f>
        <v>15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1">
        <f>_xlfn.RANK.AVG(Table3[[#This Row],[Score 2 ]],Table3[[Score 2 ]],1)</f>
        <v>30</v>
      </c>
    </row>
    <row r="32" spans="1:26" x14ac:dyDescent="0.3">
      <c r="A32" t="s">
        <v>134</v>
      </c>
      <c r="B32">
        <f>COUNTIFS(Table2[Sub-Sector],Table3[[#This Row],[Sub-Sector]])</f>
        <v>20</v>
      </c>
      <c r="C32" s="1">
        <f>COUNTIFS(Table2[Sub-Sector],Table3[[#This Row],[Sub-Sector]],Table2[Uptrend],"Uptrend")/Table3[[#This Row],[Count]]</f>
        <v>0.2</v>
      </c>
      <c r="D32" s="1">
        <f>COUNTIFS(Table2[Sub-Sector],Table3[[#This Row],[Sub-Sector]],Table2[1W Return vs Nifty],"&gt;=5")/Table3[[#This Row],[Count]]</f>
        <v>0.1</v>
      </c>
      <c r="E32" s="1">
        <f>COUNTIFS(Table2[Sub-Sector],Table3[[#This Row],[Sub-Sector]],Table2[1M Return vs Nifty],"&gt;=5")/Table3[[#This Row],[Count]]</f>
        <v>0.15</v>
      </c>
      <c r="F32" s="1">
        <f>COUNTIFS(Table2[Sub-Sector],Table3[[#This Row],[Sub-Sector]],Table2[6M Return vs Nifty],"&gt;=10")/Table3[[#This Row],[Count]]</f>
        <v>0.3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0.4</v>
      </c>
      <c r="J32" s="1">
        <f>COUNTIFS(Table2[Sub-Sector],Table3[[#This Row],[Sub-Sector]],Table2[% Away From Day Low],"&gt;=0.05")/Table3[[#This Row],[Count]]</f>
        <v>0.1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0.95</v>
      </c>
      <c r="N32" s="1">
        <f>COUNTIFS(Table2[Sub-Sector],Table3[[#This Row],[Sub-Sector]],Table2[% Away From Current Month Low],"&gt;=0.05")/Table3[[#This Row],[Count]]</f>
        <v>0.65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0.1</v>
      </c>
      <c r="Q32" s="1">
        <f>COUNTIFS(Table2[Sub-Sector],Table3[[#This Row],[Sub-Sector]],Table2[% Away From 52W Low],"&gt;=10")/Table3[[#This Row],[Count]]</f>
        <v>0.85</v>
      </c>
      <c r="R32" s="1">
        <f>COUNTIFS(Table2[Sub-Sector],Table3[[#This Row],[Sub-Sector]],Table2[% Price above 20 EMA],"&gt;=0")/Table3[[#This Row],[Count]]</f>
        <v>0.2</v>
      </c>
      <c r="S32" s="1">
        <f>COUNTIFS(Table2[Sub-Sector],Table3[[#This Row],[Sub-Sector]],Table2[% Price above 50 EMA],"&gt;=0")/Table3[[#This Row],[Count]]</f>
        <v>0.2</v>
      </c>
      <c r="T32" s="1">
        <f>COUNTIFS(Table2[Sub-Sector],Table3[[#This Row],[Sub-Sector]],Table2[% Price above 200 EMA],"&gt;=0")/Table3[[#This Row],[Count]]</f>
        <v>0.65</v>
      </c>
      <c r="U32" s="1">
        <f>COUNTIFS(Table2[Sub-Sector],Table3[[#This Row],[Sub-Sector]],Table2[Rate of Change - Zone],"Positive")/Table3[[#This Row],[Count]]</f>
        <v>0.15</v>
      </c>
      <c r="V32" s="1">
        <f>COUNTIFS(Table2[Sub-Sector],Table3[[#This Row],[Sub-Sector]],Table2[Sharpe Ratio],"&gt;=0.10")/Table3[[#This Row],[Count]]</f>
        <v>0.35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32">
        <f>_xlfn.RANK.AVG(Table3[[#This Row],[Score]],Table3[Score],1)</f>
        <v>30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2">
        <f>_xlfn.RANK.AVG(Table3[[#This Row],[Score 2 ]],Table3[[Score 2 ]],1)</f>
        <v>31</v>
      </c>
    </row>
    <row r="33" spans="1:26" x14ac:dyDescent="0.3">
      <c r="A33" t="s">
        <v>125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0.44444444444444442</v>
      </c>
      <c r="D33" s="1">
        <f>COUNTIFS(Table2[Sub-Sector],Table3[[#This Row],[Sub-Sector]],Table2[1W Return vs Nifty],"&gt;=5")/Table3[[#This Row],[Count]]</f>
        <v>0.22222222222222221</v>
      </c>
      <c r="E33" s="1">
        <f>COUNTIFS(Table2[Sub-Sector],Table3[[#This Row],[Sub-Sector]],Table2[1M Return vs Nifty],"&gt;=5")/Table3[[#This Row],[Count]]</f>
        <v>0.1111111111111111</v>
      </c>
      <c r="F33" s="1">
        <f>COUNTIFS(Table2[Sub-Sector],Table3[[#This Row],[Sub-Sector]],Table2[6M Return vs Nifty],"&gt;=10")/Table3[[#This Row],[Count]]</f>
        <v>0.55555555555555558</v>
      </c>
      <c r="G33" s="1">
        <f>COUNTIFS(Table2[Sub-Sector],Table3[[#This Row],[Sub-Sector]],Table2[1Y Return vs Nifty],"&gt;=10")/Table3[[#This Row],[Count]]</f>
        <v>0.44444444444444442</v>
      </c>
      <c r="H33" s="1">
        <f>COUNTIFS(Table2[Sub-Sector],Table3[[#This Row],[Sub-Sector]],Table2[RSI Exponential â€“ 14D],"&gt;=50")/Table3[[#This Row],[Count]]</f>
        <v>0.1111111111111111</v>
      </c>
      <c r="I33" s="1">
        <f>COUNTIFS(Table2[Sub-Sector],Table3[[#This Row],[Sub-Sector]],Table2[Relative Volume],"&gt;=1")/Table3[[#This Row],[Count]]</f>
        <v>0.44444444444444442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0.33333333333333331</v>
      </c>
      <c r="M33" s="1">
        <f>COUNTIFS(Table2[Sub-Sector],Table3[[#This Row],[Sub-Sector]],Table2[% Away From Current Week High],"&lt;=0.05")/Table3[[#This Row],[Count]]</f>
        <v>0.88888888888888884</v>
      </c>
      <c r="N33" s="1">
        <f>COUNTIFS(Table2[Sub-Sector],Table3[[#This Row],[Sub-Sector]],Table2[% Away From Current Month Low],"&gt;=0.05")/Table3[[#This Row],[Count]]</f>
        <v>0.44444444444444442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0.88888888888888884</v>
      </c>
      <c r="R33" s="1">
        <f>COUNTIFS(Table2[Sub-Sector],Table3[[#This Row],[Sub-Sector]],Table2[% Price above 20 EMA],"&gt;=0")/Table3[[#This Row],[Count]]</f>
        <v>0.22222222222222221</v>
      </c>
      <c r="S33" s="1">
        <f>COUNTIFS(Table2[Sub-Sector],Table3[[#This Row],[Sub-Sector]],Table2[% Price above 50 EMA],"&gt;=0")/Table3[[#This Row],[Count]]</f>
        <v>0.1111111111111111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0.1111111111111111</v>
      </c>
      <c r="V33" s="1">
        <f>COUNTIFS(Table2[Sub-Sector],Table3[[#This Row],[Sub-Sector]],Table2[Sharpe Ratio],"&gt;=0.10")/Table3[[#This Row],[Count]]</f>
        <v>0.1111111111111111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</v>
      </c>
      <c r="X33">
        <f>_xlfn.RANK.AVG(Table3[[#This Row],[Score]],Table3[Score],1)</f>
        <v>20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3">
        <f>_xlfn.RANK.AVG(Table3[[#This Row],[Score 2 ]],Table3[[Score 2 ]],1)</f>
        <v>32</v>
      </c>
    </row>
    <row r="34" spans="1:26" x14ac:dyDescent="0.3">
      <c r="A34" t="s">
        <v>406</v>
      </c>
      <c r="B34">
        <f>COUNTIFS(Table2[Sub-Sector],Table3[[#This Row],[Sub-Sector]])</f>
        <v>14</v>
      </c>
      <c r="C34" s="1">
        <f>COUNTIFS(Table2[Sub-Sector],Table3[[#This Row],[Sub-Sector]],Table2[Uptrend],"Uptrend")/Table3[[#This Row],[Count]]</f>
        <v>0.2857142857142857</v>
      </c>
      <c r="D34" s="1">
        <f>COUNTIFS(Table2[Sub-Sector],Table3[[#This Row],[Sub-Sector]],Table2[1W Return vs Nifty],"&gt;=5")/Table3[[#This Row],[Count]]</f>
        <v>0.14285714285714285</v>
      </c>
      <c r="E34" s="1">
        <f>COUNTIFS(Table2[Sub-Sector],Table3[[#This Row],[Sub-Sector]],Table2[1M Return vs Nifty],"&gt;=5")/Table3[[#This Row],[Count]]</f>
        <v>0.21428571428571427</v>
      </c>
      <c r="F34" s="1">
        <f>COUNTIFS(Table2[Sub-Sector],Table3[[#This Row],[Sub-Sector]],Table2[6M Return vs Nifty],"&gt;=10")/Table3[[#This Row],[Count]]</f>
        <v>0.35714285714285715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0.14285714285714285</v>
      </c>
      <c r="I34" s="1">
        <f>COUNTIFS(Table2[Sub-Sector],Table3[[#This Row],[Sub-Sector]],Table2[Relative Volume],"&gt;=1")/Table3[[#This Row],[Count]]</f>
        <v>0.21428571428571427</v>
      </c>
      <c r="J34" s="1">
        <f>COUNTIFS(Table2[Sub-Sector],Table3[[#This Row],[Sub-Sector]],Table2[% Away From Day Low],"&gt;=0.05")/Table3[[#This Row],[Count]]</f>
        <v>0.14285714285714285</v>
      </c>
      <c r="K34" s="1">
        <f>COUNTIFS(Table2[Sub-Sector],Table3[[#This Row],[Sub-Sector]],Table2[% Away From Day High],"&lt;=0.05")/Table3[[#This Row],[Count]]</f>
        <v>0.8571428571428571</v>
      </c>
      <c r="L34" s="1">
        <f>COUNTIFS(Table2[Sub-Sector],Table3[[#This Row],[Sub-Sector]],Table2[% Away From Current Week Low],"&gt;=0.05")/Table3[[#This Row],[Count]]</f>
        <v>0.8571428571428571</v>
      </c>
      <c r="M34" s="1">
        <f>COUNTIFS(Table2[Sub-Sector],Table3[[#This Row],[Sub-Sector]],Table2[% Away From Current Week High],"&lt;=0.05")/Table3[[#This Row],[Count]]</f>
        <v>0.8571428571428571</v>
      </c>
      <c r="N34" s="1">
        <f>COUNTIFS(Table2[Sub-Sector],Table3[[#This Row],[Sub-Sector]],Table2[% Away From Current Month Low],"&gt;=0.05")/Table3[[#This Row],[Count]]</f>
        <v>0.9285714285714286</v>
      </c>
      <c r="O34" s="1">
        <f>COUNTIFS(Table2[Sub-Sector],Table3[[#This Row],[Sub-Sector]],Table2[% Away From Current Month High],"&lt;=0.05")/Table3[[#This Row],[Count]]</f>
        <v>0.14285714285714285</v>
      </c>
      <c r="P34" s="1">
        <f>COUNTIFS(Table2[Sub-Sector],Table3[[#This Row],[Sub-Sector]],Table2[% Away From 52W High],"&lt;=10")/Table3[[#This Row],[Count]]</f>
        <v>0.21428571428571427</v>
      </c>
      <c r="Q34" s="1">
        <f>COUNTIFS(Table2[Sub-Sector],Table3[[#This Row],[Sub-Sector]],Table2[% Away From 52W Low],"&gt;=10")/Table3[[#This Row],[Count]]</f>
        <v>0.8571428571428571</v>
      </c>
      <c r="R34" s="1">
        <f>COUNTIFS(Table2[Sub-Sector],Table3[[#This Row],[Sub-Sector]],Table2[% Price above 20 EMA],"&gt;=0")/Table3[[#This Row],[Count]]</f>
        <v>0.42857142857142855</v>
      </c>
      <c r="S34" s="1">
        <f>COUNTIFS(Table2[Sub-Sector],Table3[[#This Row],[Sub-Sector]],Table2[% Price above 50 EMA],"&gt;=0")/Table3[[#This Row],[Count]]</f>
        <v>0.2857142857142857</v>
      </c>
      <c r="T34" s="1">
        <f>COUNTIFS(Table2[Sub-Sector],Table3[[#This Row],[Sub-Sector]],Table2[% Price above 200 EMA],"&gt;=0")/Table3[[#This Row],[Count]]</f>
        <v>0.5714285714285714</v>
      </c>
      <c r="U34" s="1">
        <f>COUNTIFS(Table2[Sub-Sector],Table3[[#This Row],[Sub-Sector]],Table2[Rate of Change - Zone],"Positive")/Table3[[#This Row],[Count]]</f>
        <v>0.35714285714285715</v>
      </c>
      <c r="V34" s="1">
        <f>COUNTIFS(Table2[Sub-Sector],Table3[[#This Row],[Sub-Sector]],Table2[Sharpe Ratio],"&gt;=0.10")/Table3[[#This Row],[Count]]</f>
        <v>0.21428571428571427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34">
        <f>_xlfn.RANK.AVG(Table3[[#This Row],[Score]],Table3[Score],1)</f>
        <v>25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4">
        <f>_xlfn.RANK.AVG(Table3[[#This Row],[Score 2 ]],Table3[[Score 2 ]],1)</f>
        <v>33</v>
      </c>
    </row>
    <row r="35" spans="1:26" x14ac:dyDescent="0.3">
      <c r="A35" t="s">
        <v>21</v>
      </c>
      <c r="B35">
        <f>COUNTIFS(Table2[Sub-Sector],Table3[[#This Row],[Sub-Sector]])</f>
        <v>21</v>
      </c>
      <c r="C35" s="1">
        <f>COUNTIFS(Table2[Sub-Sector],Table3[[#This Row],[Sub-Sector]],Table2[Uptrend],"Uptrend")/Table3[[#This Row],[Count]]</f>
        <v>0.47619047619047616</v>
      </c>
      <c r="D35" s="1">
        <f>COUNTIFS(Table2[Sub-Sector],Table3[[#This Row],[Sub-Sector]],Table2[1W Return vs Nifty],"&gt;=5")/Table3[[#This Row],[Count]]</f>
        <v>9.5238095238095233E-2</v>
      </c>
      <c r="E35" s="1">
        <f>COUNTIFS(Table2[Sub-Sector],Table3[[#This Row],[Sub-Sector]],Table2[1M Return vs Nifty],"&gt;=5")/Table3[[#This Row],[Count]]</f>
        <v>0.2857142857142857</v>
      </c>
      <c r="F35" s="1">
        <f>COUNTIFS(Table2[Sub-Sector],Table3[[#This Row],[Sub-Sector]],Table2[6M Return vs Nifty],"&gt;=10")/Table3[[#This Row],[Count]]</f>
        <v>0.42857142857142855</v>
      </c>
      <c r="G35" s="1">
        <f>COUNTIFS(Table2[Sub-Sector],Table3[[#This Row],[Sub-Sector]],Table2[1Y Return vs Nifty],"&gt;=10")/Table3[[#This Row],[Count]]</f>
        <v>0.42857142857142855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0.38095238095238093</v>
      </c>
      <c r="J35" s="1">
        <f>COUNTIFS(Table2[Sub-Sector],Table3[[#This Row],[Sub-Sector]],Table2[% Away From Day Low],"&gt;=0.05")/Table3[[#This Row],[Count]]</f>
        <v>4.7619047619047616E-2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0.2857142857142857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0.61904761904761907</v>
      </c>
      <c r="O35" s="1">
        <f>COUNTIFS(Table2[Sub-Sector],Table3[[#This Row],[Sub-Sector]],Table2[% Away From Current Month High],"&lt;=0.05")/Table3[[#This Row],[Count]]</f>
        <v>0.2857142857142857</v>
      </c>
      <c r="P35" s="1">
        <f>COUNTIFS(Table2[Sub-Sector],Table3[[#This Row],[Sub-Sector]],Table2[% Away From 52W High],"&lt;=10")/Table3[[#This Row],[Count]]</f>
        <v>0.2857142857142857</v>
      </c>
      <c r="Q35" s="1">
        <f>COUNTIFS(Table2[Sub-Sector],Table3[[#This Row],[Sub-Sector]],Table2[% Away From 52W Low],"&gt;=10")/Table3[[#This Row],[Count]]</f>
        <v>0.80952380952380953</v>
      </c>
      <c r="R35" s="1">
        <f>COUNTIFS(Table2[Sub-Sector],Table3[[#This Row],[Sub-Sector]],Table2[% Price above 20 EMA],"&gt;=0")/Table3[[#This Row],[Count]]</f>
        <v>0.38095238095238093</v>
      </c>
      <c r="S35" s="1">
        <f>COUNTIFS(Table2[Sub-Sector],Table3[[#This Row],[Sub-Sector]],Table2[% Price above 50 EMA],"&gt;=0")/Table3[[#This Row],[Count]]</f>
        <v>0.38095238095238093</v>
      </c>
      <c r="T35" s="1">
        <f>COUNTIFS(Table2[Sub-Sector],Table3[[#This Row],[Sub-Sector]],Table2[% Price above 200 EMA],"&gt;=0")/Table3[[#This Row],[Count]]</f>
        <v>0.5714285714285714</v>
      </c>
      <c r="U35" s="1">
        <f>COUNTIFS(Table2[Sub-Sector],Table3[[#This Row],[Sub-Sector]],Table2[Rate of Change - Zone],"Positive")/Table3[[#This Row],[Count]]</f>
        <v>0.23809523809523808</v>
      </c>
      <c r="V35" s="1">
        <f>COUNTIFS(Table2[Sub-Sector],Table3[[#This Row],[Sub-Sector]],Table2[Sharpe Ratio],"&gt;=0.10")/Table3[[#This Row],[Count]]</f>
        <v>9.5238095238095233E-2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35">
        <f>_xlfn.RANK.AVG(Table3[[#This Row],[Score]],Table3[Score],1)</f>
        <v>21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5">
        <f>_xlfn.RANK.AVG(Table3[[#This Row],[Score 2 ]],Table3[[Score 2 ]],1)</f>
        <v>34</v>
      </c>
    </row>
    <row r="36" spans="1:26" x14ac:dyDescent="0.3">
      <c r="A36" t="s">
        <v>137</v>
      </c>
      <c r="B36">
        <f>COUNTIFS(Table2[Sub-Sector],Table3[[#This Row],[Sub-Sector]])</f>
        <v>8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0.375</v>
      </c>
      <c r="G36" s="1">
        <f>COUNTIFS(Table2[Sub-Sector],Table3[[#This Row],[Sub-Sector]],Table2[1Y Return vs Nifty],"&gt;=10")/Table3[[#This Row],[Count]]</f>
        <v>0.875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0.125</v>
      </c>
      <c r="J36" s="1">
        <f>COUNTIFS(Table2[Sub-Sector],Table3[[#This Row],[Sub-Sector]],Table2[% Away From Day Low],"&gt;=0.05")/Table3[[#This Row],[Count]]</f>
        <v>0.375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1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0.125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0.25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0.125</v>
      </c>
      <c r="V36" s="1">
        <f>COUNTIFS(Table2[Sub-Sector],Table3[[#This Row],[Sub-Sector]],Table2[Sharpe Ratio],"&gt;=0.10")/Table3[[#This Row],[Count]]</f>
        <v>0.75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36">
        <f>_xlfn.RANK.AVG(Table3[[#This Row],[Score]],Table3[Score],1)</f>
        <v>48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6">
        <f>_xlfn.RANK.AVG(Table3[[#This Row],[Score 2 ]],Table3[[Score 2 ]],1)</f>
        <v>35</v>
      </c>
    </row>
    <row r="37" spans="1:26" x14ac:dyDescent="0.3">
      <c r="A37" t="s">
        <v>88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0.4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0.6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0.4</v>
      </c>
      <c r="J37" s="1">
        <f>COUNTIFS(Table2[Sub-Sector],Table3[[#This Row],[Sub-Sector]],Table2[% Away From Day Low],"&gt;=0.05")/Table3[[#This Row],[Count]]</f>
        <v>0.2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0.6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0.6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0.6</v>
      </c>
      <c r="R37" s="1">
        <f>COUNTIFS(Table2[Sub-Sector],Table3[[#This Row],[Sub-Sector]],Table2[% Price above 20 EMA],"&gt;=0")/Table3[[#This Row],[Count]]</f>
        <v>0</v>
      </c>
      <c r="S37" s="1">
        <f>COUNTIFS(Table2[Sub-Sector],Table3[[#This Row],[Sub-Sector]],Table2[% Price above 50 EMA],"&gt;=0")/Table3[[#This Row],[Count]]</f>
        <v>0.2</v>
      </c>
      <c r="T37" s="1">
        <f>COUNTIFS(Table2[Sub-Sector],Table3[[#This Row],[Sub-Sector]],Table2[% Price above 200 EMA],"&gt;=0")/Table3[[#This Row],[Count]]</f>
        <v>0.6</v>
      </c>
      <c r="U37" s="1">
        <f>COUNTIFS(Table2[Sub-Sector],Table3[[#This Row],[Sub-Sector]],Table2[Rate of Change - Zone],"Positive")/Table3[[#This Row],[Count]]</f>
        <v>0</v>
      </c>
      <c r="V37" s="1">
        <f>COUNTIFS(Table2[Sub-Sector],Table3[[#This Row],[Sub-Sector]],Table2[Sharpe Ratio],"&gt;=0.10")/Table3[[#This Row],[Count]]</f>
        <v>0.4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37">
        <f>_xlfn.RANK.AVG(Table3[[#This Row],[Score]],Table3[Score],1)</f>
        <v>58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7">
        <f>_xlfn.RANK.AVG(Table3[[#This Row],[Score 2 ]],Table3[[Score 2 ]],1)</f>
        <v>36</v>
      </c>
    </row>
    <row r="38" spans="1:26" x14ac:dyDescent="0.3">
      <c r="A38" t="s">
        <v>465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0.25</v>
      </c>
      <c r="H38" s="1">
        <f>COUNTIFS(Table2[Sub-Sector],Table3[[#This Row],[Sub-Sector]],Table2[RSI Exponential â€“ 14D],"&gt;=50")/Table3[[#This Row],[Count]]</f>
        <v>0.25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0.75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0.25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38">
        <f>_xlfn.RANK.AVG(Table3[[#This Row],[Score]],Table3[Score],1)</f>
        <v>37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8">
        <f>_xlfn.RANK.AVG(Table3[[#This Row],[Score 2 ]],Table3[[Score 2 ]],1)</f>
        <v>37.5</v>
      </c>
    </row>
    <row r="39" spans="1:26" x14ac:dyDescent="0.3">
      <c r="A39" t="s">
        <v>80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0.33333333333333331</v>
      </c>
      <c r="I39" s="1">
        <f>COUNTIFS(Table2[Sub-Sector],Table3[[#This Row],[Sub-Sector]],Table2[Relative Volume],"&gt;=1")/Table3[[#This Row],[Count]]</f>
        <v>0.33333333333333331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0.66666666666666663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0.66666666666666663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39">
        <f>_xlfn.RANK.AVG(Table3[[#This Row],[Score]],Table3[Score],1)</f>
        <v>54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9">
        <f>_xlfn.RANK.AVG(Table3[[#This Row],[Score 2 ]],Table3[[Score 2 ]],1)</f>
        <v>37.5</v>
      </c>
    </row>
    <row r="40" spans="1:26" x14ac:dyDescent="0.3">
      <c r="A40" t="s">
        <v>94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0.2</v>
      </c>
      <c r="G40" s="1">
        <f>COUNTIFS(Table2[Sub-Sector],Table3[[#This Row],[Sub-Sector]],Table2[1Y Return vs Nifty],"&gt;=10")/Table3[[#This Row],[Count]]</f>
        <v>0.6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0.4</v>
      </c>
      <c r="J40" s="1">
        <f>COUNTIFS(Table2[Sub-Sector],Table3[[#This Row],[Sub-Sector]],Table2[% Away From Day Low],"&gt;=0.05")/Table3[[#This Row],[Count]]</f>
        <v>0.2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0.6</v>
      </c>
      <c r="M40" s="1">
        <f>COUNTIFS(Table2[Sub-Sector],Table3[[#This Row],[Sub-Sector]],Table2[% Away From Current Week High],"&lt;=0.05")/Table3[[#This Row],[Count]]</f>
        <v>0.8</v>
      </c>
      <c r="N40" s="1">
        <f>COUNTIFS(Table2[Sub-Sector],Table3[[#This Row],[Sub-Sector]],Table2[% Away From Current Month Low],"&gt;=0.05")/Table3[[#This Row],[Count]]</f>
        <v>0.6</v>
      </c>
      <c r="O40" s="1">
        <f>COUNTIFS(Table2[Sub-Sector],Table3[[#This Row],[Sub-Sector]],Table2[% Away From Current Month High],"&lt;=0.05")/Table3[[#This Row],[Count]]</f>
        <v>0.2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0.8</v>
      </c>
      <c r="R40" s="1">
        <f>COUNTIFS(Table2[Sub-Sector],Table3[[#This Row],[Sub-Sector]],Table2[% Price above 20 EMA],"&gt;=0")/Table3[[#This Row],[Count]]</f>
        <v>0.2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0.2</v>
      </c>
      <c r="U40" s="1">
        <f>COUNTIFS(Table2[Sub-Sector],Table3[[#This Row],[Sub-Sector]],Table2[Rate of Change - Zone],"Positive")/Table3[[#This Row],[Count]]</f>
        <v>0.2</v>
      </c>
      <c r="V40" s="1">
        <f>COUNTIFS(Table2[Sub-Sector],Table3[[#This Row],[Sub-Sector]],Table2[Sharpe Ratio],"&gt;=0.10")/Table3[[#This Row],[Count]]</f>
        <v>0.6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40">
        <f>_xlfn.RANK.AVG(Table3[[#This Row],[Score]],Table3[Score],1)</f>
        <v>73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0">
        <f>_xlfn.RANK.AVG(Table3[[#This Row],[Score 2 ]],Table3[[Score 2 ]],1)</f>
        <v>39</v>
      </c>
    </row>
    <row r="41" spans="1:26" x14ac:dyDescent="0.3">
      <c r="A41" t="s">
        <v>111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0.5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41">
        <f>_xlfn.RANK.AVG(Table3[[#This Row],[Score]],Table3[Score],1)</f>
        <v>16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>
        <f>_xlfn.RANK.AVG(Table3[[#This Row],[Score 2 ]],Table3[[Score 2 ]],1)</f>
        <v>41.5</v>
      </c>
    </row>
    <row r="42" spans="1:26" x14ac:dyDescent="0.3">
      <c r="A42" t="s">
        <v>1618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0.5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1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0.5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42">
        <f>_xlfn.RANK.AVG(Table3[[#This Row],[Score]],Table3[Score],1)</f>
        <v>32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2">
        <f>_xlfn.RANK.AVG(Table3[[#This Row],[Score 2 ]],Table3[[Score 2 ]],1)</f>
        <v>41.5</v>
      </c>
    </row>
    <row r="43" spans="1:26" x14ac:dyDescent="0.3">
      <c r="A43" t="s">
        <v>1304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1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1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43">
        <f>_xlfn.RANK.AVG(Table3[[#This Row],[Score]],Table3[Score],1)</f>
        <v>27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3">
        <f>_xlfn.RANK.AVG(Table3[[#This Row],[Score 2 ]],Table3[[Score 2 ]],1)</f>
        <v>41.5</v>
      </c>
    </row>
    <row r="44" spans="1:26" x14ac:dyDescent="0.3">
      <c r="A44" t="s">
        <v>1063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1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44">
        <f>_xlfn.RANK.AVG(Table3[[#This Row],[Score]],Table3[Score],1)</f>
        <v>74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4">
        <f>_xlfn.RANK.AVG(Table3[[#This Row],[Score 2 ]],Table3[[Score 2 ]],1)</f>
        <v>41.5</v>
      </c>
    </row>
    <row r="45" spans="1:26" x14ac:dyDescent="0.3">
      <c r="A45" t="s">
        <v>194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0.5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0.5</v>
      </c>
      <c r="P45" s="1">
        <f>COUNTIFS(Table2[Sub-Sector],Table3[[#This Row],[Sub-Sector]],Table2[% Away From 52W High],"&lt;=10")/Table3[[#This Row],[Count]]</f>
        <v>0.5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45">
        <f>_xlfn.RANK.AVG(Table3[[#This Row],[Score]],Table3[Score],1)</f>
        <v>75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5">
        <f>_xlfn.RANK.AVG(Table3[[#This Row],[Score 2 ]],Table3[[Score 2 ]],1)</f>
        <v>44</v>
      </c>
    </row>
    <row r="46" spans="1:26" x14ac:dyDescent="0.3">
      <c r="A46" t="s">
        <v>409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0.5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0.5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46">
        <f>_xlfn.RANK.AVG(Table3[[#This Row],[Score]],Table3[Score],1)</f>
        <v>34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6">
        <f>_xlfn.RANK.AVG(Table3[[#This Row],[Score 2 ]],Table3[[Score 2 ]],1)</f>
        <v>45</v>
      </c>
    </row>
    <row r="47" spans="1:26" x14ac:dyDescent="0.3">
      <c r="A47" t="s">
        <v>1010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47">
        <f>_xlfn.RANK.AVG(Table3[[#This Row],[Score]],Table3[Score],1)</f>
        <v>49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46.5</v>
      </c>
    </row>
    <row r="48" spans="1:26" x14ac:dyDescent="0.3">
      <c r="A48" t="s">
        <v>767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1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48">
        <f>_xlfn.RANK.AVG(Table3[[#This Row],[Score]],Table3[Score],1)</f>
        <v>76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8">
        <f>_xlfn.RANK.AVG(Table3[[#This Row],[Score 2 ]],Table3[[Score 2 ]],1)</f>
        <v>46.5</v>
      </c>
    </row>
    <row r="49" spans="1:26" x14ac:dyDescent="0.3">
      <c r="A49" t="s">
        <v>261</v>
      </c>
      <c r="B49">
        <f>COUNTIFS(Table2[Sub-Sector],Table3[[#This Row],[Sub-Sector]])</f>
        <v>12</v>
      </c>
      <c r="C49" s="1">
        <f>COUNTIFS(Table2[Sub-Sector],Table3[[#This Row],[Sub-Sector]],Table2[Uptrend],"Uptrend")/Table3[[#This Row],[Count]]</f>
        <v>0.41666666666666669</v>
      </c>
      <c r="D49" s="1">
        <f>COUNTIFS(Table2[Sub-Sector],Table3[[#This Row],[Sub-Sector]],Table2[1W Return vs Nifty],"&gt;=5")/Table3[[#This Row],[Count]]</f>
        <v>8.3333333333333329E-2</v>
      </c>
      <c r="E49" s="1">
        <f>COUNTIFS(Table2[Sub-Sector],Table3[[#This Row],[Sub-Sector]],Table2[1M Return vs Nifty],"&gt;=5")/Table3[[#This Row],[Count]]</f>
        <v>0.25</v>
      </c>
      <c r="F49" s="1">
        <f>COUNTIFS(Table2[Sub-Sector],Table3[[#This Row],[Sub-Sector]],Table2[6M Return vs Nifty],"&gt;=10")/Table3[[#This Row],[Count]]</f>
        <v>0.33333333333333331</v>
      </c>
      <c r="G49" s="1">
        <f>COUNTIFS(Table2[Sub-Sector],Table3[[#This Row],[Sub-Sector]],Table2[1Y Return vs Nifty],"&gt;=10")/Table3[[#This Row],[Count]]</f>
        <v>0.41666666666666669</v>
      </c>
      <c r="H49" s="1">
        <f>COUNTIFS(Table2[Sub-Sector],Table3[[#This Row],[Sub-Sector]],Table2[RSI Exponential â€“ 14D],"&gt;=50")/Table3[[#This Row],[Count]]</f>
        <v>8.3333333333333329E-2</v>
      </c>
      <c r="I49" s="1">
        <f>COUNTIFS(Table2[Sub-Sector],Table3[[#This Row],[Sub-Sector]],Table2[Relative Volume],"&gt;=1")/Table3[[#This Row],[Count]]</f>
        <v>0.41666666666666669</v>
      </c>
      <c r="J49" s="1">
        <f>COUNTIFS(Table2[Sub-Sector],Table3[[#This Row],[Sub-Sector]],Table2[% Away From Day Low],"&gt;=0.05")/Table3[[#This Row],[Count]]</f>
        <v>8.3333333333333329E-2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0.83333333333333337</v>
      </c>
      <c r="N49" s="1">
        <f>COUNTIFS(Table2[Sub-Sector],Table3[[#This Row],[Sub-Sector]],Table2[% Away From Current Month Low],"&gt;=0.05")/Table3[[#This Row],[Count]]</f>
        <v>0.41666666666666669</v>
      </c>
      <c r="O49" s="1">
        <f>COUNTIFS(Table2[Sub-Sector],Table3[[#This Row],[Sub-Sector]],Table2[% Away From Current Month High],"&lt;=0.05")/Table3[[#This Row],[Count]]</f>
        <v>8.3333333333333329E-2</v>
      </c>
      <c r="P49" s="1">
        <f>COUNTIFS(Table2[Sub-Sector],Table3[[#This Row],[Sub-Sector]],Table2[% Away From 52W High],"&lt;=10")/Table3[[#This Row],[Count]]</f>
        <v>0.16666666666666666</v>
      </c>
      <c r="Q49" s="1">
        <f>COUNTIFS(Table2[Sub-Sector],Table3[[#This Row],[Sub-Sector]],Table2[% Away From 52W Low],"&gt;=10")/Table3[[#This Row],[Count]]</f>
        <v>0.91666666666666663</v>
      </c>
      <c r="R49" s="1">
        <f>COUNTIFS(Table2[Sub-Sector],Table3[[#This Row],[Sub-Sector]],Table2[% Price above 20 EMA],"&gt;=0")/Table3[[#This Row],[Count]]</f>
        <v>0.25</v>
      </c>
      <c r="S49" s="1">
        <f>COUNTIFS(Table2[Sub-Sector],Table3[[#This Row],[Sub-Sector]],Table2[% Price above 50 EMA],"&gt;=0")/Table3[[#This Row],[Count]]</f>
        <v>0.33333333333333331</v>
      </c>
      <c r="T49" s="1">
        <f>COUNTIFS(Table2[Sub-Sector],Table3[[#This Row],[Sub-Sector]],Table2[% Price above 200 EMA],"&gt;=0")/Table3[[#This Row],[Count]]</f>
        <v>0.5</v>
      </c>
      <c r="U49" s="1">
        <f>COUNTIFS(Table2[Sub-Sector],Table3[[#This Row],[Sub-Sector]],Table2[Rate of Change - Zone],"Positive")/Table3[[#This Row],[Count]]</f>
        <v>0.16666666666666666</v>
      </c>
      <c r="V49" s="1">
        <f>COUNTIFS(Table2[Sub-Sector],Table3[[#This Row],[Sub-Sector]],Table2[Sharpe Ratio],"&gt;=0.10")/Table3[[#This Row],[Count]]</f>
        <v>0.25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49">
        <f>_xlfn.RANK.AVG(Table3[[#This Row],[Score]],Table3[Score],1)</f>
        <v>28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9">
        <f>_xlfn.RANK.AVG(Table3[[#This Row],[Score 2 ]],Table3[[Score 2 ]],1)</f>
        <v>48</v>
      </c>
    </row>
    <row r="50" spans="1:26" x14ac:dyDescent="0.3">
      <c r="A50" t="s">
        <v>166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50">
        <f>_xlfn.RANK.AVG(Table3[[#This Row],[Score]],Table3[Score],1)</f>
        <v>77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50">
        <f>_xlfn.RANK.AVG(Table3[[#This Row],[Score 2 ]],Table3[[Score 2 ]],1)</f>
        <v>49</v>
      </c>
    </row>
    <row r="51" spans="1:26" x14ac:dyDescent="0.3">
      <c r="A51" t="s">
        <v>34</v>
      </c>
      <c r="B51">
        <f>COUNTIFS(Table2[Sub-Sector],Table3[[#This Row],[Sub-Sector]])</f>
        <v>11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0.72727272727272729</v>
      </c>
      <c r="E51" s="1">
        <f>COUNTIFS(Table2[Sub-Sector],Table3[[#This Row],[Sub-Sector]],Table2[1M Return vs Nifty],"&gt;=5")/Table3[[#This Row],[Count]]</f>
        <v>0.27272727272727271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0.18181818181818182</v>
      </c>
      <c r="H51" s="1">
        <f>COUNTIFS(Table2[Sub-Sector],Table3[[#This Row],[Sub-Sector]],Table2[RSI Exponential â€“ 14D],"&gt;=50")/Table3[[#This Row],[Count]]</f>
        <v>0.72727272727272729</v>
      </c>
      <c r="I51" s="1">
        <f>COUNTIFS(Table2[Sub-Sector],Table3[[#This Row],[Sub-Sector]],Table2[Relative Volume],"&gt;=1")/Table3[[#This Row],[Count]]</f>
        <v>0.72727272727272729</v>
      </c>
      <c r="J51" s="1">
        <f>COUNTIFS(Table2[Sub-Sector],Table3[[#This Row],[Sub-Sector]],Table2[% Away From Day Low],"&gt;=0.05")/Table3[[#This Row],[Count]]</f>
        <v>9.0909090909090912E-2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0.72727272727272729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0.36363636363636365</v>
      </c>
      <c r="P51" s="1">
        <f>COUNTIFS(Table2[Sub-Sector],Table3[[#This Row],[Sub-Sector]],Table2[% Away From 52W High],"&lt;=10")/Table3[[#This Row],[Count]]</f>
        <v>9.0909090909090912E-2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0.81818181818181823</v>
      </c>
      <c r="S51" s="1">
        <f>COUNTIFS(Table2[Sub-Sector],Table3[[#This Row],[Sub-Sector]],Table2[% Price above 50 EMA],"&gt;=0")/Table3[[#This Row],[Count]]</f>
        <v>0.27272727272727271</v>
      </c>
      <c r="T51" s="1">
        <f>COUNTIFS(Table2[Sub-Sector],Table3[[#This Row],[Sub-Sector]],Table2[% Price above 200 EMA],"&gt;=0")/Table3[[#This Row],[Count]]</f>
        <v>0.27272727272727271</v>
      </c>
      <c r="U51" s="1">
        <f>COUNTIFS(Table2[Sub-Sector],Table3[[#This Row],[Sub-Sector]],Table2[Rate of Change - Zone],"Positive")/Table3[[#This Row],[Count]]</f>
        <v>0.72727272727272729</v>
      </c>
      <c r="V51" s="1">
        <f>COUNTIFS(Table2[Sub-Sector],Table3[[#This Row],[Sub-Sector]],Table2[Sharpe Ratio],"&gt;=0.10")/Table3[[#This Row],[Count]]</f>
        <v>0.54545454545454541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51">
        <f>_xlfn.RANK.AVG(Table3[[#This Row],[Score]],Table3[Score],1)</f>
        <v>35.5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1">
        <f>_xlfn.RANK.AVG(Table3[[#This Row],[Score 2 ]],Table3[[Score 2 ]],1)</f>
        <v>50</v>
      </c>
    </row>
    <row r="52" spans="1:26" x14ac:dyDescent="0.3">
      <c r="A52" t="s">
        <v>748</v>
      </c>
      <c r="B52">
        <f>COUNTIFS(Table2[Sub-Sector],Table3[[#This Row],[Sub-Sector]])</f>
        <v>4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0.25</v>
      </c>
      <c r="F52" s="1">
        <f>COUNTIFS(Table2[Sub-Sector],Table3[[#This Row],[Sub-Sector]],Table2[6M Return vs Nifty],"&gt;=10")/Table3[[#This Row],[Count]]</f>
        <v>0.25</v>
      </c>
      <c r="G52" s="1">
        <f>COUNTIFS(Table2[Sub-Sector],Table3[[#This Row],[Sub-Sector]],Table2[1Y Return vs Nifty],"&gt;=10")/Table3[[#This Row],[Count]]</f>
        <v>0.5</v>
      </c>
      <c r="H52" s="1">
        <f>COUNTIFS(Table2[Sub-Sector],Table3[[#This Row],[Sub-Sector]],Table2[RSI Exponential â€“ 14D],"&gt;=50")/Table3[[#This Row],[Count]]</f>
        <v>0.25</v>
      </c>
      <c r="I52" s="1">
        <f>COUNTIFS(Table2[Sub-Sector],Table3[[#This Row],[Sub-Sector]],Table2[Relative Volume],"&gt;=1")/Table3[[#This Row],[Count]]</f>
        <v>0.25</v>
      </c>
      <c r="J52" s="1">
        <f>COUNTIFS(Table2[Sub-Sector],Table3[[#This Row],[Sub-Sector]],Table2[% Away From Day Low],"&gt;=0.05")/Table3[[#This Row],[Count]]</f>
        <v>0.25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0.5</v>
      </c>
      <c r="R52" s="1">
        <f>COUNTIFS(Table2[Sub-Sector],Table3[[#This Row],[Sub-Sector]],Table2[% Price above 20 EMA],"&gt;=0")/Table3[[#This Row],[Count]]</f>
        <v>0.25</v>
      </c>
      <c r="S52" s="1">
        <f>COUNTIFS(Table2[Sub-Sector],Table3[[#This Row],[Sub-Sector]],Table2[% Price above 50 EMA],"&gt;=0")/Table3[[#This Row],[Count]]</f>
        <v>0.25</v>
      </c>
      <c r="T52" s="1">
        <f>COUNTIFS(Table2[Sub-Sector],Table3[[#This Row],[Sub-Sector]],Table2[% Price above 200 EMA],"&gt;=0")/Table3[[#This Row],[Count]]</f>
        <v>0.5</v>
      </c>
      <c r="U52" s="1">
        <f>COUNTIFS(Table2[Sub-Sector],Table3[[#This Row],[Sub-Sector]],Table2[Rate of Change - Zone],"Positive")/Table3[[#This Row],[Count]]</f>
        <v>0.25</v>
      </c>
      <c r="V52" s="1">
        <f>COUNTIFS(Table2[Sub-Sector],Table3[[#This Row],[Sub-Sector]],Table2[Sharpe Ratio],"&gt;=0.10")/Table3[[#This Row],[Count]]</f>
        <v>0.25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52">
        <f>_xlfn.RANK.AVG(Table3[[#This Row],[Score]],Table3[Score],1)</f>
        <v>61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2">
        <f>_xlfn.RANK.AVG(Table3[[#This Row],[Score 2 ]],Table3[[Score 2 ]],1)</f>
        <v>51</v>
      </c>
    </row>
    <row r="53" spans="1:26" x14ac:dyDescent="0.3">
      <c r="A53" t="s">
        <v>43</v>
      </c>
      <c r="B53">
        <f>COUNTIFS(Table2[Sub-Sector],Table3[[#This Row],[Sub-Sector]])</f>
        <v>10</v>
      </c>
      <c r="C53" s="1">
        <f>COUNTIFS(Table2[Sub-Sector],Table3[[#This Row],[Sub-Sector]],Table2[Uptrend],"Uptrend")/Table3[[#This Row],[Count]]</f>
        <v>0.4</v>
      </c>
      <c r="D53" s="1">
        <f>COUNTIFS(Table2[Sub-Sector],Table3[[#This Row],[Sub-Sector]],Table2[1W Return vs Nifty],"&gt;=5")/Table3[[#This Row],[Count]]</f>
        <v>0.1</v>
      </c>
      <c r="E53" s="1">
        <f>COUNTIFS(Table2[Sub-Sector],Table3[[#This Row],[Sub-Sector]],Table2[1M Return vs Nifty],"&gt;=5")/Table3[[#This Row],[Count]]</f>
        <v>0.2</v>
      </c>
      <c r="F53" s="1">
        <f>COUNTIFS(Table2[Sub-Sector],Table3[[#This Row],[Sub-Sector]],Table2[6M Return vs Nifty],"&gt;=10")/Table3[[#This Row],[Count]]</f>
        <v>0.3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0.4</v>
      </c>
      <c r="I53" s="1">
        <f>COUNTIFS(Table2[Sub-Sector],Table3[[#This Row],[Sub-Sector]],Table2[Relative Volume],"&gt;=1")/Table3[[#This Row],[Count]]</f>
        <v>0.3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</v>
      </c>
      <c r="M53" s="1">
        <f>COUNTIFS(Table2[Sub-Sector],Table3[[#This Row],[Sub-Sector]],Table2[% Away From Current Week High],"&lt;=0.05")/Table3[[#This Row],[Count]]</f>
        <v>0.9</v>
      </c>
      <c r="N53" s="1">
        <f>COUNTIFS(Table2[Sub-Sector],Table3[[#This Row],[Sub-Sector]],Table2[% Away From Current Month Low],"&gt;=0.05")/Table3[[#This Row],[Count]]</f>
        <v>0.5</v>
      </c>
      <c r="O53" s="1">
        <f>COUNTIFS(Table2[Sub-Sector],Table3[[#This Row],[Sub-Sector]],Table2[% Away From Current Month High],"&lt;=0.05")/Table3[[#This Row],[Count]]</f>
        <v>0.2</v>
      </c>
      <c r="P53" s="1">
        <f>COUNTIFS(Table2[Sub-Sector],Table3[[#This Row],[Sub-Sector]],Table2[% Away From 52W High],"&lt;=10")/Table3[[#This Row],[Count]]</f>
        <v>0.3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0.2</v>
      </c>
      <c r="S53" s="1">
        <f>COUNTIFS(Table2[Sub-Sector],Table3[[#This Row],[Sub-Sector]],Table2[% Price above 50 EMA],"&gt;=0")/Table3[[#This Row],[Count]]</f>
        <v>0.3</v>
      </c>
      <c r="T53" s="1">
        <f>COUNTIFS(Table2[Sub-Sector],Table3[[#This Row],[Sub-Sector]],Table2[% Price above 200 EMA],"&gt;=0")/Table3[[#This Row],[Count]]</f>
        <v>0.7</v>
      </c>
      <c r="U53" s="1">
        <f>COUNTIFS(Table2[Sub-Sector],Table3[[#This Row],[Sub-Sector]],Table2[Rate of Change - Zone],"Positive")/Table3[[#This Row],[Count]]</f>
        <v>0.2</v>
      </c>
      <c r="V53" s="1">
        <f>COUNTIFS(Table2[Sub-Sector],Table3[[#This Row],[Sub-Sector]],Table2[Sharpe Ratio],"&gt;=0.10")/Table3[[#This Row],[Count]]</f>
        <v>0.1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3">
        <f>_xlfn.RANK.AVG(Table3[[#This Row],[Score]],Table3[Score],1)</f>
        <v>31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>
        <f>_xlfn.RANK.AVG(Table3[[#This Row],[Score 2 ]],Table3[[Score 2 ]],1)</f>
        <v>52</v>
      </c>
    </row>
    <row r="54" spans="1:26" x14ac:dyDescent="0.3">
      <c r="A54" t="s">
        <v>108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0.66666666666666663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0.33333333333333331</v>
      </c>
      <c r="F54" s="1">
        <f>COUNTIFS(Table2[Sub-Sector],Table3[[#This Row],[Sub-Sector]],Table2[6M Return vs Nifty],"&gt;=10")/Table3[[#This Row],[Count]]</f>
        <v>0.66666666666666663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0.33333333333333331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0.33333333333333331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0.33333333333333331</v>
      </c>
      <c r="S54" s="1">
        <f>COUNTIFS(Table2[Sub-Sector],Table3[[#This Row],[Sub-Sector]],Table2[% Price above 50 EMA],"&gt;=0")/Table3[[#This Row],[Count]]</f>
        <v>0.33333333333333331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54">
        <f>_xlfn.RANK.AVG(Table3[[#This Row],[Score]],Table3[Score],1)</f>
        <v>35.5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4">
        <f>_xlfn.RANK.AVG(Table3[[#This Row],[Score 2 ]],Table3[[Score 2 ]],1)</f>
        <v>53</v>
      </c>
    </row>
    <row r="55" spans="1:26" x14ac:dyDescent="0.3">
      <c r="A55" t="s">
        <v>144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55">
        <f>_xlfn.RANK.AVG(Table3[[#This Row],[Score]],Table3[Score],1)</f>
        <v>78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5">
        <f>_xlfn.RANK.AVG(Table3[[#This Row],[Score 2 ]],Table3[[Score 2 ]],1)</f>
        <v>54</v>
      </c>
    </row>
    <row r="56" spans="1:26" x14ac:dyDescent="0.3">
      <c r="A56" t="s">
        <v>24</v>
      </c>
      <c r="B56">
        <f>COUNTIFS(Table2[Sub-Sector],Table3[[#This Row],[Sub-Sector]])</f>
        <v>20</v>
      </c>
      <c r="C56" s="1">
        <f>COUNTIFS(Table2[Sub-Sector],Table3[[#This Row],[Sub-Sector]],Table2[Uptrend],"Uptrend")/Table3[[#This Row],[Count]]</f>
        <v>0.25</v>
      </c>
      <c r="D56" s="1">
        <f>COUNTIFS(Table2[Sub-Sector],Table3[[#This Row],[Sub-Sector]],Table2[1W Return vs Nifty],"&gt;=5")/Table3[[#This Row],[Count]]</f>
        <v>0.3</v>
      </c>
      <c r="E56" s="1">
        <f>COUNTIFS(Table2[Sub-Sector],Table3[[#This Row],[Sub-Sector]],Table2[1M Return vs Nifty],"&gt;=5")/Table3[[#This Row],[Count]]</f>
        <v>0.3</v>
      </c>
      <c r="F56" s="1">
        <f>COUNTIFS(Table2[Sub-Sector],Table3[[#This Row],[Sub-Sector]],Table2[6M Return vs Nifty],"&gt;=10")/Table3[[#This Row],[Count]]</f>
        <v>0.05</v>
      </c>
      <c r="G56" s="1">
        <f>COUNTIFS(Table2[Sub-Sector],Table3[[#This Row],[Sub-Sector]],Table2[1Y Return vs Nifty],"&gt;=10")/Table3[[#This Row],[Count]]</f>
        <v>0.15</v>
      </c>
      <c r="H56" s="1">
        <f>COUNTIFS(Table2[Sub-Sector],Table3[[#This Row],[Sub-Sector]],Table2[RSI Exponential â€“ 14D],"&gt;=50")/Table3[[#This Row],[Count]]</f>
        <v>0.5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0.4</v>
      </c>
      <c r="M56" s="1">
        <f>COUNTIFS(Table2[Sub-Sector],Table3[[#This Row],[Sub-Sector]],Table2[% Away From Current Week High],"&lt;=0.05")/Table3[[#This Row],[Count]]</f>
        <v>0.95</v>
      </c>
      <c r="N56" s="1">
        <f>COUNTIFS(Table2[Sub-Sector],Table3[[#This Row],[Sub-Sector]],Table2[% Away From Current Month Low],"&gt;=0.05")/Table3[[#This Row],[Count]]</f>
        <v>0.8</v>
      </c>
      <c r="O56" s="1">
        <f>COUNTIFS(Table2[Sub-Sector],Table3[[#This Row],[Sub-Sector]],Table2[% Away From Current Month High],"&lt;=0.05")/Table3[[#This Row],[Count]]</f>
        <v>0.35</v>
      </c>
      <c r="P56" s="1">
        <f>COUNTIFS(Table2[Sub-Sector],Table3[[#This Row],[Sub-Sector]],Table2[% Away From 52W High],"&lt;=10")/Table3[[#This Row],[Count]]</f>
        <v>0.25</v>
      </c>
      <c r="Q56" s="1">
        <f>COUNTIFS(Table2[Sub-Sector],Table3[[#This Row],[Sub-Sector]],Table2[% Away From 52W Low],"&gt;=10")/Table3[[#This Row],[Count]]</f>
        <v>0.7</v>
      </c>
      <c r="R56" s="1">
        <f>COUNTIFS(Table2[Sub-Sector],Table3[[#This Row],[Sub-Sector]],Table2[% Price above 20 EMA],"&gt;=0")/Table3[[#This Row],[Count]]</f>
        <v>0.45</v>
      </c>
      <c r="S56" s="1">
        <f>COUNTIFS(Table2[Sub-Sector],Table3[[#This Row],[Sub-Sector]],Table2[% Price above 50 EMA],"&gt;=0")/Table3[[#This Row],[Count]]</f>
        <v>0.35</v>
      </c>
      <c r="T56" s="1">
        <f>COUNTIFS(Table2[Sub-Sector],Table3[[#This Row],[Sub-Sector]],Table2[% Price above 200 EMA],"&gt;=0")/Table3[[#This Row],[Count]]</f>
        <v>0.3</v>
      </c>
      <c r="U56" s="1">
        <f>COUNTIFS(Table2[Sub-Sector],Table3[[#This Row],[Sub-Sector]],Table2[Rate of Change - Zone],"Positive")/Table3[[#This Row],[Count]]</f>
        <v>0.5</v>
      </c>
      <c r="V56" s="1">
        <f>COUNTIFS(Table2[Sub-Sector],Table3[[#This Row],[Sub-Sector]],Table2[Sharpe Ratio],"&gt;=0.10")/Table3[[#This Row],[Count]]</f>
        <v>0.15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56">
        <f>_xlfn.RANK.AVG(Table3[[#This Row],[Score]],Table3[Score],1)</f>
        <v>26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6">
        <f>_xlfn.RANK.AVG(Table3[[#This Row],[Score 2 ]],Table3[[Score 2 ]],1)</f>
        <v>55</v>
      </c>
    </row>
    <row r="57" spans="1:26" x14ac:dyDescent="0.3">
      <c r="A57" t="s">
        <v>278</v>
      </c>
      <c r="B57">
        <f>COUNTIFS(Table2[Sub-Sector],Table3[[#This Row],[Sub-Sector]])</f>
        <v>19</v>
      </c>
      <c r="C57" s="1">
        <f>COUNTIFS(Table2[Sub-Sector],Table3[[#This Row],[Sub-Sector]],Table2[Uptrend],"Uptrend")/Table3[[#This Row],[Count]]</f>
        <v>0.36842105263157893</v>
      </c>
      <c r="D57" s="1">
        <f>COUNTIFS(Table2[Sub-Sector],Table3[[#This Row],[Sub-Sector]],Table2[1W Return vs Nifty],"&gt;=5")/Table3[[#This Row],[Count]]</f>
        <v>5.2631578947368418E-2</v>
      </c>
      <c r="E57" s="1">
        <f>COUNTIFS(Table2[Sub-Sector],Table3[[#This Row],[Sub-Sector]],Table2[1M Return vs Nifty],"&gt;=5")/Table3[[#This Row],[Count]]</f>
        <v>0.10526315789473684</v>
      </c>
      <c r="F57" s="1">
        <f>COUNTIFS(Table2[Sub-Sector],Table3[[#This Row],[Sub-Sector]],Table2[6M Return vs Nifty],"&gt;=10")/Table3[[#This Row],[Count]]</f>
        <v>0.47368421052631576</v>
      </c>
      <c r="G57" s="1">
        <f>COUNTIFS(Table2[Sub-Sector],Table3[[#This Row],[Sub-Sector]],Table2[1Y Return vs Nifty],"&gt;=10")/Table3[[#This Row],[Count]]</f>
        <v>0.57894736842105265</v>
      </c>
      <c r="H57" s="1">
        <f>COUNTIFS(Table2[Sub-Sector],Table3[[#This Row],[Sub-Sector]],Table2[RSI Exponential â€“ 14D],"&gt;=50")/Table3[[#This Row],[Count]]</f>
        <v>5.2631578947368418E-2</v>
      </c>
      <c r="I57" s="1">
        <f>COUNTIFS(Table2[Sub-Sector],Table3[[#This Row],[Sub-Sector]],Table2[Relative Volume],"&gt;=1")/Table3[[#This Row],[Count]]</f>
        <v>5.2631578947368418E-2</v>
      </c>
      <c r="J57" s="1">
        <f>COUNTIFS(Table2[Sub-Sector],Table3[[#This Row],[Sub-Sector]],Table2[% Away From Day Low],"&gt;=0.05")/Table3[[#This Row],[Count]]</f>
        <v>5.2631578947368418E-2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0.63157894736842102</v>
      </c>
      <c r="M57" s="1">
        <f>COUNTIFS(Table2[Sub-Sector],Table3[[#This Row],[Sub-Sector]],Table2[% Away From Current Week High],"&lt;=0.05")/Table3[[#This Row],[Count]]</f>
        <v>0.94736842105263153</v>
      </c>
      <c r="N57" s="1">
        <f>COUNTIFS(Table2[Sub-Sector],Table3[[#This Row],[Sub-Sector]],Table2[% Away From Current Month Low],"&gt;=0.05")/Table3[[#This Row],[Count]]</f>
        <v>0.68421052631578949</v>
      </c>
      <c r="O57" s="1">
        <f>COUNTIFS(Table2[Sub-Sector],Table3[[#This Row],[Sub-Sector]],Table2[% Away From Current Month High],"&lt;=0.05")/Table3[[#This Row],[Count]]</f>
        <v>5.2631578947368418E-2</v>
      </c>
      <c r="P57" s="1">
        <f>COUNTIFS(Table2[Sub-Sector],Table3[[#This Row],[Sub-Sector]],Table2[% Away From 52W High],"&lt;=10")/Table3[[#This Row],[Count]]</f>
        <v>5.2631578947368418E-2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0.21052631578947367</v>
      </c>
      <c r="S57" s="1">
        <f>COUNTIFS(Table2[Sub-Sector],Table3[[#This Row],[Sub-Sector]],Table2[% Price above 50 EMA],"&gt;=0")/Table3[[#This Row],[Count]]</f>
        <v>0.15789473684210525</v>
      </c>
      <c r="T57" s="1">
        <f>COUNTIFS(Table2[Sub-Sector],Table3[[#This Row],[Sub-Sector]],Table2[% Price above 200 EMA],"&gt;=0")/Table3[[#This Row],[Count]]</f>
        <v>0.84210526315789469</v>
      </c>
      <c r="U57" s="1">
        <f>COUNTIFS(Table2[Sub-Sector],Table3[[#This Row],[Sub-Sector]],Table2[Rate of Change - Zone],"Positive")/Table3[[#This Row],[Count]]</f>
        <v>5.2631578947368418E-2</v>
      </c>
      <c r="V57" s="1">
        <f>COUNTIFS(Table2[Sub-Sector],Table3[[#This Row],[Sub-Sector]],Table2[Sharpe Ratio],"&gt;=0.10")/Table3[[#This Row],[Count]]</f>
        <v>0.26315789473684209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57">
        <f>_xlfn.RANK.AVG(Table3[[#This Row],[Score]],Table3[Score],1)</f>
        <v>39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7">
        <f>_xlfn.RANK.AVG(Table3[[#This Row],[Score 2 ]],Table3[[Score 2 ]],1)</f>
        <v>56.5</v>
      </c>
    </row>
    <row r="58" spans="1:26" x14ac:dyDescent="0.3">
      <c r="A58" t="s">
        <v>200</v>
      </c>
      <c r="B58">
        <f>COUNTIFS(Table2[Sub-Sector],Table3[[#This Row],[Sub-Sector]])</f>
        <v>28</v>
      </c>
      <c r="C58" s="1">
        <f>COUNTIFS(Table2[Sub-Sector],Table3[[#This Row],[Sub-Sector]],Table2[Uptrend],"Uptrend")/Table3[[#This Row],[Count]]</f>
        <v>0.25</v>
      </c>
      <c r="D58" s="1">
        <f>COUNTIFS(Table2[Sub-Sector],Table3[[#This Row],[Sub-Sector]],Table2[1W Return vs Nifty],"&gt;=5")/Table3[[#This Row],[Count]]</f>
        <v>0.17857142857142858</v>
      </c>
      <c r="E58" s="1">
        <f>COUNTIFS(Table2[Sub-Sector],Table3[[#This Row],[Sub-Sector]],Table2[1M Return vs Nifty],"&gt;=5")/Table3[[#This Row],[Count]]</f>
        <v>3.5714285714285712E-2</v>
      </c>
      <c r="F58" s="1">
        <f>COUNTIFS(Table2[Sub-Sector],Table3[[#This Row],[Sub-Sector]],Table2[6M Return vs Nifty],"&gt;=10")/Table3[[#This Row],[Count]]</f>
        <v>0.35714285714285715</v>
      </c>
      <c r="G58" s="1">
        <f>COUNTIFS(Table2[Sub-Sector],Table3[[#This Row],[Sub-Sector]],Table2[1Y Return vs Nifty],"&gt;=10")/Table3[[#This Row],[Count]]</f>
        <v>0.5</v>
      </c>
      <c r="H58" s="1">
        <f>COUNTIFS(Table2[Sub-Sector],Table3[[#This Row],[Sub-Sector]],Table2[RSI Exponential â€“ 14D],"&gt;=50")/Table3[[#This Row],[Count]]</f>
        <v>0.14285714285714285</v>
      </c>
      <c r="I58" s="1">
        <f>COUNTIFS(Table2[Sub-Sector],Table3[[#This Row],[Sub-Sector]],Table2[Relative Volume],"&gt;=1")/Table3[[#This Row],[Count]]</f>
        <v>0.17857142857142858</v>
      </c>
      <c r="J58" s="1">
        <f>COUNTIFS(Table2[Sub-Sector],Table3[[#This Row],[Sub-Sector]],Table2[% Away From Day Low],"&gt;=0.05")/Table3[[#This Row],[Count]]</f>
        <v>3.5714285714285712E-2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0.42857142857142855</v>
      </c>
      <c r="M58" s="1">
        <f>COUNTIFS(Table2[Sub-Sector],Table3[[#This Row],[Sub-Sector]],Table2[% Away From Current Week High],"&lt;=0.05")/Table3[[#This Row],[Count]]</f>
        <v>0.9285714285714286</v>
      </c>
      <c r="N58" s="1">
        <f>COUNTIFS(Table2[Sub-Sector],Table3[[#This Row],[Sub-Sector]],Table2[% Away From Current Month Low],"&gt;=0.05")/Table3[[#This Row],[Count]]</f>
        <v>0.5357142857142857</v>
      </c>
      <c r="O58" s="1">
        <f>COUNTIFS(Table2[Sub-Sector],Table3[[#This Row],[Sub-Sector]],Table2[% Away From Current Month High],"&lt;=0.05")/Table3[[#This Row],[Count]]</f>
        <v>3.5714285714285712E-2</v>
      </c>
      <c r="P58" s="1">
        <f>COUNTIFS(Table2[Sub-Sector],Table3[[#This Row],[Sub-Sector]],Table2[% Away From 52W High],"&lt;=10")/Table3[[#This Row],[Count]]</f>
        <v>3.5714285714285712E-2</v>
      </c>
      <c r="Q58" s="1">
        <f>COUNTIFS(Table2[Sub-Sector],Table3[[#This Row],[Sub-Sector]],Table2[% Away From 52W Low],"&gt;=10")/Table3[[#This Row],[Count]]</f>
        <v>0.8928571428571429</v>
      </c>
      <c r="R58" s="1">
        <f>COUNTIFS(Table2[Sub-Sector],Table3[[#This Row],[Sub-Sector]],Table2[% Price above 20 EMA],"&gt;=0")/Table3[[#This Row],[Count]]</f>
        <v>0.14285714285714285</v>
      </c>
      <c r="S58" s="1">
        <f>COUNTIFS(Table2[Sub-Sector],Table3[[#This Row],[Sub-Sector]],Table2[% Price above 50 EMA],"&gt;=0")/Table3[[#This Row],[Count]]</f>
        <v>0.10714285714285714</v>
      </c>
      <c r="T58" s="1">
        <f>COUNTIFS(Table2[Sub-Sector],Table3[[#This Row],[Sub-Sector]],Table2[% Price above 200 EMA],"&gt;=0")/Table3[[#This Row],[Count]]</f>
        <v>0.6785714285714286</v>
      </c>
      <c r="U58" s="1">
        <f>COUNTIFS(Table2[Sub-Sector],Table3[[#This Row],[Sub-Sector]],Table2[Rate of Change - Zone],"Positive")/Table3[[#This Row],[Count]]</f>
        <v>0.14285714285714285</v>
      </c>
      <c r="V58" s="1">
        <f>COUNTIFS(Table2[Sub-Sector],Table3[[#This Row],[Sub-Sector]],Table2[Sharpe Ratio],"&gt;=0.10")/Table3[[#This Row],[Count]]</f>
        <v>0.35714285714285715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58">
        <f>_xlfn.RANK.AVG(Table3[[#This Row],[Score]],Table3[Score],1)</f>
        <v>40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8">
        <f>_xlfn.RANK.AVG(Table3[[#This Row],[Score 2 ]],Table3[[Score 2 ]],1)</f>
        <v>56.5</v>
      </c>
    </row>
    <row r="59" spans="1:26" x14ac:dyDescent="0.3">
      <c r="A59" t="s">
        <v>48</v>
      </c>
      <c r="B59">
        <f>COUNTIFS(Table2[Sub-Sector],Table3[[#This Row],[Sub-Sector]])</f>
        <v>26</v>
      </c>
      <c r="C59" s="1">
        <f>COUNTIFS(Table2[Sub-Sector],Table3[[#This Row],[Sub-Sector]],Table2[Uptrend],"Uptrend")/Table3[[#This Row],[Count]]</f>
        <v>0.15384615384615385</v>
      </c>
      <c r="D59" s="1">
        <f>COUNTIFS(Table2[Sub-Sector],Table3[[#This Row],[Sub-Sector]],Table2[1W Return vs Nifty],"&gt;=5")/Table3[[#This Row],[Count]]</f>
        <v>3.8461538461538464E-2</v>
      </c>
      <c r="E59" s="1">
        <f>COUNTIFS(Table2[Sub-Sector],Table3[[#This Row],[Sub-Sector]],Table2[1M Return vs Nifty],"&gt;=5")/Table3[[#This Row],[Count]]</f>
        <v>7.6923076923076927E-2</v>
      </c>
      <c r="F59" s="1">
        <f>COUNTIFS(Table2[Sub-Sector],Table3[[#This Row],[Sub-Sector]],Table2[6M Return vs Nifty],"&gt;=10")/Table3[[#This Row],[Count]]</f>
        <v>0.30769230769230771</v>
      </c>
      <c r="G59" s="1">
        <f>COUNTIFS(Table2[Sub-Sector],Table3[[#This Row],[Sub-Sector]],Table2[1Y Return vs Nifty],"&gt;=10")/Table3[[#This Row],[Count]]</f>
        <v>0.69230769230769229</v>
      </c>
      <c r="H59" s="1">
        <f>COUNTIFS(Table2[Sub-Sector],Table3[[#This Row],[Sub-Sector]],Table2[RSI Exponential â€“ 14D],"&gt;=50")/Table3[[#This Row],[Count]]</f>
        <v>7.6923076923076927E-2</v>
      </c>
      <c r="I59" s="1">
        <f>COUNTIFS(Table2[Sub-Sector],Table3[[#This Row],[Sub-Sector]],Table2[Relative Volume],"&gt;=1")/Table3[[#This Row],[Count]]</f>
        <v>0.11538461538461539</v>
      </c>
      <c r="J59" s="1">
        <f>COUNTIFS(Table2[Sub-Sector],Table3[[#This Row],[Sub-Sector]],Table2[% Away From Day Low],"&gt;=0.05")/Table3[[#This Row],[Count]]</f>
        <v>0.15384615384615385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0.76923076923076927</v>
      </c>
      <c r="M59" s="1">
        <f>COUNTIFS(Table2[Sub-Sector],Table3[[#This Row],[Sub-Sector]],Table2[% Away From Current Week High],"&lt;=0.05")/Table3[[#This Row],[Count]]</f>
        <v>0.96153846153846156</v>
      </c>
      <c r="N59" s="1">
        <f>COUNTIFS(Table2[Sub-Sector],Table3[[#This Row],[Sub-Sector]],Table2[% Away From Current Month Low],"&gt;=0.05")/Table3[[#This Row],[Count]]</f>
        <v>0.88461538461538458</v>
      </c>
      <c r="O59" s="1">
        <f>COUNTIFS(Table2[Sub-Sector],Table3[[#This Row],[Sub-Sector]],Table2[% Away From Current Month High],"&lt;=0.05")/Table3[[#This Row],[Count]]</f>
        <v>7.6923076923076927E-2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0.96153846153846156</v>
      </c>
      <c r="R59" s="1">
        <f>COUNTIFS(Table2[Sub-Sector],Table3[[#This Row],[Sub-Sector]],Table2[% Price above 20 EMA],"&gt;=0")/Table3[[#This Row],[Count]]</f>
        <v>0.15384615384615385</v>
      </c>
      <c r="S59" s="1">
        <f>COUNTIFS(Table2[Sub-Sector],Table3[[#This Row],[Sub-Sector]],Table2[% Price above 50 EMA],"&gt;=0")/Table3[[#This Row],[Count]]</f>
        <v>0.15384615384615385</v>
      </c>
      <c r="T59" s="1">
        <f>COUNTIFS(Table2[Sub-Sector],Table3[[#This Row],[Sub-Sector]],Table2[% Price above 200 EMA],"&gt;=0")/Table3[[#This Row],[Count]]</f>
        <v>0.5</v>
      </c>
      <c r="U59" s="1">
        <f>COUNTIFS(Table2[Sub-Sector],Table3[[#This Row],[Sub-Sector]],Table2[Rate of Change - Zone],"Positive")/Table3[[#This Row],[Count]]</f>
        <v>7.6923076923076927E-2</v>
      </c>
      <c r="V59" s="1">
        <f>COUNTIFS(Table2[Sub-Sector],Table3[[#This Row],[Sub-Sector]],Table2[Sharpe Ratio],"&gt;=0.10")/Table3[[#This Row],[Count]]</f>
        <v>0.46153846153846156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59">
        <f>_xlfn.RANK.AVG(Table3[[#This Row],[Score]],Table3[Score],1)</f>
        <v>47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9">
        <f>_xlfn.RANK.AVG(Table3[[#This Row],[Score 2 ]],Table3[[Score 2 ]],1)</f>
        <v>58</v>
      </c>
    </row>
    <row r="60" spans="1:26" x14ac:dyDescent="0.3">
      <c r="A60" t="s">
        <v>220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0.33333333333333331</v>
      </c>
      <c r="D60" s="1">
        <f>COUNTIFS(Table2[Sub-Sector],Table3[[#This Row],[Sub-Sector]],Table2[1W Return vs Nifty],"&gt;=5")/Table3[[#This Row],[Count]]</f>
        <v>0.33333333333333331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0.33333333333333331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0.33333333333333331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0.66666666666666663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0.33333333333333331</v>
      </c>
      <c r="T60" s="1">
        <f>COUNTIFS(Table2[Sub-Sector],Table3[[#This Row],[Sub-Sector]],Table2[% Price above 200 EMA],"&gt;=0")/Table3[[#This Row],[Count]]</f>
        <v>0.66666666666666663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0.66666666666666663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60">
        <f>_xlfn.RANK.AVG(Table3[[#This Row],[Score]],Table3[Score],1)</f>
        <v>43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0">
        <f>_xlfn.RANK.AVG(Table3[[#This Row],[Score 2 ]],Table3[[Score 2 ]],1)</f>
        <v>59</v>
      </c>
    </row>
    <row r="61" spans="1:26" x14ac:dyDescent="0.3">
      <c r="A61" t="s">
        <v>197</v>
      </c>
      <c r="B61">
        <f>COUNTIFS(Table2[Sub-Sector],Table3[[#This Row],[Sub-Sector]])</f>
        <v>9</v>
      </c>
      <c r="C61" s="1">
        <f>COUNTIFS(Table2[Sub-Sector],Table3[[#This Row],[Sub-Sector]],Table2[Uptrend],"Uptrend")/Table3[[#This Row],[Count]]</f>
        <v>0.1111111111111111</v>
      </c>
      <c r="D61" s="1">
        <f>COUNTIFS(Table2[Sub-Sector],Table3[[#This Row],[Sub-Sector]],Table2[1W Return vs Nifty],"&gt;=5")/Table3[[#This Row],[Count]]</f>
        <v>0.1111111111111111</v>
      </c>
      <c r="E61" s="1">
        <f>COUNTIFS(Table2[Sub-Sector],Table3[[#This Row],[Sub-Sector]],Table2[1M Return vs Nifty],"&gt;=5")/Table3[[#This Row],[Count]]</f>
        <v>0.22222222222222221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0.22222222222222221</v>
      </c>
      <c r="H61" s="1">
        <f>COUNTIFS(Table2[Sub-Sector],Table3[[#This Row],[Sub-Sector]],Table2[RSI Exponential â€“ 14D],"&gt;=50")/Table3[[#This Row],[Count]]</f>
        <v>0.22222222222222221</v>
      </c>
      <c r="I61" s="1">
        <f>COUNTIFS(Table2[Sub-Sector],Table3[[#This Row],[Sub-Sector]],Table2[Relative Volume],"&gt;=1")/Table3[[#This Row],[Count]]</f>
        <v>0.44444444444444442</v>
      </c>
      <c r="J61" s="1">
        <f>COUNTIFS(Table2[Sub-Sector],Table3[[#This Row],[Sub-Sector]],Table2[% Away From Day Low],"&gt;=0.05")/Table3[[#This Row],[Count]]</f>
        <v>0.1111111111111111</v>
      </c>
      <c r="K61" s="1">
        <f>COUNTIFS(Table2[Sub-Sector],Table3[[#This Row],[Sub-Sector]],Table2[% Away From Day High],"&lt;=0.05")/Table3[[#This Row],[Count]]</f>
        <v>0.88888888888888884</v>
      </c>
      <c r="L61" s="1">
        <f>COUNTIFS(Table2[Sub-Sector],Table3[[#This Row],[Sub-Sector]],Table2[% Away From Current Week Low],"&gt;=0.05")/Table3[[#This Row],[Count]]</f>
        <v>0.44444444444444442</v>
      </c>
      <c r="M61" s="1">
        <f>COUNTIFS(Table2[Sub-Sector],Table3[[#This Row],[Sub-Sector]],Table2[% Away From Current Week High],"&lt;=0.05")/Table3[[#This Row],[Count]]</f>
        <v>0.88888888888888884</v>
      </c>
      <c r="N61" s="1">
        <f>COUNTIFS(Table2[Sub-Sector],Table3[[#This Row],[Sub-Sector]],Table2[% Away From Current Month Low],"&gt;=0.05")/Table3[[#This Row],[Count]]</f>
        <v>0.55555555555555558</v>
      </c>
      <c r="O61" s="1">
        <f>COUNTIFS(Table2[Sub-Sector],Table3[[#This Row],[Sub-Sector]],Table2[% Away From Current Month High],"&lt;=0.05")/Table3[[#This Row],[Count]]</f>
        <v>0.22222222222222221</v>
      </c>
      <c r="P61" s="1">
        <f>COUNTIFS(Table2[Sub-Sector],Table3[[#This Row],[Sub-Sector]],Table2[% Away From 52W High],"&lt;=10")/Table3[[#This Row],[Count]]</f>
        <v>0.1111111111111111</v>
      </c>
      <c r="Q61" s="1">
        <f>COUNTIFS(Table2[Sub-Sector],Table3[[#This Row],[Sub-Sector]],Table2[% Away From 52W Low],"&gt;=10")/Table3[[#This Row],[Count]]</f>
        <v>0.88888888888888884</v>
      </c>
      <c r="R61" s="1">
        <f>COUNTIFS(Table2[Sub-Sector],Table3[[#This Row],[Sub-Sector]],Table2[% Price above 20 EMA],"&gt;=0")/Table3[[#This Row],[Count]]</f>
        <v>0.1111111111111111</v>
      </c>
      <c r="S61" s="1">
        <f>COUNTIFS(Table2[Sub-Sector],Table3[[#This Row],[Sub-Sector]],Table2[% Price above 50 EMA],"&gt;=0")/Table3[[#This Row],[Count]]</f>
        <v>0.1111111111111111</v>
      </c>
      <c r="T61" s="1">
        <f>COUNTIFS(Table2[Sub-Sector],Table3[[#This Row],[Sub-Sector]],Table2[% Price above 200 EMA],"&gt;=0")/Table3[[#This Row],[Count]]</f>
        <v>0.44444444444444442</v>
      </c>
      <c r="U61" s="1">
        <f>COUNTIFS(Table2[Sub-Sector],Table3[[#This Row],[Sub-Sector]],Table2[Rate of Change - Zone],"Positive")/Table3[[#This Row],[Count]]</f>
        <v>0.1111111111111111</v>
      </c>
      <c r="V61" s="1">
        <f>COUNTIFS(Table2[Sub-Sector],Table3[[#This Row],[Sub-Sector]],Table2[Sharpe Ratio],"&gt;=0.10")/Table3[[#This Row],[Count]]</f>
        <v>0.1111111111111111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61">
        <f>_xlfn.RANK.AVG(Table3[[#This Row],[Score]],Table3[Score],1)</f>
        <v>42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1">
        <f>_xlfn.RANK.AVG(Table3[[#This Row],[Score 2 ]],Table3[[Score 2 ]],1)</f>
        <v>60</v>
      </c>
    </row>
    <row r="62" spans="1:26" x14ac:dyDescent="0.3">
      <c r="A62" t="s">
        <v>105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0.25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0.25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0.5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0.75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0.75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0.25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0.75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2">
        <f>_xlfn.RANK.AVG(Table3[[#This Row],[Score]],Table3[Score],1)</f>
        <v>53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2">
        <f>_xlfn.RANK.AVG(Table3[[#This Row],[Score 2 ]],Table3[[Score 2 ]],1)</f>
        <v>61</v>
      </c>
    </row>
    <row r="63" spans="1:26" x14ac:dyDescent="0.3">
      <c r="A63" t="s">
        <v>54</v>
      </c>
      <c r="B63">
        <f>COUNTIFS(Table2[Sub-Sector],Table3[[#This Row],[Sub-Sector]])</f>
        <v>17</v>
      </c>
      <c r="C63" s="1">
        <f>COUNTIFS(Table2[Sub-Sector],Table3[[#This Row],[Sub-Sector]],Table2[Uptrend],"Uptrend")/Table3[[#This Row],[Count]]</f>
        <v>0.23529411764705882</v>
      </c>
      <c r="D63" s="1">
        <f>COUNTIFS(Table2[Sub-Sector],Table3[[#This Row],[Sub-Sector]],Table2[1W Return vs Nifty],"&gt;=5")/Table3[[#This Row],[Count]]</f>
        <v>5.8823529411764705E-2</v>
      </c>
      <c r="E63" s="1">
        <f>COUNTIFS(Table2[Sub-Sector],Table3[[#This Row],[Sub-Sector]],Table2[1M Return vs Nifty],"&gt;=5")/Table3[[#This Row],[Count]]</f>
        <v>5.8823529411764705E-2</v>
      </c>
      <c r="F63" s="1">
        <f>COUNTIFS(Table2[Sub-Sector],Table3[[#This Row],[Sub-Sector]],Table2[6M Return vs Nifty],"&gt;=10")/Table3[[#This Row],[Count]]</f>
        <v>5.8823529411764705E-2</v>
      </c>
      <c r="G63" s="1">
        <f>COUNTIFS(Table2[Sub-Sector],Table3[[#This Row],[Sub-Sector]],Table2[1Y Return vs Nifty],"&gt;=10")/Table3[[#This Row],[Count]]</f>
        <v>0.23529411764705882</v>
      </c>
      <c r="H63" s="1">
        <f>COUNTIFS(Table2[Sub-Sector],Table3[[#This Row],[Sub-Sector]],Table2[RSI Exponential â€“ 14D],"&gt;=50")/Table3[[#This Row],[Count]]</f>
        <v>0.23529411764705882</v>
      </c>
      <c r="I63" s="1">
        <f>COUNTIFS(Table2[Sub-Sector],Table3[[#This Row],[Sub-Sector]],Table2[Relative Volume],"&gt;=1")/Table3[[#This Row],[Count]]</f>
        <v>0.76470588235294112</v>
      </c>
      <c r="J63" s="1">
        <f>COUNTIFS(Table2[Sub-Sector],Table3[[#This Row],[Sub-Sector]],Table2[% Away From Day Low],"&gt;=0.05")/Table3[[#This Row],[Count]]</f>
        <v>0.29411764705882354</v>
      </c>
      <c r="K63" s="1">
        <f>COUNTIFS(Table2[Sub-Sector],Table3[[#This Row],[Sub-Sector]],Table2[% Away From Day High],"&lt;=0.05")/Table3[[#This Row],[Count]]</f>
        <v>0.94117647058823528</v>
      </c>
      <c r="L63" s="1">
        <f>COUNTIFS(Table2[Sub-Sector],Table3[[#This Row],[Sub-Sector]],Table2[% Away From Current Week Low],"&gt;=0.05")/Table3[[#This Row],[Count]]</f>
        <v>0.52941176470588236</v>
      </c>
      <c r="M63" s="1">
        <f>COUNTIFS(Table2[Sub-Sector],Table3[[#This Row],[Sub-Sector]],Table2[% Away From Current Week High],"&lt;=0.05")/Table3[[#This Row],[Count]]</f>
        <v>0.82352941176470584</v>
      </c>
      <c r="N63" s="1">
        <f>COUNTIFS(Table2[Sub-Sector],Table3[[#This Row],[Sub-Sector]],Table2[% Away From Current Month Low],"&gt;=0.05")/Table3[[#This Row],[Count]]</f>
        <v>0.76470588235294112</v>
      </c>
      <c r="O63" s="1">
        <f>COUNTIFS(Table2[Sub-Sector],Table3[[#This Row],[Sub-Sector]],Table2[% Away From Current Month High],"&lt;=0.05")/Table3[[#This Row],[Count]]</f>
        <v>0.11764705882352941</v>
      </c>
      <c r="P63" s="1">
        <f>COUNTIFS(Table2[Sub-Sector],Table3[[#This Row],[Sub-Sector]],Table2[% Away From 52W High],"&lt;=10")/Table3[[#This Row],[Count]]</f>
        <v>5.8823529411764705E-2</v>
      </c>
      <c r="Q63" s="1">
        <f>COUNTIFS(Table2[Sub-Sector],Table3[[#This Row],[Sub-Sector]],Table2[% Away From 52W Low],"&gt;=10")/Table3[[#This Row],[Count]]</f>
        <v>0.94117647058823528</v>
      </c>
      <c r="R63" s="1">
        <f>COUNTIFS(Table2[Sub-Sector],Table3[[#This Row],[Sub-Sector]],Table2[% Price above 20 EMA],"&gt;=0")/Table3[[#This Row],[Count]]</f>
        <v>0.17647058823529413</v>
      </c>
      <c r="S63" s="1">
        <f>COUNTIFS(Table2[Sub-Sector],Table3[[#This Row],[Sub-Sector]],Table2[% Price above 50 EMA],"&gt;=0")/Table3[[#This Row],[Count]]</f>
        <v>0.11764705882352941</v>
      </c>
      <c r="T63" s="1">
        <f>COUNTIFS(Table2[Sub-Sector],Table3[[#This Row],[Sub-Sector]],Table2[% Price above 200 EMA],"&gt;=0")/Table3[[#This Row],[Count]]</f>
        <v>0.35294117647058826</v>
      </c>
      <c r="U63" s="1">
        <f>COUNTIFS(Table2[Sub-Sector],Table3[[#This Row],[Sub-Sector]],Table2[Rate of Change - Zone],"Positive")/Table3[[#This Row],[Count]]</f>
        <v>0.11764705882352941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63">
        <f>_xlfn.RANK.AVG(Table3[[#This Row],[Score]],Table3[Score],1)</f>
        <v>45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3">
        <f>_xlfn.RANK.AVG(Table3[[#This Row],[Score 2 ]],Table3[[Score 2 ]],1)</f>
        <v>62</v>
      </c>
    </row>
    <row r="64" spans="1:26" x14ac:dyDescent="0.3">
      <c r="A64" t="s">
        <v>240</v>
      </c>
      <c r="B64">
        <f>COUNTIFS(Table2[Sub-Sector],Table3[[#This Row],[Sub-Sector]])</f>
        <v>8</v>
      </c>
      <c r="C64" s="1">
        <f>COUNTIFS(Table2[Sub-Sector],Table3[[#This Row],[Sub-Sector]],Table2[Uptrend],"Uptrend")/Table3[[#This Row],[Count]]</f>
        <v>0.375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0.125</v>
      </c>
      <c r="F64" s="1">
        <f>COUNTIFS(Table2[Sub-Sector],Table3[[#This Row],[Sub-Sector]],Table2[6M Return vs Nifty],"&gt;=10")/Table3[[#This Row],[Count]]</f>
        <v>0.375</v>
      </c>
      <c r="G64" s="1">
        <f>COUNTIFS(Table2[Sub-Sector],Table3[[#This Row],[Sub-Sector]],Table2[1Y Return vs Nifty],"&gt;=10")/Table3[[#This Row],[Count]]</f>
        <v>0.625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0.25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0.875</v>
      </c>
      <c r="L64" s="1">
        <f>COUNTIFS(Table2[Sub-Sector],Table3[[#This Row],[Sub-Sector]],Table2[% Away From Current Week Low],"&gt;=0.05")/Table3[[#This Row],[Count]]</f>
        <v>0.25</v>
      </c>
      <c r="M64" s="1">
        <f>COUNTIFS(Table2[Sub-Sector],Table3[[#This Row],[Sub-Sector]],Table2[% Away From Current Week High],"&lt;=0.05")/Table3[[#This Row],[Count]]</f>
        <v>0.875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0.125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0.25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64">
        <f>_xlfn.RANK.AVG(Table3[[#This Row],[Score]],Table3[Score],1)</f>
        <v>56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4">
        <f>_xlfn.RANK.AVG(Table3[[#This Row],[Score 2 ]],Table3[[Score 2 ]],1)</f>
        <v>63.5</v>
      </c>
    </row>
    <row r="65" spans="1:26" x14ac:dyDescent="0.3">
      <c r="A65" t="s">
        <v>819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0.66666666666666663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0.33333333333333331</v>
      </c>
      <c r="M65" s="1">
        <f>COUNTIFS(Table2[Sub-Sector],Table3[[#This Row],[Sub-Sector]],Table2[% Away From Current Week High],"&lt;=0.05")/Table3[[#This Row],[Count]]</f>
        <v>0.66666666666666663</v>
      </c>
      <c r="N65" s="1">
        <f>COUNTIFS(Table2[Sub-Sector],Table3[[#This Row],[Sub-Sector]],Table2[% Away From Current Month Low],"&gt;=0.05")/Table3[[#This Row],[Count]]</f>
        <v>0.33333333333333331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0.33333333333333331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65">
        <f>_xlfn.RANK.AVG(Table3[[#This Row],[Score]],Table3[Score],1)</f>
        <v>59.5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5">
        <f>_xlfn.RANK.AVG(Table3[[#This Row],[Score 2 ]],Table3[[Score 2 ]],1)</f>
        <v>63.5</v>
      </c>
    </row>
    <row r="66" spans="1:26" x14ac:dyDescent="0.3">
      <c r="A66" t="s">
        <v>40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0.66666666666666663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0.33333333333333331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0.33333333333333331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0.33333333333333331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66">
        <f>_xlfn.RANK.AVG(Table3[[#This Row],[Score]],Table3[Score],1)</f>
        <v>85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6">
        <f>_xlfn.RANK.AVG(Table3[[#This Row],[Score 2 ]],Table3[[Score 2 ]],1)</f>
        <v>65</v>
      </c>
    </row>
    <row r="67" spans="1:26" x14ac:dyDescent="0.3">
      <c r="A67" t="s">
        <v>75</v>
      </c>
      <c r="B67">
        <f>COUNTIFS(Table2[Sub-Sector],Table3[[#This Row],[Sub-Sector]])</f>
        <v>17</v>
      </c>
      <c r="C67" s="1">
        <f>COUNTIFS(Table2[Sub-Sector],Table3[[#This Row],[Sub-Sector]],Table2[Uptrend],"Uptrend")/Table3[[#This Row],[Count]]</f>
        <v>0.17647058823529413</v>
      </c>
      <c r="D67" s="1">
        <f>COUNTIFS(Table2[Sub-Sector],Table3[[#This Row],[Sub-Sector]],Table2[1W Return vs Nifty],"&gt;=5")/Table3[[#This Row],[Count]]</f>
        <v>5.8823529411764705E-2</v>
      </c>
      <c r="E67" s="1">
        <f>COUNTIFS(Table2[Sub-Sector],Table3[[#This Row],[Sub-Sector]],Table2[1M Return vs Nifty],"&gt;=5")/Table3[[#This Row],[Count]]</f>
        <v>0.17647058823529413</v>
      </c>
      <c r="F67" s="1">
        <f>COUNTIFS(Table2[Sub-Sector],Table3[[#This Row],[Sub-Sector]],Table2[6M Return vs Nifty],"&gt;=10")/Table3[[#This Row],[Count]]</f>
        <v>0.11764705882352941</v>
      </c>
      <c r="G67" s="1">
        <f>COUNTIFS(Table2[Sub-Sector],Table3[[#This Row],[Sub-Sector]],Table2[1Y Return vs Nifty],"&gt;=10")/Table3[[#This Row],[Count]]</f>
        <v>0.29411764705882354</v>
      </c>
      <c r="H67" s="1">
        <f>COUNTIFS(Table2[Sub-Sector],Table3[[#This Row],[Sub-Sector]],Table2[RSI Exponential â€“ 14D],"&gt;=50")/Table3[[#This Row],[Count]]</f>
        <v>0.35294117647058826</v>
      </c>
      <c r="I67" s="1">
        <f>COUNTIFS(Table2[Sub-Sector],Table3[[#This Row],[Sub-Sector]],Table2[Relative Volume],"&gt;=1")/Table3[[#This Row],[Count]]</f>
        <v>0.29411764705882354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0.41176470588235292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0.70588235294117652</v>
      </c>
      <c r="O67" s="1">
        <f>COUNTIFS(Table2[Sub-Sector],Table3[[#This Row],[Sub-Sector]],Table2[% Away From Current Month High],"&lt;=0.05")/Table3[[#This Row],[Count]]</f>
        <v>0.17647058823529413</v>
      </c>
      <c r="P67" s="1">
        <f>COUNTIFS(Table2[Sub-Sector],Table3[[#This Row],[Sub-Sector]],Table2[% Away From 52W High],"&lt;=10")/Table3[[#This Row],[Count]]</f>
        <v>0.23529411764705882</v>
      </c>
      <c r="Q67" s="1">
        <f>COUNTIFS(Table2[Sub-Sector],Table3[[#This Row],[Sub-Sector]],Table2[% Away From 52W Low],"&gt;=10")/Table3[[#This Row],[Count]]</f>
        <v>0.82352941176470584</v>
      </c>
      <c r="R67" s="1">
        <f>COUNTIFS(Table2[Sub-Sector],Table3[[#This Row],[Sub-Sector]],Table2[% Price above 20 EMA],"&gt;=0")/Table3[[#This Row],[Count]]</f>
        <v>0.52941176470588236</v>
      </c>
      <c r="S67" s="1">
        <f>COUNTIFS(Table2[Sub-Sector],Table3[[#This Row],[Sub-Sector]],Table2[% Price above 50 EMA],"&gt;=0")/Table3[[#This Row],[Count]]</f>
        <v>0.35294117647058826</v>
      </c>
      <c r="T67" s="1">
        <f>COUNTIFS(Table2[Sub-Sector],Table3[[#This Row],[Sub-Sector]],Table2[% Price above 200 EMA],"&gt;=0")/Table3[[#This Row],[Count]]</f>
        <v>0.41176470588235292</v>
      </c>
      <c r="U67" s="1">
        <f>COUNTIFS(Table2[Sub-Sector],Table3[[#This Row],[Sub-Sector]],Table2[Rate of Change - Zone],"Positive")/Table3[[#This Row],[Count]]</f>
        <v>0.35294117647058826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67">
        <f>_xlfn.RANK.AVG(Table3[[#This Row],[Score]],Table3[Score],1)</f>
        <v>44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7">
        <f>_xlfn.RANK.AVG(Table3[[#This Row],[Score 2 ]],Table3[[Score 2 ]],1)</f>
        <v>66</v>
      </c>
    </row>
    <row r="68" spans="1:26" x14ac:dyDescent="0.3">
      <c r="A68" t="s">
        <v>120</v>
      </c>
      <c r="B68">
        <f>COUNTIFS(Table2[Sub-Sector],Table3[[#This Row],[Sub-Sector]])</f>
        <v>24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0.20833333333333334</v>
      </c>
      <c r="E68" s="1">
        <f>COUNTIFS(Table2[Sub-Sector],Table3[[#This Row],[Sub-Sector]],Table2[1M Return vs Nifty],"&gt;=5")/Table3[[#This Row],[Count]]</f>
        <v>0.16666666666666666</v>
      </c>
      <c r="F68" s="1">
        <f>COUNTIFS(Table2[Sub-Sector],Table3[[#This Row],[Sub-Sector]],Table2[6M Return vs Nifty],"&gt;=10")/Table3[[#This Row],[Count]]</f>
        <v>0.25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0.16666666666666666</v>
      </c>
      <c r="I68" s="1">
        <f>COUNTIFS(Table2[Sub-Sector],Table3[[#This Row],[Sub-Sector]],Table2[Relative Volume],"&gt;=1")/Table3[[#This Row],[Count]]</f>
        <v>8.3333333333333329E-2</v>
      </c>
      <c r="J68" s="1">
        <f>COUNTIFS(Table2[Sub-Sector],Table3[[#This Row],[Sub-Sector]],Table2[% Away From Day Low],"&gt;=0.05")/Table3[[#This Row],[Count]]</f>
        <v>0.125</v>
      </c>
      <c r="K68" s="1">
        <f>COUNTIFS(Table2[Sub-Sector],Table3[[#This Row],[Sub-Sector]],Table2[% Away From Day High],"&lt;=0.05")/Table3[[#This Row],[Count]]</f>
        <v>0.91666666666666663</v>
      </c>
      <c r="L68" s="1">
        <f>COUNTIFS(Table2[Sub-Sector],Table3[[#This Row],[Sub-Sector]],Table2[% Away From Current Week Low],"&gt;=0.05")/Table3[[#This Row],[Count]]</f>
        <v>0.58333333333333337</v>
      </c>
      <c r="M68" s="1">
        <f>COUNTIFS(Table2[Sub-Sector],Table3[[#This Row],[Sub-Sector]],Table2[% Away From Current Week High],"&lt;=0.05")/Table3[[#This Row],[Count]]</f>
        <v>0.91666666666666663</v>
      </c>
      <c r="N68" s="1">
        <f>COUNTIFS(Table2[Sub-Sector],Table3[[#This Row],[Sub-Sector]],Table2[% Away From Current Month Low],"&gt;=0.05")/Table3[[#This Row],[Count]]</f>
        <v>0.91666666666666663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8.3333333333333329E-2</v>
      </c>
      <c r="Q68" s="1">
        <f>COUNTIFS(Table2[Sub-Sector],Table3[[#This Row],[Sub-Sector]],Table2[% Away From 52W Low],"&gt;=10")/Table3[[#This Row],[Count]]</f>
        <v>0.95833333333333337</v>
      </c>
      <c r="R68" s="1">
        <f>COUNTIFS(Table2[Sub-Sector],Table3[[#This Row],[Sub-Sector]],Table2[% Price above 20 EMA],"&gt;=0")/Table3[[#This Row],[Count]]</f>
        <v>0.16666666666666666</v>
      </c>
      <c r="S68" s="1">
        <f>COUNTIFS(Table2[Sub-Sector],Table3[[#This Row],[Sub-Sector]],Table2[% Price above 50 EMA],"&gt;=0")/Table3[[#This Row],[Count]]</f>
        <v>0.25</v>
      </c>
      <c r="T68" s="1">
        <f>COUNTIFS(Table2[Sub-Sector],Table3[[#This Row],[Sub-Sector]],Table2[% Price above 200 EMA],"&gt;=0")/Table3[[#This Row],[Count]]</f>
        <v>0.625</v>
      </c>
      <c r="U68" s="1">
        <f>COUNTIFS(Table2[Sub-Sector],Table3[[#This Row],[Sub-Sector]],Table2[Rate of Change - Zone],"Positive")/Table3[[#This Row],[Count]]</f>
        <v>4.1666666666666664E-2</v>
      </c>
      <c r="V68" s="1">
        <f>COUNTIFS(Table2[Sub-Sector],Table3[[#This Row],[Sub-Sector]],Table2[Sharpe Ratio],"&gt;=0.10")/Table3[[#This Row],[Count]]</f>
        <v>0.375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68">
        <f>_xlfn.RANK.AVG(Table3[[#This Row],[Score]],Table3[Score],1)</f>
        <v>38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8">
        <f>_xlfn.RANK.AVG(Table3[[#This Row],[Score 2 ]],Table3[[Score 2 ]],1)</f>
        <v>67</v>
      </c>
    </row>
    <row r="69" spans="1:26" x14ac:dyDescent="0.3">
      <c r="A69" t="s">
        <v>522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0.25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0.25</v>
      </c>
      <c r="G69" s="1">
        <f>COUNTIFS(Table2[Sub-Sector],Table3[[#This Row],[Sub-Sector]],Table2[1Y Return vs Nifty],"&gt;=10")/Table3[[#This Row],[Count]]</f>
        <v>0.75</v>
      </c>
      <c r="H69" s="1">
        <f>COUNTIFS(Table2[Sub-Sector],Table3[[#This Row],[Sub-Sector]],Table2[RSI Exponential â€“ 14D],"&gt;=50")/Table3[[#This Row],[Count]]</f>
        <v>0.25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0.75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0.75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0.25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69">
        <f>_xlfn.RANK.AVG(Table3[[#This Row],[Score]],Table3[Score],1)</f>
        <v>69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9">
        <f>_xlfn.RANK.AVG(Table3[[#This Row],[Score 2 ]],Table3[[Score 2 ]],1)</f>
        <v>68</v>
      </c>
    </row>
    <row r="70" spans="1:26" x14ac:dyDescent="0.3">
      <c r="A70" t="s">
        <v>1277</v>
      </c>
      <c r="B70">
        <f>COUNTIFS(Table2[Sub-Sector],Table3[[#This Row],[Sub-Sector]])</f>
        <v>2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0.5</v>
      </c>
      <c r="M70" s="1">
        <f>COUNTIFS(Table2[Sub-Sector],Table3[[#This Row],[Sub-Sector]],Table2[% Away From Current Week High],"&lt;=0.05")/Table3[[#This Row],[Count]]</f>
        <v>0.5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0.5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</v>
      </c>
      <c r="U70" s="1">
        <f>COUNTIFS(Table2[Sub-Sector],Table3[[#This Row],[Sub-Sector]],Table2[Rate of Change - Zone],"Positive")/Table3[[#This Row],[Count]]</f>
        <v>0.5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70">
        <f>_xlfn.RANK.AVG(Table3[[#This Row],[Score]],Table3[Score],1)</f>
        <v>88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0">
        <f>_xlfn.RANK.AVG(Table3[[#This Row],[Score 2 ]],Table3[[Score 2 ]],1)</f>
        <v>69</v>
      </c>
    </row>
    <row r="71" spans="1:26" x14ac:dyDescent="0.3">
      <c r="A71" t="s">
        <v>377</v>
      </c>
      <c r="B71">
        <f>COUNTIFS(Table2[Sub-Sector],Table3[[#This Row],[Sub-Sector]])</f>
        <v>5</v>
      </c>
      <c r="C71" s="1">
        <f>COUNTIFS(Table2[Sub-Sector],Table3[[#This Row],[Sub-Sector]],Table2[Uptrend],"Uptrend")/Table3[[#This Row],[Count]]</f>
        <v>0.2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0.2</v>
      </c>
      <c r="F71" s="1">
        <f>COUNTIFS(Table2[Sub-Sector],Table3[[#This Row],[Sub-Sector]],Table2[6M Return vs Nifty],"&gt;=10")/Table3[[#This Row],[Count]]</f>
        <v>0.2</v>
      </c>
      <c r="G71" s="1">
        <f>COUNTIFS(Table2[Sub-Sector],Table3[[#This Row],[Sub-Sector]],Table2[1Y Return vs Nifty],"&gt;=10")/Table3[[#This Row],[Count]]</f>
        <v>0.4</v>
      </c>
      <c r="H71" s="1">
        <f>COUNTIFS(Table2[Sub-Sector],Table3[[#This Row],[Sub-Sector]],Table2[RSI Exponential â€“ 14D],"&gt;=50")/Table3[[#This Row],[Count]]</f>
        <v>0.2</v>
      </c>
      <c r="I71" s="1">
        <f>COUNTIFS(Table2[Sub-Sector],Table3[[#This Row],[Sub-Sector]],Table2[Relative Volume],"&gt;=1")/Table3[[#This Row],[Count]]</f>
        <v>0.2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0.2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0.8</v>
      </c>
      <c r="R71" s="1">
        <f>COUNTIFS(Table2[Sub-Sector],Table3[[#This Row],[Sub-Sector]],Table2[% Price above 20 EMA],"&gt;=0")/Table3[[#This Row],[Count]]</f>
        <v>0.2</v>
      </c>
      <c r="S71" s="1">
        <f>COUNTIFS(Table2[Sub-Sector],Table3[[#This Row],[Sub-Sector]],Table2[% Price above 50 EMA],"&gt;=0")/Table3[[#This Row],[Count]]</f>
        <v>0.2</v>
      </c>
      <c r="T71" s="1">
        <f>COUNTIFS(Table2[Sub-Sector],Table3[[#This Row],[Sub-Sector]],Table2[% Price above 200 EMA],"&gt;=0")/Table3[[#This Row],[Count]]</f>
        <v>0.6</v>
      </c>
      <c r="U71" s="1">
        <f>COUNTIFS(Table2[Sub-Sector],Table3[[#This Row],[Sub-Sector]],Table2[Rate of Change - Zone],"Positive")/Table3[[#This Row],[Count]]</f>
        <v>0.2</v>
      </c>
      <c r="V71" s="1">
        <f>COUNTIFS(Table2[Sub-Sector],Table3[[#This Row],[Sub-Sector]],Table2[Sharpe Ratio],"&gt;=0.10")/Table3[[#This Row],[Count]]</f>
        <v>0.2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71">
        <f>_xlfn.RANK.AVG(Table3[[#This Row],[Score]],Table3[Score],1)</f>
        <v>66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1">
        <f>_xlfn.RANK.AVG(Table3[[#This Row],[Score 2 ]],Table3[[Score 2 ]],1)</f>
        <v>70.5</v>
      </c>
    </row>
    <row r="72" spans="1:26" x14ac:dyDescent="0.3">
      <c r="A72" t="s">
        <v>83</v>
      </c>
      <c r="B72">
        <f>COUNTIFS(Table2[Sub-Sector],Table3[[#This Row],[Sub-Sector]])</f>
        <v>3</v>
      </c>
      <c r="C72" s="1">
        <f>COUNTIFS(Table2[Sub-Sector],Table3[[#This Row],[Sub-Sector]],Table2[Uptrend],"Uptrend")/Table3[[#This Row],[Count]]</f>
        <v>0.33333333333333331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0.66666666666666663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0.66666666666666663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72">
        <f>_xlfn.RANK.AVG(Table3[[#This Row],[Score]],Table3[Score],1)</f>
        <v>72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2">
        <f>_xlfn.RANK.AVG(Table3[[#This Row],[Score 2 ]],Table3[[Score 2 ]],1)</f>
        <v>70.5</v>
      </c>
    </row>
    <row r="73" spans="1:26" x14ac:dyDescent="0.3">
      <c r="A73" t="s">
        <v>267</v>
      </c>
      <c r="B73">
        <f>COUNTIFS(Table2[Sub-Sector],Table3[[#This Row],[Sub-Sector]])</f>
        <v>25</v>
      </c>
      <c r="C73" s="1">
        <f>COUNTIFS(Table2[Sub-Sector],Table3[[#This Row],[Sub-Sector]],Table2[Uptrend],"Uptrend")/Table3[[#This Row],[Count]]</f>
        <v>0.24</v>
      </c>
      <c r="D73" s="1">
        <f>COUNTIFS(Table2[Sub-Sector],Table3[[#This Row],[Sub-Sector]],Table2[1W Return vs Nifty],"&gt;=5")/Table3[[#This Row],[Count]]</f>
        <v>0.04</v>
      </c>
      <c r="E73" s="1">
        <f>COUNTIFS(Table2[Sub-Sector],Table3[[#This Row],[Sub-Sector]],Table2[1M Return vs Nifty],"&gt;=5")/Table3[[#This Row],[Count]]</f>
        <v>0.2</v>
      </c>
      <c r="F73" s="1">
        <f>COUNTIFS(Table2[Sub-Sector],Table3[[#This Row],[Sub-Sector]],Table2[6M Return vs Nifty],"&gt;=10")/Table3[[#This Row],[Count]]</f>
        <v>0.24</v>
      </c>
      <c r="G73" s="1">
        <f>COUNTIFS(Table2[Sub-Sector],Table3[[#This Row],[Sub-Sector]],Table2[1Y Return vs Nifty],"&gt;=10")/Table3[[#This Row],[Count]]</f>
        <v>0.44</v>
      </c>
      <c r="H73" s="1">
        <f>COUNTIFS(Table2[Sub-Sector],Table3[[#This Row],[Sub-Sector]],Table2[RSI Exponential â€“ 14D],"&gt;=50")/Table3[[#This Row],[Count]]</f>
        <v>0.12</v>
      </c>
      <c r="I73" s="1">
        <f>COUNTIFS(Table2[Sub-Sector],Table3[[#This Row],[Sub-Sector]],Table2[Relative Volume],"&gt;=1")/Table3[[#This Row],[Count]]</f>
        <v>0.2</v>
      </c>
      <c r="J73" s="1">
        <f>COUNTIFS(Table2[Sub-Sector],Table3[[#This Row],[Sub-Sector]],Table2[% Away From Day Low],"&gt;=0.05")/Table3[[#This Row],[Count]]</f>
        <v>0.16</v>
      </c>
      <c r="K73" s="1">
        <f>COUNTIFS(Table2[Sub-Sector],Table3[[#This Row],[Sub-Sector]],Table2[% Away From Day High],"&lt;=0.05")/Table3[[#This Row],[Count]]</f>
        <v>0.96</v>
      </c>
      <c r="L73" s="1">
        <f>COUNTIFS(Table2[Sub-Sector],Table3[[#This Row],[Sub-Sector]],Table2[% Away From Current Week Low],"&gt;=0.05")/Table3[[#This Row],[Count]]</f>
        <v>0.52</v>
      </c>
      <c r="M73" s="1">
        <f>COUNTIFS(Table2[Sub-Sector],Table3[[#This Row],[Sub-Sector]],Table2[% Away From Current Week High],"&lt;=0.05")/Table3[[#This Row],[Count]]</f>
        <v>0.84</v>
      </c>
      <c r="N73" s="1">
        <f>COUNTIFS(Table2[Sub-Sector],Table3[[#This Row],[Sub-Sector]],Table2[% Away From Current Month Low],"&gt;=0.05")/Table3[[#This Row],[Count]]</f>
        <v>0.6</v>
      </c>
      <c r="O73" s="1">
        <f>COUNTIFS(Table2[Sub-Sector],Table3[[#This Row],[Sub-Sector]],Table2[% Away From Current Month High],"&lt;=0.05")/Table3[[#This Row],[Count]]</f>
        <v>0.08</v>
      </c>
      <c r="P73" s="1">
        <f>COUNTIFS(Table2[Sub-Sector],Table3[[#This Row],[Sub-Sector]],Table2[% Away From 52W High],"&lt;=10")/Table3[[#This Row],[Count]]</f>
        <v>0.12</v>
      </c>
      <c r="Q73" s="1">
        <f>COUNTIFS(Table2[Sub-Sector],Table3[[#This Row],[Sub-Sector]],Table2[% Away From 52W Low],"&gt;=10")/Table3[[#This Row],[Count]]</f>
        <v>0.88</v>
      </c>
      <c r="R73" s="1">
        <f>COUNTIFS(Table2[Sub-Sector],Table3[[#This Row],[Sub-Sector]],Table2[% Price above 20 EMA],"&gt;=0")/Table3[[#This Row],[Count]]</f>
        <v>0.2</v>
      </c>
      <c r="S73" s="1">
        <f>COUNTIFS(Table2[Sub-Sector],Table3[[#This Row],[Sub-Sector]],Table2[% Price above 50 EMA],"&gt;=0")/Table3[[#This Row],[Count]]</f>
        <v>0.2</v>
      </c>
      <c r="T73" s="1">
        <f>COUNTIFS(Table2[Sub-Sector],Table3[[#This Row],[Sub-Sector]],Table2[% Price above 200 EMA],"&gt;=0")/Table3[[#This Row],[Count]]</f>
        <v>0.48</v>
      </c>
      <c r="U73" s="1">
        <f>COUNTIFS(Table2[Sub-Sector],Table3[[#This Row],[Sub-Sector]],Table2[Rate of Change - Zone],"Positive")/Table3[[#This Row],[Count]]</f>
        <v>0.12</v>
      </c>
      <c r="V73" s="1">
        <f>COUNTIFS(Table2[Sub-Sector],Table3[[#This Row],[Sub-Sector]],Table2[Sharpe Ratio],"&gt;=0.10")/Table3[[#This Row],[Count]]</f>
        <v>0.44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73">
        <f>_xlfn.RANK.AVG(Table3[[#This Row],[Score]],Table3[Score],1)</f>
        <v>51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3">
        <f>_xlfn.RANK.AVG(Table3[[#This Row],[Score 2 ]],Table3[[Score 2 ]],1)</f>
        <v>72</v>
      </c>
    </row>
    <row r="74" spans="1:26" x14ac:dyDescent="0.3">
      <c r="A74" t="s">
        <v>18</v>
      </c>
      <c r="B74">
        <f>COUNTIFS(Table2[Sub-Sector],Table3[[#This Row],[Sub-Sector]])</f>
        <v>6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0.66666666666666663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0.5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0.83333333333333337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0.83333333333333337</v>
      </c>
      <c r="N74" s="1">
        <f>COUNTIFS(Table2[Sub-Sector],Table3[[#This Row],[Sub-Sector]],Table2[% Away From Current Month Low],"&gt;=0.05")/Table3[[#This Row],[Count]]</f>
        <v>0.16666666666666666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0.33333333333333331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0.16666666666666666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74">
        <f>_xlfn.RANK.AVG(Table3[[#This Row],[Score]],Table3[Score],1)</f>
        <v>89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4">
        <f>_xlfn.RANK.AVG(Table3[[#This Row],[Score 2 ]],Table3[[Score 2 ]],1)</f>
        <v>73</v>
      </c>
    </row>
    <row r="75" spans="1:26" x14ac:dyDescent="0.3">
      <c r="A75" t="s">
        <v>986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0.2</v>
      </c>
      <c r="D75" s="1">
        <f>COUNTIFS(Table2[Sub-Sector],Table3[[#This Row],[Sub-Sector]],Table2[1W Return vs Nifty],"&gt;=5")/Table3[[#This Row],[Count]]</f>
        <v>0.2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0.4</v>
      </c>
      <c r="G75" s="1">
        <f>COUNTIFS(Table2[Sub-Sector],Table3[[#This Row],[Sub-Sector]],Table2[1Y Return vs Nifty],"&gt;=10")/Table3[[#This Row],[Count]]</f>
        <v>0.4</v>
      </c>
      <c r="H75" s="1">
        <f>COUNTIFS(Table2[Sub-Sector],Table3[[#This Row],[Sub-Sector]],Table2[RSI Exponential â€“ 14D],"&gt;=50")/Table3[[#This Row],[Count]]</f>
        <v>0.2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0.2</v>
      </c>
      <c r="P75" s="1">
        <f>COUNTIFS(Table2[Sub-Sector],Table3[[#This Row],[Sub-Sector]],Table2[% Away From 52W High],"&lt;=10")/Table3[[#This Row],[Count]]</f>
        <v>0.4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0.4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0.6</v>
      </c>
      <c r="U75" s="1">
        <f>COUNTIFS(Table2[Sub-Sector],Table3[[#This Row],[Sub-Sector]],Table2[Rate of Change - Zone],"Positive")/Table3[[#This Row],[Count]]</f>
        <v>0.2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5">
        <f>_xlfn.RANK.AVG(Table3[[#This Row],[Score]],Table3[Score],1)</f>
        <v>64.5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5">
        <f>_xlfn.RANK.AVG(Table3[[#This Row],[Score 2 ]],Table3[[Score 2 ]],1)</f>
        <v>74</v>
      </c>
    </row>
    <row r="76" spans="1:26" x14ac:dyDescent="0.3">
      <c r="A76" t="s">
        <v>563</v>
      </c>
      <c r="B76">
        <f>COUNTIFS(Table2[Sub-Sector],Table3[[#This Row],[Sub-Sector]])</f>
        <v>8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0.5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0.125</v>
      </c>
      <c r="G76" s="1">
        <f>COUNTIFS(Table2[Sub-Sector],Table3[[#This Row],[Sub-Sector]],Table2[1Y Return vs Nifty],"&gt;=10")/Table3[[#This Row],[Count]]</f>
        <v>0.125</v>
      </c>
      <c r="H76" s="1">
        <f>COUNTIFS(Table2[Sub-Sector],Table3[[#This Row],[Sub-Sector]],Table2[RSI Exponential â€“ 14D],"&gt;=50")/Table3[[#This Row],[Count]]</f>
        <v>0.375</v>
      </c>
      <c r="I76" s="1">
        <f>COUNTIFS(Table2[Sub-Sector],Table3[[#This Row],[Sub-Sector]],Table2[Relative Volume],"&gt;=1")/Table3[[#This Row],[Count]]</f>
        <v>0.25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0.5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0.625</v>
      </c>
      <c r="O76" s="1">
        <f>COUNTIFS(Table2[Sub-Sector],Table3[[#This Row],[Sub-Sector]],Table2[% Away From Current Month High],"&lt;=0.05")/Table3[[#This Row],[Count]]</f>
        <v>0.125</v>
      </c>
      <c r="P76" s="1">
        <f>COUNTIFS(Table2[Sub-Sector],Table3[[#This Row],[Sub-Sector]],Table2[% Away From 52W High],"&lt;=10")/Table3[[#This Row],[Count]]</f>
        <v>0.125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0.375</v>
      </c>
      <c r="S76" s="1">
        <f>COUNTIFS(Table2[Sub-Sector],Table3[[#This Row],[Sub-Sector]],Table2[% Price above 50 EMA],"&gt;=0")/Table3[[#This Row],[Count]]</f>
        <v>0.25</v>
      </c>
      <c r="T76" s="1">
        <f>COUNTIFS(Table2[Sub-Sector],Table3[[#This Row],[Sub-Sector]],Table2[% Price above 200 EMA],"&gt;=0")/Table3[[#This Row],[Count]]</f>
        <v>0.625</v>
      </c>
      <c r="U76" s="1">
        <f>COUNTIFS(Table2[Sub-Sector],Table3[[#This Row],[Sub-Sector]],Table2[Rate of Change - Zone],"Positive")/Table3[[#This Row],[Count]]</f>
        <v>0.25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76">
        <f>_xlfn.RANK.AVG(Table3[[#This Row],[Score]],Table3[Score],1)</f>
        <v>46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6">
        <f>_xlfn.RANK.AVG(Table3[[#This Row],[Score 2 ]],Table3[[Score 2 ]],1)</f>
        <v>75</v>
      </c>
    </row>
    <row r="77" spans="1:26" x14ac:dyDescent="0.3">
      <c r="A77" t="s">
        <v>458</v>
      </c>
      <c r="B77">
        <f>COUNTIFS(Table2[Sub-Sector],Table3[[#This Row],[Sub-Sector]])</f>
        <v>10</v>
      </c>
      <c r="C77" s="1">
        <f>COUNTIFS(Table2[Sub-Sector],Table3[[#This Row],[Sub-Sector]],Table2[Uptrend],"Uptrend")/Table3[[#This Row],[Count]]</f>
        <v>0.1</v>
      </c>
      <c r="D77" s="1">
        <f>COUNTIFS(Table2[Sub-Sector],Table3[[#This Row],[Sub-Sector]],Table2[1W Return vs Nifty],"&gt;=5")/Table3[[#This Row],[Count]]</f>
        <v>0.1</v>
      </c>
      <c r="E77" s="1">
        <f>COUNTIFS(Table2[Sub-Sector],Table3[[#This Row],[Sub-Sector]],Table2[1M Return vs Nifty],"&gt;=5")/Table3[[#This Row],[Count]]</f>
        <v>0.1</v>
      </c>
      <c r="F77" s="1">
        <f>COUNTIFS(Table2[Sub-Sector],Table3[[#This Row],[Sub-Sector]],Table2[6M Return vs Nifty],"&gt;=10")/Table3[[#This Row],[Count]]</f>
        <v>0.3</v>
      </c>
      <c r="G77" s="1">
        <f>COUNTIFS(Table2[Sub-Sector],Table3[[#This Row],[Sub-Sector]],Table2[1Y Return vs Nifty],"&gt;=10")/Table3[[#This Row],[Count]]</f>
        <v>0.3</v>
      </c>
      <c r="H77" s="1">
        <f>COUNTIFS(Table2[Sub-Sector],Table3[[#This Row],[Sub-Sector]],Table2[RSI Exponential â€“ 14D],"&gt;=50")/Table3[[#This Row],[Count]]</f>
        <v>0.1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0.4</v>
      </c>
      <c r="M77" s="1">
        <f>COUNTIFS(Table2[Sub-Sector],Table3[[#This Row],[Sub-Sector]],Table2[% Away From Current Week High],"&lt;=0.05")/Table3[[#This Row],[Count]]</f>
        <v>0.9</v>
      </c>
      <c r="N77" s="1">
        <f>COUNTIFS(Table2[Sub-Sector],Table3[[#This Row],[Sub-Sector]],Table2[% Away From Current Month Low],"&gt;=0.05")/Table3[[#This Row],[Count]]</f>
        <v>0.7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0.1</v>
      </c>
      <c r="Q77" s="1">
        <f>COUNTIFS(Table2[Sub-Sector],Table3[[#This Row],[Sub-Sector]],Table2[% Away From 52W Low],"&gt;=10")/Table3[[#This Row],[Count]]</f>
        <v>0.9</v>
      </c>
      <c r="R77" s="1">
        <f>COUNTIFS(Table2[Sub-Sector],Table3[[#This Row],[Sub-Sector]],Table2[% Price above 20 EMA],"&gt;=0")/Table3[[#This Row],[Count]]</f>
        <v>0.1</v>
      </c>
      <c r="S77" s="1">
        <f>COUNTIFS(Table2[Sub-Sector],Table3[[#This Row],[Sub-Sector]],Table2[% Price above 50 EMA],"&gt;=0")/Table3[[#This Row],[Count]]</f>
        <v>0.1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0.1</v>
      </c>
      <c r="V77" s="1">
        <f>COUNTIFS(Table2[Sub-Sector],Table3[[#This Row],[Sub-Sector]],Table2[Sharpe Ratio],"&gt;=0.10")/Table3[[#This Row],[Count]]</f>
        <v>0.4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77">
        <f>_xlfn.RANK.AVG(Table3[[#This Row],[Score]],Table3[Score],1)</f>
        <v>59.5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7">
        <f>_xlfn.RANK.AVG(Table3[[#This Row],[Score 2 ]],Table3[[Score 2 ]],1)</f>
        <v>76</v>
      </c>
    </row>
    <row r="78" spans="1:26" x14ac:dyDescent="0.3">
      <c r="A78" t="s">
        <v>57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0.25</v>
      </c>
      <c r="G78" s="1">
        <f>COUNTIFS(Table2[Sub-Sector],Table3[[#This Row],[Sub-Sector]],Table2[1Y Return vs Nifty],"&gt;=10")/Table3[[#This Row],[Count]]</f>
        <v>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78">
        <f>_xlfn.RANK.AVG(Table3[[#This Row],[Score]],Table3[Score],1)</f>
        <v>70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8">
        <f>_xlfn.RANK.AVG(Table3[[#This Row],[Score 2 ]],Table3[[Score 2 ]],1)</f>
        <v>77</v>
      </c>
    </row>
    <row r="79" spans="1:26" x14ac:dyDescent="0.3">
      <c r="A79" t="s">
        <v>470</v>
      </c>
      <c r="B79">
        <f>COUNTIFS(Table2[Sub-Sector],Table3[[#This Row],[Sub-Sector]])</f>
        <v>9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0.22222222222222221</v>
      </c>
      <c r="E79" s="1">
        <f>COUNTIFS(Table2[Sub-Sector],Table3[[#This Row],[Sub-Sector]],Table2[1M Return vs Nifty],"&gt;=5")/Table3[[#This Row],[Count]]</f>
        <v>0.1111111111111111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0.1111111111111111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0.77777777777777779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0.77777777777777779</v>
      </c>
      <c r="O79" s="1">
        <f>COUNTIFS(Table2[Sub-Sector],Table3[[#This Row],[Sub-Sector]],Table2[% Away From Current Month High],"&lt;=0.05")/Table3[[#This Row],[Count]]</f>
        <v>0.22222222222222221</v>
      </c>
      <c r="P79" s="1">
        <f>COUNTIFS(Table2[Sub-Sector],Table3[[#This Row],[Sub-Sector]],Table2[% Away From 52W High],"&lt;=10")/Table3[[#This Row],[Count]]</f>
        <v>0.1111111111111111</v>
      </c>
      <c r="Q79" s="1">
        <f>COUNTIFS(Table2[Sub-Sector],Table3[[#This Row],[Sub-Sector]],Table2[% Away From 52W Low],"&gt;=10")/Table3[[#This Row],[Count]]</f>
        <v>0.77777777777777779</v>
      </c>
      <c r="R79" s="1">
        <f>COUNTIFS(Table2[Sub-Sector],Table3[[#This Row],[Sub-Sector]],Table2[% Price above 20 EMA],"&gt;=0")/Table3[[#This Row],[Count]]</f>
        <v>0.22222222222222221</v>
      </c>
      <c r="S79" s="1">
        <f>COUNTIFS(Table2[Sub-Sector],Table3[[#This Row],[Sub-Sector]],Table2[% Price above 50 EMA],"&gt;=0")/Table3[[#This Row],[Count]]</f>
        <v>0.1111111111111111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0.22222222222222221</v>
      </c>
      <c r="V79" s="1">
        <f>COUNTIFS(Table2[Sub-Sector],Table3[[#This Row],[Sub-Sector]],Table2[Sharpe Ratio],"&gt;=0.10")/Table3[[#This Row],[Count]]</f>
        <v>0.44444444444444442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9">
        <f>_xlfn.RANK.AVG(Table3[[#This Row],[Score]],Table3[Score],1)</f>
        <v>64.5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9">
        <f>_xlfn.RANK.AVG(Table3[[#This Row],[Score 2 ]],Table3[[Score 2 ]],1)</f>
        <v>78</v>
      </c>
    </row>
    <row r="80" spans="1:26" x14ac:dyDescent="0.3">
      <c r="A80" t="s">
        <v>264</v>
      </c>
      <c r="B80">
        <f>COUNTIFS(Table2[Sub-Sector],Table3[[#This Row],[Sub-Sector]])</f>
        <v>6</v>
      </c>
      <c r="C80" s="1">
        <f>COUNTIFS(Table2[Sub-Sector],Table3[[#This Row],[Sub-Sector]],Table2[Uptrend],"Uptrend")/Table3[[#This Row],[Count]]</f>
        <v>0.33333333333333331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0.16666666666666666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0.33333333333333331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0.16666666666666666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0.16666666666666666</v>
      </c>
      <c r="P80" s="1">
        <f>COUNTIFS(Table2[Sub-Sector],Table3[[#This Row],[Sub-Sector]],Table2[% Away From 52W High],"&lt;=10")/Table3[[#This Row],[Count]]</f>
        <v>0.16666666666666666</v>
      </c>
      <c r="Q80" s="1">
        <f>COUNTIFS(Table2[Sub-Sector],Table3[[#This Row],[Sub-Sector]],Table2[% Away From 52W Low],"&gt;=10")/Table3[[#This Row],[Count]]</f>
        <v>0.66666666666666663</v>
      </c>
      <c r="R80" s="1">
        <f>COUNTIFS(Table2[Sub-Sector],Table3[[#This Row],[Sub-Sector]],Table2[% Price above 20 EMA],"&gt;=0")/Table3[[#This Row],[Count]]</f>
        <v>0.16666666666666666</v>
      </c>
      <c r="S80" s="1">
        <f>COUNTIFS(Table2[Sub-Sector],Table3[[#This Row],[Sub-Sector]],Table2[% Price above 50 EMA],"&gt;=0")/Table3[[#This Row],[Count]]</f>
        <v>0.16666666666666666</v>
      </c>
      <c r="T80" s="1">
        <f>COUNTIFS(Table2[Sub-Sector],Table3[[#This Row],[Sub-Sector]],Table2[% Price above 200 EMA],"&gt;=0")/Table3[[#This Row],[Count]]</f>
        <v>0.33333333333333331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0">
        <f>_xlfn.RANK.AVG(Table3[[#This Row],[Score]],Table3[Score],1)</f>
        <v>80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0">
        <f>_xlfn.RANK.AVG(Table3[[#This Row],[Score 2 ]],Table3[[Score 2 ]],1)</f>
        <v>79.5</v>
      </c>
    </row>
    <row r="81" spans="1:26" x14ac:dyDescent="0.3">
      <c r="A81" t="s">
        <v>191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0.16666666666666666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0.16666666666666666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81">
        <f>_xlfn.RANK.AVG(Table3[[#This Row],[Score]],Table3[Score],1)</f>
        <v>87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1">
        <f>_xlfn.RANK.AVG(Table3[[#This Row],[Score 2 ]],Table3[[Score 2 ]],1)</f>
        <v>79.5</v>
      </c>
    </row>
    <row r="82" spans="1:26" x14ac:dyDescent="0.3">
      <c r="A82" t="s">
        <v>594</v>
      </c>
      <c r="B82">
        <f>COUNTIFS(Table2[Sub-Sector],Table3[[#This Row],[Sub-Sector]])</f>
        <v>13</v>
      </c>
      <c r="C82" s="1">
        <f>COUNTIFS(Table2[Sub-Sector],Table3[[#This Row],[Sub-Sector]],Table2[Uptrend],"Uptrend")/Table3[[#This Row],[Count]]</f>
        <v>0.30769230769230771</v>
      </c>
      <c r="D82" s="1">
        <f>COUNTIFS(Table2[Sub-Sector],Table3[[#This Row],[Sub-Sector]],Table2[1W Return vs Nifty],"&gt;=5")/Table3[[#This Row],[Count]]</f>
        <v>0.15384615384615385</v>
      </c>
      <c r="E82" s="1">
        <f>COUNTIFS(Table2[Sub-Sector],Table3[[#This Row],[Sub-Sector]],Table2[1M Return vs Nifty],"&gt;=5")/Table3[[#This Row],[Count]]</f>
        <v>0.15384615384615385</v>
      </c>
      <c r="F82" s="1">
        <f>COUNTIFS(Table2[Sub-Sector],Table3[[#This Row],[Sub-Sector]],Table2[6M Return vs Nifty],"&gt;=10")/Table3[[#This Row],[Count]]</f>
        <v>0.15384615384615385</v>
      </c>
      <c r="G82" s="1">
        <f>COUNTIFS(Table2[Sub-Sector],Table3[[#This Row],[Sub-Sector]],Table2[1Y Return vs Nifty],"&gt;=10")/Table3[[#This Row],[Count]]</f>
        <v>0.15384615384615385</v>
      </c>
      <c r="H82" s="1">
        <f>COUNTIFS(Table2[Sub-Sector],Table3[[#This Row],[Sub-Sector]],Table2[RSI Exponential â€“ 14D],"&gt;=50")/Table3[[#This Row],[Count]]</f>
        <v>0.15384615384615385</v>
      </c>
      <c r="I82" s="1">
        <f>COUNTIFS(Table2[Sub-Sector],Table3[[#This Row],[Sub-Sector]],Table2[Relative Volume],"&gt;=1")/Table3[[#This Row],[Count]]</f>
        <v>0.15384615384615385</v>
      </c>
      <c r="J82" s="1">
        <f>COUNTIFS(Table2[Sub-Sector],Table3[[#This Row],[Sub-Sector]],Table2[% Away From Day Low],"&gt;=0.05")/Table3[[#This Row],[Count]]</f>
        <v>0.15384615384615385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0.69230769230769229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0.76923076923076927</v>
      </c>
      <c r="O82" s="1">
        <f>COUNTIFS(Table2[Sub-Sector],Table3[[#This Row],[Sub-Sector]],Table2[% Away From Current Month High],"&lt;=0.05")/Table3[[#This Row],[Count]]</f>
        <v>0.15384615384615385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0.92307692307692313</v>
      </c>
      <c r="R82" s="1">
        <f>COUNTIFS(Table2[Sub-Sector],Table3[[#This Row],[Sub-Sector]],Table2[% Price above 20 EMA],"&gt;=0")/Table3[[#This Row],[Count]]</f>
        <v>0.38461538461538464</v>
      </c>
      <c r="S82" s="1">
        <f>COUNTIFS(Table2[Sub-Sector],Table3[[#This Row],[Sub-Sector]],Table2[% Price above 50 EMA],"&gt;=0")/Table3[[#This Row],[Count]]</f>
        <v>0.30769230769230771</v>
      </c>
      <c r="T82" s="1">
        <f>COUNTIFS(Table2[Sub-Sector],Table3[[#This Row],[Sub-Sector]],Table2[% Price above 200 EMA],"&gt;=0")/Table3[[#This Row],[Count]]</f>
        <v>0.38461538461538464</v>
      </c>
      <c r="U82" s="1">
        <f>COUNTIFS(Table2[Sub-Sector],Table3[[#This Row],[Sub-Sector]],Table2[Rate of Change - Zone],"Positive")/Table3[[#This Row],[Count]]</f>
        <v>0.23076923076923078</v>
      </c>
      <c r="V82" s="1">
        <f>COUNTIFS(Table2[Sub-Sector],Table3[[#This Row],[Sub-Sector]],Table2[Sharpe Ratio],"&gt;=0.10")/Table3[[#This Row],[Count]]</f>
        <v>0.15384615384615385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82">
        <f>_xlfn.RANK.AVG(Table3[[#This Row],[Score]],Table3[Score],1)</f>
        <v>52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2">
        <f>_xlfn.RANK.AVG(Table3[[#This Row],[Score 2 ]],Table3[[Score 2 ]],1)</f>
        <v>81</v>
      </c>
    </row>
    <row r="83" spans="1:26" x14ac:dyDescent="0.3">
      <c r="A83" t="s">
        <v>1005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0.5</v>
      </c>
      <c r="M83" s="1">
        <f>COUNTIFS(Table2[Sub-Sector],Table3[[#This Row],[Sub-Sector]],Table2[% Away From Current Week High],"&lt;=0.05")/Table3[[#This Row],[Count]]</f>
        <v>0.5</v>
      </c>
      <c r="N83" s="1">
        <f>COUNTIFS(Table2[Sub-Sector],Table3[[#This Row],[Sub-Sector]],Table2[% Away From Current Month Low],"&gt;=0.05")/Table3[[#This Row],[Count]]</f>
        <v>0.5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0.5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0.5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83">
        <f>_xlfn.RANK.AVG(Table3[[#This Row],[Score]],Table3[Score],1)</f>
        <v>91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3">
        <f>_xlfn.RANK.AVG(Table3[[#This Row],[Score 2 ]],Table3[[Score 2 ]],1)</f>
        <v>82</v>
      </c>
    </row>
    <row r="84" spans="1:26" x14ac:dyDescent="0.3">
      <c r="A84" t="s">
        <v>149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0.66666666666666663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0.66666666666666663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0.66666666666666663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84">
        <f>_xlfn.RANK.AVG(Table3[[#This Row],[Score]],Table3[Score],1)</f>
        <v>82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4">
        <f>_xlfn.RANK.AVG(Table3[[#This Row],[Score 2 ]],Table3[[Score 2 ]],1)</f>
        <v>83</v>
      </c>
    </row>
    <row r="85" spans="1:26" x14ac:dyDescent="0.3">
      <c r="A85" t="s">
        <v>1442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0.25</v>
      </c>
      <c r="D85" s="1">
        <f>COUNTIFS(Table2[Sub-Sector],Table3[[#This Row],[Sub-Sector]],Table2[1W Return vs Nifty],"&gt;=5")/Table3[[#This Row],[Count]]</f>
        <v>0.25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0.25</v>
      </c>
      <c r="G85" s="1">
        <f>COUNTIFS(Table2[Sub-Sector],Table3[[#This Row],[Sub-Sector]],Table2[1Y Return vs Nifty],"&gt;=10")/Table3[[#This Row],[Count]]</f>
        <v>0.25</v>
      </c>
      <c r="H85" s="1">
        <f>COUNTIFS(Table2[Sub-Sector],Table3[[#This Row],[Sub-Sector]],Table2[RSI Exponential â€“ 14D],"&gt;=50")/Table3[[#This Row],[Count]]</f>
        <v>0.25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0.75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1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0.25</v>
      </c>
      <c r="S85" s="1">
        <f>COUNTIFS(Table2[Sub-Sector],Table3[[#This Row],[Sub-Sector]],Table2[% Price above 50 EMA],"&gt;=0")/Table3[[#This Row],[Count]]</f>
        <v>0.25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0.25</v>
      </c>
      <c r="V85" s="1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85">
        <f>_xlfn.RANK.AVG(Table3[[#This Row],[Score]],Table3[Score],1)</f>
        <v>68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85">
        <f>_xlfn.RANK.AVG(Table3[[#This Row],[Score 2 ]],Table3[[Score 2 ]],1)</f>
        <v>84</v>
      </c>
    </row>
    <row r="86" spans="1:26" x14ac:dyDescent="0.3">
      <c r="A86" t="s">
        <v>558</v>
      </c>
      <c r="B86">
        <f>COUNTIFS(Table2[Sub-Sector],Table3[[#This Row],[Sub-Sector]])</f>
        <v>5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0.2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0.2</v>
      </c>
      <c r="H86" s="1">
        <f>COUNTIFS(Table2[Sub-Sector],Table3[[#This Row],[Sub-Sector]],Table2[RSI Exponential â€“ 14D],"&gt;=50")/Table3[[#This Row],[Count]]</f>
        <v>0.2</v>
      </c>
      <c r="I86" s="1">
        <f>COUNTIFS(Table2[Sub-Sector],Table3[[#This Row],[Sub-Sector]],Table2[Relative Volume],"&gt;=1")/Table3[[#This Row],[Count]]</f>
        <v>0.2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0.2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0.2</v>
      </c>
      <c r="O86" s="1">
        <f>COUNTIFS(Table2[Sub-Sector],Table3[[#This Row],[Sub-Sector]],Table2[% Away From Current Month High],"&lt;=0.05")/Table3[[#This Row],[Count]]</f>
        <v>0.2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0.8</v>
      </c>
      <c r="R86" s="1">
        <f>COUNTIFS(Table2[Sub-Sector],Table3[[#This Row],[Sub-Sector]],Table2[% Price above 20 EMA],"&gt;=0")/Table3[[#This Row],[Count]]</f>
        <v>0.2</v>
      </c>
      <c r="S86" s="1">
        <f>COUNTIFS(Table2[Sub-Sector],Table3[[#This Row],[Sub-Sector]],Table2[% Price above 50 EMA],"&gt;=0")/Table3[[#This Row],[Count]]</f>
        <v>0.2</v>
      </c>
      <c r="T86" s="1">
        <f>COUNTIFS(Table2[Sub-Sector],Table3[[#This Row],[Sub-Sector]],Table2[% Price above 200 EMA],"&gt;=0")/Table3[[#This Row],[Count]]</f>
        <v>0.2</v>
      </c>
      <c r="U86" s="1">
        <f>COUNTIFS(Table2[Sub-Sector],Table3[[#This Row],[Sub-Sector]],Table2[Rate of Change - Zone],"Positive")/Table3[[#This Row],[Count]]</f>
        <v>0.2</v>
      </c>
      <c r="V86" s="1">
        <f>COUNTIFS(Table2[Sub-Sector],Table3[[#This Row],[Sub-Sector]],Table2[Sharpe Ratio],"&gt;=0.10")/Table3[[#This Row],[Count]]</f>
        <v>0.4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86">
        <f>_xlfn.RANK.AVG(Table3[[#This Row],[Score]],Table3[Score],1)</f>
        <v>86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86">
        <f>_xlfn.RANK.AVG(Table3[[#This Row],[Score 2 ]],Table3[[Score 2 ]],1)</f>
        <v>85</v>
      </c>
    </row>
    <row r="87" spans="1:26" x14ac:dyDescent="0.3">
      <c r="A87" t="s">
        <v>473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0.17647058823529413</v>
      </c>
      <c r="D87" s="1">
        <f>COUNTIFS(Table2[Sub-Sector],Table3[[#This Row],[Sub-Sector]],Table2[1W Return vs Nifty],"&gt;=5")/Table3[[#This Row],[Count]]</f>
        <v>5.8823529411764705E-2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0.17647058823529413</v>
      </c>
      <c r="G87" s="1">
        <f>COUNTIFS(Table2[Sub-Sector],Table3[[#This Row],[Sub-Sector]],Table2[1Y Return vs Nifty],"&gt;=10")/Table3[[#This Row],[Count]]</f>
        <v>0.17647058823529413</v>
      </c>
      <c r="H87" s="1">
        <f>COUNTIFS(Table2[Sub-Sector],Table3[[#This Row],[Sub-Sector]],Table2[RSI Exponential â€“ 14D],"&gt;=50")/Table3[[#This Row],[Count]]</f>
        <v>0.11764705882352941</v>
      </c>
      <c r="I87" s="1">
        <f>COUNTIFS(Table2[Sub-Sector],Table3[[#This Row],[Sub-Sector]],Table2[Relative Volume],"&gt;=1")/Table3[[#This Row],[Count]]</f>
        <v>5.8823529411764705E-2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0.58823529411764708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0.6470588235294118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0.82352941176470584</v>
      </c>
      <c r="R87" s="1">
        <f>COUNTIFS(Table2[Sub-Sector],Table3[[#This Row],[Sub-Sector]],Table2[% Price above 20 EMA],"&gt;=0")/Table3[[#This Row],[Count]]</f>
        <v>0.17647058823529413</v>
      </c>
      <c r="S87" s="1">
        <f>COUNTIFS(Table2[Sub-Sector],Table3[[#This Row],[Sub-Sector]],Table2[% Price above 50 EMA],"&gt;=0")/Table3[[#This Row],[Count]]</f>
        <v>0.11764705882352941</v>
      </c>
      <c r="T87" s="1">
        <f>COUNTIFS(Table2[Sub-Sector],Table3[[#This Row],[Sub-Sector]],Table2[% Price above 200 EMA],"&gt;=0")/Table3[[#This Row],[Count]]</f>
        <v>0.41176470588235292</v>
      </c>
      <c r="U87" s="1">
        <f>COUNTIFS(Table2[Sub-Sector],Table3[[#This Row],[Sub-Sector]],Table2[Rate of Change - Zone],"Positive")/Table3[[#This Row],[Count]]</f>
        <v>5.8823529411764705E-2</v>
      </c>
      <c r="V87" s="1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87">
        <f>_xlfn.RANK.AVG(Table3[[#This Row],[Score]],Table3[Score],1)</f>
        <v>81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7">
        <f>_xlfn.RANK.AVG(Table3[[#This Row],[Score 2 ]],Table3[[Score 2 ]],1)</f>
        <v>86.5</v>
      </c>
    </row>
    <row r="88" spans="1:26" x14ac:dyDescent="0.3">
      <c r="A88" t="s">
        <v>444</v>
      </c>
      <c r="B88">
        <f>COUNTIFS(Table2[Sub-Sector],Table3[[#This Row],[Sub-Sector]])</f>
        <v>11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9.0909090909090912E-2</v>
      </c>
      <c r="G88" s="1">
        <f>COUNTIFS(Table2[Sub-Sector],Table3[[#This Row],[Sub-Sector]],Table2[1Y Return vs Nifty],"&gt;=10")/Table3[[#This Row],[Count]]</f>
        <v>9.0909090909090912E-2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0.18181818181818182</v>
      </c>
      <c r="J88" s="1">
        <f>COUNTIFS(Table2[Sub-Sector],Table3[[#This Row],[Sub-Sector]],Table2[% Away From Day Low],"&gt;=0.05")/Table3[[#This Row],[Count]]</f>
        <v>9.0909090909090912E-2</v>
      </c>
      <c r="K88" s="1">
        <f>COUNTIFS(Table2[Sub-Sector],Table3[[#This Row],[Sub-Sector]],Table2[% Away From Day High],"&lt;=0.05")/Table3[[#This Row],[Count]]</f>
        <v>0.90909090909090906</v>
      </c>
      <c r="L88" s="1">
        <f>COUNTIFS(Table2[Sub-Sector],Table3[[#This Row],[Sub-Sector]],Table2[% Away From Current Week Low],"&gt;=0.05")/Table3[[#This Row],[Count]]</f>
        <v>0.54545454545454541</v>
      </c>
      <c r="M88" s="1">
        <f>COUNTIFS(Table2[Sub-Sector],Table3[[#This Row],[Sub-Sector]],Table2[% Away From Current Week High],"&lt;=0.05")/Table3[[#This Row],[Count]]</f>
        <v>0.90909090909090906</v>
      </c>
      <c r="N88" s="1">
        <f>COUNTIFS(Table2[Sub-Sector],Table3[[#This Row],[Sub-Sector]],Table2[% Away From Current Month Low],"&gt;=0.05")/Table3[[#This Row],[Count]]</f>
        <v>0.54545454545454541</v>
      </c>
      <c r="O88" s="1">
        <f>COUNTIFS(Table2[Sub-Sector],Table3[[#This Row],[Sub-Sector]],Table2[% Away From Current Month High],"&lt;=0.05")/Table3[[#This Row],[Count]]</f>
        <v>9.0909090909090912E-2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0.54545454545454541</v>
      </c>
      <c r="R88" s="1">
        <f>COUNTIFS(Table2[Sub-Sector],Table3[[#This Row],[Sub-Sector]],Table2[% Price above 20 EMA],"&gt;=0")/Table3[[#This Row],[Count]]</f>
        <v>0.18181818181818182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9.0909090909090912E-2</v>
      </c>
      <c r="U88" s="1">
        <f>COUNTIFS(Table2[Sub-Sector],Table3[[#This Row],[Sub-Sector]],Table2[Rate of Change - Zone],"Positive")/Table3[[#This Row],[Count]]</f>
        <v>9.0909090909090912E-2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</v>
      </c>
      <c r="X88">
        <f>_xlfn.RANK.AVG(Table3[[#This Row],[Score]],Table3[Score],1)</f>
        <v>94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8">
        <f>_xlfn.RANK.AVG(Table3[[#This Row],[Score 2 ]],Table3[[Score 2 ]],1)</f>
        <v>86.5</v>
      </c>
    </row>
    <row r="89" spans="1:26" x14ac:dyDescent="0.3">
      <c r="A89" t="s">
        <v>91</v>
      </c>
      <c r="B89">
        <f>COUNTIFS(Table2[Sub-Sector],Table3[[#This Row],[Sub-Sector]])</f>
        <v>4</v>
      </c>
      <c r="C89" s="1">
        <f>COUNTIFS(Table2[Sub-Sector],Table3[[#This Row],[Sub-Sector]],Table2[Uptrend],"Uptrend")/Table3[[#This Row],[Count]]</f>
        <v>0.25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0.25</v>
      </c>
      <c r="F89" s="1">
        <f>COUNTIFS(Table2[Sub-Sector],Table3[[#This Row],[Sub-Sector]],Table2[6M Return vs Nifty],"&gt;=10")/Table3[[#This Row],[Count]]</f>
        <v>0.25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0.5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0.75</v>
      </c>
      <c r="L89" s="1">
        <f>COUNTIFS(Table2[Sub-Sector],Table3[[#This Row],[Sub-Sector]],Table2[% Away From Current Week Low],"&gt;=0.05")/Table3[[#This Row],[Count]]</f>
        <v>0.25</v>
      </c>
      <c r="M89" s="1">
        <f>COUNTIFS(Table2[Sub-Sector],Table3[[#This Row],[Sub-Sector]],Table2[% Away From Current Week High],"&lt;=0.05")/Table3[[#This Row],[Count]]</f>
        <v>0.75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0.25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0.25</v>
      </c>
      <c r="S89" s="1">
        <f>COUNTIFS(Table2[Sub-Sector],Table3[[#This Row],[Sub-Sector]],Table2[% Price above 50 EMA],"&gt;=0")/Table3[[#This Row],[Count]]</f>
        <v>0.25</v>
      </c>
      <c r="T89" s="1">
        <f>COUNTIFS(Table2[Sub-Sector],Table3[[#This Row],[Sub-Sector]],Table2[% Price above 200 EMA],"&gt;=0")/Table3[[#This Row],[Count]]</f>
        <v>0.25</v>
      </c>
      <c r="U89" s="1">
        <f>COUNTIFS(Table2[Sub-Sector],Table3[[#This Row],[Sub-Sector]],Table2[Rate of Change - Zone],"Positive")/Table3[[#This Row],[Count]]</f>
        <v>0.25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89">
        <f>_xlfn.RANK.AVG(Table3[[#This Row],[Score]],Table3[Score],1)</f>
        <v>71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89">
        <f>_xlfn.RANK.AVG(Table3[[#This Row],[Score 2 ]],Table3[[Score 2 ]],1)</f>
        <v>88</v>
      </c>
    </row>
    <row r="90" spans="1:26" x14ac:dyDescent="0.3">
      <c r="A90" t="s">
        <v>102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0">
        <f>_xlfn.RANK.AVG(Table3[[#This Row],[Score]],Table3[Score],1)</f>
        <v>99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0">
        <f>_xlfn.RANK.AVG(Table3[[#This Row],[Score 2 ]],Table3[[Score 2 ]],1)</f>
        <v>92</v>
      </c>
    </row>
    <row r="91" spans="1:26" x14ac:dyDescent="0.3">
      <c r="A91" t="s">
        <v>658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1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1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1">
        <f>_xlfn.RANK.AVG(Table3[[#This Row],[Score]],Table3[Score],1)</f>
        <v>99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1">
        <f>_xlfn.RANK.AVG(Table3[[#This Row],[Score 2 ]],Table3[[Score 2 ]],1)</f>
        <v>92</v>
      </c>
    </row>
    <row r="92" spans="1:26" x14ac:dyDescent="0.3">
      <c r="A92" t="s">
        <v>294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2">
        <f>_xlfn.RANK.AVG(Table3[[#This Row],[Score]],Table3[Score],1)</f>
        <v>99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2">
        <f>_xlfn.RANK.AVG(Table3[[#This Row],[Score 2 ]],Table3[[Score 2 ]],1)</f>
        <v>92</v>
      </c>
    </row>
    <row r="93" spans="1:26" x14ac:dyDescent="0.3">
      <c r="A93" t="s">
        <v>363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3">
        <f>_xlfn.RANK.AVG(Table3[[#This Row],[Score]],Table3[Score],1)</f>
        <v>99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3">
        <f>_xlfn.RANK.AVG(Table3[[#This Row],[Score 2 ]],Table3[[Score 2 ]],1)</f>
        <v>92</v>
      </c>
    </row>
    <row r="94" spans="1:26" x14ac:dyDescent="0.3">
      <c r="A94" t="s">
        <v>1759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1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4">
        <f>_xlfn.RANK.AVG(Table3[[#This Row],[Score]],Table3[Score],1)</f>
        <v>99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4">
        <f>_xlfn.RANK.AVG(Table3[[#This Row],[Score 2 ]],Table3[[Score 2 ]],1)</f>
        <v>92</v>
      </c>
    </row>
    <row r="95" spans="1:26" x14ac:dyDescent="0.3">
      <c r="A95" t="s">
        <v>534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5">
        <f>_xlfn.RANK.AVG(Table3[[#This Row],[Score]],Table3[Score],1)</f>
        <v>99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5">
        <f>_xlfn.RANK.AVG(Table3[[#This Row],[Score 2 ]],Table3[[Score 2 ]],1)</f>
        <v>92</v>
      </c>
    </row>
    <row r="96" spans="1:26" x14ac:dyDescent="0.3">
      <c r="A96" t="s">
        <v>1510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6">
        <f>_xlfn.RANK.AVG(Table3[[#This Row],[Score]],Table3[Score],1)</f>
        <v>99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6">
        <f>_xlfn.RANK.AVG(Table3[[#This Row],[Score 2 ]],Table3[[Score 2 ]],1)</f>
        <v>92</v>
      </c>
    </row>
    <row r="97" spans="1:26" x14ac:dyDescent="0.3">
      <c r="A97" t="s">
        <v>515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1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7">
        <f>_xlfn.RANK.AVG(Table3[[#This Row],[Score]],Table3[Score],1)</f>
        <v>104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7">
        <f>_xlfn.RANK.AVG(Table3[[#This Row],[Score 2 ]],Table3[[Score 2 ]],1)</f>
        <v>97.5</v>
      </c>
    </row>
    <row r="98" spans="1:26" x14ac:dyDescent="0.3">
      <c r="A98" t="s">
        <v>950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98">
        <f>_xlfn.RANK.AVG(Table3[[#This Row],[Score]],Table3[Score],1)</f>
        <v>79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8">
        <f>_xlfn.RANK.AVG(Table3[[#This Row],[Score 2 ]],Table3[[Score 2 ]],1)</f>
        <v>97.5</v>
      </c>
    </row>
    <row r="99" spans="1:26" x14ac:dyDescent="0.3">
      <c r="A99" t="s">
        <v>1585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9">
        <f>_xlfn.RANK.AVG(Table3[[#This Row],[Score]],Table3[Score],1)</f>
        <v>104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9">
        <f>_xlfn.RANK.AVG(Table3[[#This Row],[Score 2 ]],Table3[[Score 2 ]],1)</f>
        <v>97.5</v>
      </c>
    </row>
    <row r="100" spans="1:26" x14ac:dyDescent="0.3">
      <c r="A100" t="s">
        <v>372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100">
        <f>_xlfn.RANK.AVG(Table3[[#This Row],[Score]],Table3[Score],1)</f>
        <v>104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0">
        <f>_xlfn.RANK.AVG(Table3[[#This Row],[Score 2 ]],Table3[[Score 2 ]],1)</f>
        <v>97.5</v>
      </c>
    </row>
    <row r="101" spans="1:26" x14ac:dyDescent="0.3">
      <c r="A101" t="s">
        <v>1348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1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01">
        <f>_xlfn.RANK.AVG(Table3[[#This Row],[Score]],Table3[Score],1)</f>
        <v>83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1">
        <f>_xlfn.RANK.AVG(Table3[[#This Row],[Score 2 ]],Table3[[Score 2 ]],1)</f>
        <v>101</v>
      </c>
    </row>
    <row r="102" spans="1:26" x14ac:dyDescent="0.3">
      <c r="A102" t="s">
        <v>529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02">
        <f>_xlfn.RANK.AVG(Table3[[#This Row],[Score]],Table3[Score],1)</f>
        <v>106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2">
        <f>_xlfn.RANK.AVG(Table3[[#This Row],[Score 2 ]],Table3[[Score 2 ]],1)</f>
        <v>101</v>
      </c>
    </row>
    <row r="103" spans="1:26" x14ac:dyDescent="0.3">
      <c r="A103" t="s">
        <v>297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1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103">
        <f>_xlfn.RANK.AVG(Table3[[#This Row],[Score]],Table3[Score],1)</f>
        <v>84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3">
        <f>_xlfn.RANK.AVG(Table3[[#This Row],[Score 2 ]],Table3[[Score 2 ]],1)</f>
        <v>101</v>
      </c>
    </row>
    <row r="104" spans="1:26" x14ac:dyDescent="0.3">
      <c r="A104" t="s">
        <v>37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0.33333333333333331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0.33333333333333331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0.33333333333333331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0.33333333333333331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0.66666666666666663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104">
        <f>_xlfn.RANK.AVG(Table3[[#This Row],[Score]],Table3[Score],1)</f>
        <v>90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4">
        <f>_xlfn.RANK.AVG(Table3[[#This Row],[Score 2 ]],Table3[[Score 2 ]],1)</f>
        <v>103</v>
      </c>
    </row>
    <row r="105" spans="1:26" x14ac:dyDescent="0.3">
      <c r="A105" t="s">
        <v>412</v>
      </c>
      <c r="B105">
        <f>COUNTIFS(Table2[Sub-Sector],Table3[[#This Row],[Sub-Sector]])</f>
        <v>6</v>
      </c>
      <c r="C105" s="1">
        <f>COUNTIFS(Table2[Sub-Sector],Table3[[#This Row],[Sub-Sector]],Table2[Uptrend],"Uptrend")/Table3[[#This Row],[Count]]</f>
        <v>0.16666666666666666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0.16666666666666666</v>
      </c>
      <c r="G105" s="1">
        <f>COUNTIFS(Table2[Sub-Sector],Table3[[#This Row],[Sub-Sector]],Table2[1Y Return vs Nifty],"&gt;=10")/Table3[[#This Row],[Count]]</f>
        <v>0.16666666666666666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0.16666666666666666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0.33333333333333331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0.5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0.16666666666666666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0.16666666666666666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105">
        <f>_xlfn.RANK.AVG(Table3[[#This Row],[Score]],Table3[Score],1)</f>
        <v>92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5">
        <f>_xlfn.RANK.AVG(Table3[[#This Row],[Score 2 ]],Table3[[Score 2 ]],1)</f>
        <v>104.5</v>
      </c>
    </row>
    <row r="106" spans="1:26" x14ac:dyDescent="0.3">
      <c r="A106" t="s">
        <v>1391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0.5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06">
        <f>_xlfn.RANK.AVG(Table3[[#This Row],[Score]],Table3[Score],1)</f>
        <v>107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6">
        <f>_xlfn.RANK.AVG(Table3[[#This Row],[Score 2 ]],Table3[[Score 2 ]],1)</f>
        <v>104.5</v>
      </c>
    </row>
    <row r="107" spans="1:26" x14ac:dyDescent="0.3">
      <c r="A107" t="s">
        <v>247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0.5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</v>
      </c>
      <c r="X107">
        <f>_xlfn.RANK.AVG(Table3[[#This Row],[Score]],Table3[Score],1)</f>
        <v>108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7">
        <f>_xlfn.RANK.AVG(Table3[[#This Row],[Score 2 ]],Table3[[Score 2 ]],1)</f>
        <v>106</v>
      </c>
    </row>
    <row r="108" spans="1:26" x14ac:dyDescent="0.3">
      <c r="A108" t="s">
        <v>70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0.66666666666666663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0.33333333333333331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0.33333333333333331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108">
        <f>_xlfn.RANK.AVG(Table3[[#This Row],[Score]],Table3[Score],1)</f>
        <v>109.5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08">
        <f>_xlfn.RANK.AVG(Table3[[#This Row],[Score 2 ]],Table3[[Score 2 ]],1)</f>
        <v>107.5</v>
      </c>
    </row>
    <row r="109" spans="1:26" x14ac:dyDescent="0.3">
      <c r="A109" t="s">
        <v>67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0.33333333333333331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1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1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0.33333333333333331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109">
        <f>_xlfn.RANK.AVG(Table3[[#This Row],[Score]],Table3[Score],1)</f>
        <v>109.5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09">
        <f>_xlfn.RANK.AVG(Table3[[#This Row],[Score 2 ]],Table3[[Score 2 ]],1)</f>
        <v>107.5</v>
      </c>
    </row>
    <row r="110" spans="1:26" x14ac:dyDescent="0.3">
      <c r="A110" t="s">
        <v>27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0.25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0.25</v>
      </c>
      <c r="G110" s="1">
        <f>COUNTIFS(Table2[Sub-Sector],Table3[[#This Row],[Sub-Sector]],Table2[1Y Return vs Nifty],"&gt;=10")/Table3[[#This Row],[Count]]</f>
        <v>0.25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0.25</v>
      </c>
      <c r="M110" s="1">
        <f>COUNTIFS(Table2[Sub-Sector],Table3[[#This Row],[Sub-Sector]],Table2[% Away From Current Week High],"&lt;=0.05")/Table3[[#This Row],[Count]]</f>
        <v>0.75</v>
      </c>
      <c r="N110" s="1">
        <f>COUNTIFS(Table2[Sub-Sector],Table3[[#This Row],[Sub-Sector]],Table2[% Away From Current Month Low],"&gt;=0.05")/Table3[[#This Row],[Count]]</f>
        <v>0.25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0.25</v>
      </c>
      <c r="Q110" s="1">
        <f>COUNTIFS(Table2[Sub-Sector],Table3[[#This Row],[Sub-Sector]],Table2[% Away From 52W Low],"&gt;=10")/Table3[[#This Row],[Count]]</f>
        <v>0.75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0.25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0.25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10">
        <f>_xlfn.RANK.AVG(Table3[[#This Row],[Score]],Table3[Score],1)</f>
        <v>93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0">
        <f>_xlfn.RANK.AVG(Table3[[#This Row],[Score 2 ]],Table3[[Score 2 ]],1)</f>
        <v>109</v>
      </c>
    </row>
    <row r="111" spans="1:26" x14ac:dyDescent="0.3">
      <c r="A111" t="s">
        <v>890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0.5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1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0.5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1">
        <f>_xlfn.RANK.AVG(Table3[[#This Row],[Score]],Table3[Score],1)</f>
        <v>112.5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1">
        <f>_xlfn.RANK.AVG(Table3[[#This Row],[Score 2 ]],Table3[[Score 2 ]],1)</f>
        <v>110.5</v>
      </c>
    </row>
    <row r="112" spans="1:26" x14ac:dyDescent="0.3">
      <c r="A112" t="s">
        <v>1163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2">
        <f>_xlfn.RANK.AVG(Table3[[#This Row],[Score]],Table3[Score],1)</f>
        <v>112.5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2">
        <f>_xlfn.RANK.AVG(Table3[[#This Row],[Score 2 ]],Table3[[Score 2 ]],1)</f>
        <v>110.5</v>
      </c>
    </row>
    <row r="113" spans="1:26" x14ac:dyDescent="0.3">
      <c r="A113" t="s">
        <v>537</v>
      </c>
      <c r="B113">
        <f>COUNTIFS(Table2[Sub-Sector],Table3[[#This Row],[Sub-Sector]])</f>
        <v>5</v>
      </c>
      <c r="C113" s="1">
        <f>COUNTIFS(Table2[Sub-Sector],Table3[[#This Row],[Sub-Sector]],Table2[Uptrend],"Uptrend")/Table3[[#This Row],[Count]]</f>
        <v>0.2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0.2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0.2</v>
      </c>
      <c r="M113" s="1">
        <f>COUNTIFS(Table2[Sub-Sector],Table3[[#This Row],[Sub-Sector]],Table2[% Away From Current Week High],"&lt;=0.05")/Table3[[#This Row],[Count]]</f>
        <v>0.6</v>
      </c>
      <c r="N113" s="1">
        <f>COUNTIFS(Table2[Sub-Sector],Table3[[#This Row],[Sub-Sector]],Table2[% Away From Current Month Low],"&gt;=0.05")/Table3[[#This Row],[Count]]</f>
        <v>0.2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0.6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0.4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13">
        <f>_xlfn.RANK.AVG(Table3[[#This Row],[Score]],Table3[Score],1)</f>
        <v>111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</v>
      </c>
      <c r="Z113">
        <f>_xlfn.RANK.AVG(Table3[[#This Row],[Score 2 ]],Table3[[Score 2 ]],1)</f>
        <v>112</v>
      </c>
    </row>
    <row r="114" spans="1:26" x14ac:dyDescent="0.3">
      <c r="A114" t="s">
        <v>927</v>
      </c>
      <c r="B114">
        <f>COUNTIFS(Table2[Sub-Sector],Table3[[#This Row],[Sub-Sector]])</f>
        <v>3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0.33333333333333331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0.33333333333333331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0.66666666666666663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0.66666666666666663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114">
        <f>_xlfn.RANK.AVG(Table3[[#This Row],[Score]],Table3[Score],1)</f>
        <v>95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</v>
      </c>
      <c r="Z114">
        <f>_xlfn.RANK.AVG(Table3[[#This Row],[Score 2 ]],Table3[[Score 2 ]],1)</f>
        <v>113</v>
      </c>
    </row>
    <row r="115" spans="1:26" x14ac:dyDescent="0.3">
      <c r="A115" t="s">
        <v>607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0.5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0.5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5">
        <f>_xlfn.RANK.AVG(Table3[[#This Row],[Score]],Table3[Score],1)</f>
        <v>119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5">
        <f>_xlfn.RANK.AVG(Table3[[#This Row],[Score 2 ]],Table3[[Score 2 ]],1)</f>
        <v>119</v>
      </c>
    </row>
    <row r="116" spans="1:26" x14ac:dyDescent="0.3">
      <c r="A116" t="s">
        <v>630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6">
        <f>_xlfn.RANK.AVG(Table3[[#This Row],[Score 2 ]],Table3[[Score 2 ]],1)</f>
        <v>119</v>
      </c>
    </row>
    <row r="117" spans="1:26" x14ac:dyDescent="0.3">
      <c r="A117" t="s">
        <v>1174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7">
        <f>_xlfn.RANK.AVG(Table3[[#This Row],[Score]],Table3[Score],1)</f>
        <v>119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7">
        <f>_xlfn.RANK.AVG(Table3[[#This Row],[Score 2 ]],Table3[[Score 2 ]],1)</f>
        <v>119</v>
      </c>
    </row>
    <row r="118" spans="1:26" x14ac:dyDescent="0.3">
      <c r="A118" t="s">
        <v>1832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1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1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8">
        <f>_xlfn.RANK.AVG(Table3[[#This Row],[Score 2 ]],Table3[[Score 2 ]],1)</f>
        <v>119</v>
      </c>
    </row>
    <row r="119" spans="1:26" x14ac:dyDescent="0.3">
      <c r="A119" t="s">
        <v>433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9">
        <f>_xlfn.RANK.AVG(Table3[[#This Row],[Score]],Table3[Score],1)</f>
        <v>119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9">
        <f>_xlfn.RANK.AVG(Table3[[#This Row],[Score 2 ]],Table3[[Score 2 ]],1)</f>
        <v>119</v>
      </c>
    </row>
    <row r="120" spans="1:26" x14ac:dyDescent="0.3">
      <c r="A120" t="s">
        <v>1449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0">
        <f>_xlfn.RANK.AVG(Table3[[#This Row],[Score 2 ]],Table3[[Score 2 ]],1)</f>
        <v>119</v>
      </c>
    </row>
    <row r="121" spans="1:26" x14ac:dyDescent="0.3">
      <c r="A121" t="s">
        <v>801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1">
        <f>_xlfn.RANK.AVG(Table3[[#This Row],[Score 2 ]],Table3[[Score 2 ]],1)</f>
        <v>119</v>
      </c>
    </row>
    <row r="122" spans="1:26" x14ac:dyDescent="0.3">
      <c r="A122" t="s">
        <v>1185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2">
        <f>_xlfn.RANK.AVG(Table3[[#This Row],[Score 2 ]],Table3[[Score 2 ]],1)</f>
        <v>119</v>
      </c>
    </row>
    <row r="123" spans="1:26" x14ac:dyDescent="0.3">
      <c r="A123" t="s">
        <v>1981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0.33333333333333331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1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1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0.33333333333333331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3">
        <f>_xlfn.RANK.AVG(Table3[[#This Row],[Score]],Table3[Score],1)</f>
        <v>119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3">
        <f>_xlfn.RANK.AVG(Table3[[#This Row],[Score 2 ]],Table3[[Score 2 ]],1)</f>
        <v>119</v>
      </c>
    </row>
    <row r="124" spans="1:26" x14ac:dyDescent="0.3">
      <c r="A124" t="s">
        <v>1984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4">
        <f>_xlfn.RANK.AVG(Table3[[#This Row],[Score]],Table3[Score],1)</f>
        <v>119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4">
        <f>_xlfn.RANK.AVG(Table3[[#This Row],[Score 2 ]],Table3[[Score 2 ]],1)</f>
        <v>119</v>
      </c>
    </row>
    <row r="125" spans="1:26" x14ac:dyDescent="0.3">
      <c r="A125" t="s">
        <v>1655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25">
        <f>_xlfn.RANK.AVG(Table3[[#This Row],[Score]],Table3[Score],1)</f>
        <v>119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5">
        <f>_xlfn.RANK.AVG(Table3[[#This Row],[Score 2 ]],Table3[[Score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00D0-F4A3-4013-92A3-C7C1FD0040A4}">
  <dimension ref="A1:AV732"/>
  <sheetViews>
    <sheetView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3109</v>
      </c>
      <c r="D1" t="s">
        <v>2</v>
      </c>
      <c r="E1" t="s">
        <v>3</v>
      </c>
      <c r="F1" t="s">
        <v>4</v>
      </c>
      <c r="G1" t="s">
        <v>5</v>
      </c>
      <c r="H1" t="s">
        <v>3132</v>
      </c>
      <c r="I1" t="s">
        <v>6</v>
      </c>
      <c r="J1" t="s">
        <v>3133</v>
      </c>
      <c r="K1" t="s">
        <v>7</v>
      </c>
      <c r="L1" t="s">
        <v>3134</v>
      </c>
      <c r="M1" t="s">
        <v>8</v>
      </c>
      <c r="N1" t="s">
        <v>3135</v>
      </c>
      <c r="O1" t="s">
        <v>3136</v>
      </c>
      <c r="P1" t="s">
        <v>9</v>
      </c>
      <c r="Q1" t="s">
        <v>10</v>
      </c>
      <c r="R1" t="s">
        <v>11</v>
      </c>
      <c r="S1" s="1" t="s">
        <v>3137</v>
      </c>
      <c r="T1" s="1" t="s">
        <v>3138</v>
      </c>
      <c r="U1" s="1" t="s">
        <v>3139</v>
      </c>
      <c r="V1" t="s">
        <v>12</v>
      </c>
      <c r="W1" t="s">
        <v>3140</v>
      </c>
      <c r="X1" t="s">
        <v>3141</v>
      </c>
      <c r="Y1" t="s">
        <v>3142</v>
      </c>
      <c r="Z1" t="s">
        <v>3143</v>
      </c>
      <c r="AA1" t="s">
        <v>3144</v>
      </c>
      <c r="AB1" t="s">
        <v>3145</v>
      </c>
      <c r="AC1" s="1" t="s">
        <v>3146</v>
      </c>
      <c r="AD1" s="1" t="s">
        <v>3147</v>
      </c>
      <c r="AE1" s="1" t="s">
        <v>3148</v>
      </c>
      <c r="AF1" s="1" t="s">
        <v>3149</v>
      </c>
      <c r="AG1" s="1" t="s">
        <v>3150</v>
      </c>
      <c r="AH1" s="1" t="s">
        <v>3151</v>
      </c>
      <c r="AI1" t="s">
        <v>13</v>
      </c>
      <c r="AJ1" t="s">
        <v>14</v>
      </c>
      <c r="AK1" t="s">
        <v>3152</v>
      </c>
      <c r="AL1" t="s">
        <v>3153</v>
      </c>
      <c r="AM1" t="s">
        <v>3154</v>
      </c>
      <c r="AN1" t="s">
        <v>3155</v>
      </c>
      <c r="AO1" t="s">
        <v>3156</v>
      </c>
      <c r="AP1" t="s">
        <v>15</v>
      </c>
      <c r="AQ1" s="2" t="s">
        <v>3160</v>
      </c>
      <c r="AR1" s="2" t="s">
        <v>3161</v>
      </c>
      <c r="AS1" s="2" t="s">
        <v>3162</v>
      </c>
      <c r="AT1" s="2" t="s">
        <v>3163</v>
      </c>
      <c r="AU1" s="2" t="s">
        <v>3164</v>
      </c>
      <c r="AV1" s="2" t="s">
        <v>3165</v>
      </c>
    </row>
    <row r="2" spans="1:48" x14ac:dyDescent="0.3">
      <c r="A2" t="s">
        <v>930</v>
      </c>
      <c r="B2" t="s">
        <v>931</v>
      </c>
      <c r="C2" t="s">
        <v>3122</v>
      </c>
      <c r="D2" t="s">
        <v>131</v>
      </c>
      <c r="E2">
        <v>15666.9487521299</v>
      </c>
      <c r="F2">
        <v>599.95000000000005</v>
      </c>
      <c r="G2">
        <v>174.535549953707</v>
      </c>
      <c r="H2">
        <f>(Table2[[#This Row],[1Y Return vs Nifty]]-AVERAGE(Table2[1Y Return vs Nifty]))/_xlfn.STDEV.P(Table2[1Y Return vs Nifty])</f>
        <v>2.6878565615257441</v>
      </c>
      <c r="I2">
        <v>-5.87453200992225</v>
      </c>
      <c r="J2">
        <f>(Table2[[#This Row],[1M Return vs Nifty]]-AVERAGE(Table2[1M Return vs Nifty]))/_xlfn.STDEV.P(Table2[1M Return vs Nifty])</f>
        <v>-0.43821510208402265</v>
      </c>
      <c r="K2">
        <v>176.82527069250099</v>
      </c>
      <c r="L2">
        <f>(Table2[[#This Row],[6M Return vs Nifty]]-AVERAGE(Table2[6M Return vs Nifty]))/_xlfn.STDEV.P(Table2[6M Return vs Nifty])</f>
        <v>6.3375196551434803</v>
      </c>
      <c r="M2">
        <v>2.9251952332105602</v>
      </c>
      <c r="N2">
        <f>(Table2[[#This Row],[1W Return vs Nifty]]-AVERAGE(Table2[1W Return vs Nifty]))/_xlfn.STDEV.P(Table2[1W Return vs Nifty])</f>
        <v>0.56697260720793585</v>
      </c>
      <c r="O2">
        <v>594.86</v>
      </c>
      <c r="P2">
        <v>570.04570241414399</v>
      </c>
      <c r="Q2">
        <v>399.88613295571599</v>
      </c>
      <c r="R2">
        <v>47.0490477997391</v>
      </c>
      <c r="S2" s="1">
        <f>(Table2[[#This Row],[Close Price]]-Table2[[#This Row],[20D EMA]])/Table2[[#This Row],[20D EMA]]</f>
        <v>8.5566351746629993E-3</v>
      </c>
      <c r="T2" s="1">
        <f>(Table2[[#This Row],[Close Price]]-Table2[[#This Row],[50D EMA]])/Table2[[#This Row],[50D EMA]]</f>
        <v>5.2459473791682552E-2</v>
      </c>
      <c r="U2" s="1">
        <f>(Table2[[#This Row],[Close Price]]-Table2[[#This Row],[200D EMA]])/Table2[[#This Row],[200D EMA]]</f>
        <v>0.50030208741056648</v>
      </c>
      <c r="V2">
        <v>0.70747866146129901</v>
      </c>
      <c r="W2">
        <v>583.5</v>
      </c>
      <c r="X2">
        <v>613.70000000000005</v>
      </c>
      <c r="Y2">
        <v>555.04999999999995</v>
      </c>
      <c r="Z2">
        <v>613.70000000000005</v>
      </c>
      <c r="AA2">
        <v>532.20000000000005</v>
      </c>
      <c r="AB2">
        <v>648.4</v>
      </c>
      <c r="AC2" s="1">
        <f>(Table2[[#This Row],[Close Price]]/Table2[[#This Row],[Day Low]])-1</f>
        <v>2.8191945158526188E-2</v>
      </c>
      <c r="AD2" s="1">
        <f>(Table2[[#This Row],[Day High]]/Table2[[#This Row],[Close Price]])-1</f>
        <v>2.2918576548045744E-2</v>
      </c>
      <c r="AE2" s="1">
        <f>(Table2[[#This Row],[Close Price]]/Table2[[#This Row],[Current Week Low]])-1</f>
        <v>8.0893613188001146E-2</v>
      </c>
      <c r="AF2" s="1">
        <f>(Table2[[#This Row],[Current Week High]]/Table2[[#This Row],[Close Price]])-1</f>
        <v>2.2918576548045744E-2</v>
      </c>
      <c r="AG2" s="1">
        <f>(Table2[[#This Row],[Close Price]]/Table2[[#This Row],[Current Month Low]])-1</f>
        <v>0.12730176625328826</v>
      </c>
      <c r="AH2" s="1">
        <f>(Table2[[#This Row],[Current Month High]]/Table2[[#This Row],[Close Price]])-1</f>
        <v>8.0756729727477161E-2</v>
      </c>
      <c r="AI2">
        <v>15.676306358863201</v>
      </c>
      <c r="AJ2">
        <v>308.94993354009699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0.41</v>
      </c>
      <c r="AM2" t="s">
        <v>3159</v>
      </c>
      <c r="AN2">
        <v>-3.12</v>
      </c>
      <c r="AO2" t="s">
        <v>3158</v>
      </c>
      <c r="AP2">
        <v>0.25615323084951303</v>
      </c>
      <c r="AQ2">
        <f>(Table2[[#This Row],[Sharpe Ratio]]-AVERAGE(Table2[Sharpe Ratio]))/_xlfn.STDEV.P(Table2[Sharpe Ratio])</f>
        <v>2.3688502485007592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11.522983970293895</v>
      </c>
      <c r="AS2">
        <f>_xlfn.RANK.AVG(Table2[[#This Row],[1Y Return vs Nifty Z-Score]],Table2[1Y Return vs Nifty Z-Score])</f>
        <v>14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106</v>
      </c>
      <c r="B3" t="s">
        <v>107</v>
      </c>
      <c r="C3" t="s">
        <v>3124</v>
      </c>
      <c r="D3" t="s">
        <v>108</v>
      </c>
      <c r="E3">
        <v>257815.50365294499</v>
      </c>
      <c r="F3">
        <v>7252.45</v>
      </c>
      <c r="G3">
        <v>214.970349061842</v>
      </c>
      <c r="H3">
        <f>(Table2[[#This Row],[1Y Return vs Nifty]]-AVERAGE(Table2[1Y Return vs Nifty]))/_xlfn.STDEV.P(Table2[1Y Return vs Nifty])</f>
        <v>3.4000898689877181</v>
      </c>
      <c r="I3">
        <v>0.69912546467861603</v>
      </c>
      <c r="J3">
        <f>(Table2[[#This Row],[1M Return vs Nifty]]-AVERAGE(Table2[1M Return vs Nifty]))/_xlfn.STDEV.P(Table2[1M Return vs Nifty])</f>
        <v>0.29736909275767026</v>
      </c>
      <c r="K3">
        <v>56.778609903558703</v>
      </c>
      <c r="L3">
        <f>(Table2[[#This Row],[6M Return vs Nifty]]-AVERAGE(Table2[6M Return vs Nifty]))/_xlfn.STDEV.P(Table2[6M Return vs Nifty])</f>
        <v>1.9480636886791471</v>
      </c>
      <c r="M3">
        <v>-0.339422246919723</v>
      </c>
      <c r="N3">
        <f>(Table2[[#This Row],[1W Return vs Nifty]]-AVERAGE(Table2[1W Return vs Nifty]))/_xlfn.STDEV.P(Table2[1W Return vs Nifty])</f>
        <v>-7.2094230331388023E-2</v>
      </c>
      <c r="O3">
        <v>7558.76</v>
      </c>
      <c r="P3">
        <v>7276.5742599735304</v>
      </c>
      <c r="Q3">
        <v>5520.8876484073298</v>
      </c>
      <c r="R3">
        <v>37.615259773716097</v>
      </c>
      <c r="S3" s="1">
        <f>(Table2[[#This Row],[Close Price]]-Table2[[#This Row],[20D EMA]])/Table2[[#This Row],[20D EMA]]</f>
        <v>-4.0523842535019027E-2</v>
      </c>
      <c r="T3" s="1">
        <f>(Table2[[#This Row],[Close Price]]-Table2[[#This Row],[50D EMA]])/Table2[[#This Row],[50D EMA]]</f>
        <v>-3.3153320658364759E-3</v>
      </c>
      <c r="U3" s="1">
        <f>(Table2[[#This Row],[Close Price]]-Table2[[#This Row],[200D EMA]])/Table2[[#This Row],[200D EMA]]</f>
        <v>0.31363839691470491</v>
      </c>
      <c r="V3">
        <v>0.56144549034705404</v>
      </c>
      <c r="W3">
        <v>7215</v>
      </c>
      <c r="X3">
        <v>7428.8</v>
      </c>
      <c r="Y3">
        <v>7164.45</v>
      </c>
      <c r="Z3">
        <v>7446.1</v>
      </c>
      <c r="AA3">
        <v>7064.05</v>
      </c>
      <c r="AB3">
        <v>8345</v>
      </c>
      <c r="AC3" s="1">
        <f>(Table2[[#This Row],[Close Price]]/Table2[[#This Row],[Day Low]])-1</f>
        <v>5.1905751905751973E-3</v>
      </c>
      <c r="AD3" s="1">
        <f>(Table2[[#This Row],[Day High]]/Table2[[#This Row],[Close Price]])-1</f>
        <v>2.4315920826755155E-2</v>
      </c>
      <c r="AE3" s="1">
        <f>(Table2[[#This Row],[Close Price]]/Table2[[#This Row],[Current Week Low]])-1</f>
        <v>1.2282868887353526E-2</v>
      </c>
      <c r="AF3" s="1">
        <f>(Table2[[#This Row],[Current Week High]]/Table2[[#This Row],[Close Price]])-1</f>
        <v>2.6701321622348395E-2</v>
      </c>
      <c r="AG3" s="1">
        <f>(Table2[[#This Row],[Close Price]]/Table2[[#This Row],[Current Month Low]])-1</f>
        <v>2.6670252900248492E-2</v>
      </c>
      <c r="AH3" s="1">
        <f>(Table2[[#This Row],[Current Month High]]/Table2[[#This Row],[Close Price]])-1</f>
        <v>0.15064564388585922</v>
      </c>
      <c r="AI3">
        <v>15.0645643885859</v>
      </c>
      <c r="AJ3">
        <v>250.021718146718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0.15</v>
      </c>
      <c r="AM3" t="s">
        <v>3159</v>
      </c>
      <c r="AN3">
        <v>-11.47</v>
      </c>
      <c r="AO3" t="s">
        <v>3158</v>
      </c>
      <c r="AP3">
        <v>0.27849977132741199</v>
      </c>
      <c r="AQ3">
        <f>(Table2[[#This Row],[Sharpe Ratio]]-AVERAGE(Table2[Sharpe Ratio]))/_xlfn.STDEV.P(Table2[Sharpe Ratio])</f>
        <v>2.6344550041635735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8.2078834242567229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30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14</v>
      </c>
    </row>
    <row r="4" spans="1:48" x14ac:dyDescent="0.3">
      <c r="A4" t="s">
        <v>722</v>
      </c>
      <c r="B4" t="s">
        <v>723</v>
      </c>
      <c r="C4" t="s">
        <v>3125</v>
      </c>
      <c r="D4" t="s">
        <v>134</v>
      </c>
      <c r="E4">
        <v>23684.481914075001</v>
      </c>
      <c r="F4">
        <v>692.75</v>
      </c>
      <c r="G4">
        <v>161.11878108677499</v>
      </c>
      <c r="H4">
        <f>(Table2[[#This Row],[1Y Return vs Nifty]]-AVERAGE(Table2[1Y Return vs Nifty]))/_xlfn.STDEV.P(Table2[1Y Return vs Nifty])</f>
        <v>2.4515286984889442</v>
      </c>
      <c r="I4">
        <v>1.67140290633808</v>
      </c>
      <c r="J4">
        <f>(Table2[[#This Row],[1M Return vs Nifty]]-AVERAGE(Table2[1M Return vs Nifty]))/_xlfn.STDEV.P(Table2[1M Return vs Nifty])</f>
        <v>0.40616574391407112</v>
      </c>
      <c r="K4">
        <v>83.213040098637407</v>
      </c>
      <c r="L4">
        <f>(Table2[[#This Row],[6M Return vs Nifty]]-AVERAGE(Table2[6M Return vs Nifty]))/_xlfn.STDEV.P(Table2[6M Return vs Nifty])</f>
        <v>2.9146275778978064</v>
      </c>
      <c r="M4">
        <v>-1.2889127138263901</v>
      </c>
      <c r="N4">
        <f>(Table2[[#This Row],[1W Return vs Nifty]]-AVERAGE(Table2[1W Return vs Nifty]))/_xlfn.STDEV.P(Table2[1W Return vs Nifty])</f>
        <v>-0.25796221445293488</v>
      </c>
      <c r="O4">
        <v>706.64</v>
      </c>
      <c r="P4">
        <v>670.30579811949201</v>
      </c>
      <c r="Q4">
        <v>497.45763071323302</v>
      </c>
      <c r="R4">
        <v>38.3882127076619</v>
      </c>
      <c r="S4" s="1">
        <f>(Table2[[#This Row],[Close Price]]-Table2[[#This Row],[20D EMA]])/Table2[[#This Row],[20D EMA]]</f>
        <v>-1.9656402128382183E-2</v>
      </c>
      <c r="T4" s="1">
        <f>(Table2[[#This Row],[Close Price]]-Table2[[#This Row],[50D EMA]])/Table2[[#This Row],[50D EMA]]</f>
        <v>3.3483526389707544E-2</v>
      </c>
      <c r="U4" s="1">
        <f>(Table2[[#This Row],[Close Price]]-Table2[[#This Row],[200D EMA]])/Table2[[#This Row],[200D EMA]]</f>
        <v>0.39258090986917882</v>
      </c>
      <c r="V4">
        <v>0.60609018612583399</v>
      </c>
      <c r="W4">
        <v>683</v>
      </c>
      <c r="X4">
        <v>699</v>
      </c>
      <c r="Y4">
        <v>635.1</v>
      </c>
      <c r="Z4">
        <v>704.7</v>
      </c>
      <c r="AA4">
        <v>635.1</v>
      </c>
      <c r="AB4">
        <v>796.25</v>
      </c>
      <c r="AC4" s="1">
        <f>(Table2[[#This Row],[Close Price]]/Table2[[#This Row],[Day Low]])-1</f>
        <v>1.4275256222547661E-2</v>
      </c>
      <c r="AD4" s="1">
        <f>(Table2[[#This Row],[Day High]]/Table2[[#This Row],[Close Price]])-1</f>
        <v>9.0220137134608969E-3</v>
      </c>
      <c r="AE4" s="1">
        <f>(Table2[[#This Row],[Close Price]]/Table2[[#This Row],[Current Week Low]])-1</f>
        <v>9.0773106597386244E-2</v>
      </c>
      <c r="AF4" s="1">
        <f>(Table2[[#This Row],[Current Week High]]/Table2[[#This Row],[Close Price]])-1</f>
        <v>1.7250090220137126E-2</v>
      </c>
      <c r="AG4" s="1">
        <f>(Table2[[#This Row],[Close Price]]/Table2[[#This Row],[Current Month Low]])-1</f>
        <v>9.0773106597386244E-2</v>
      </c>
      <c r="AH4" s="1">
        <f>(Table2[[#This Row],[Current Month High]]/Table2[[#This Row],[Close Price]])-1</f>
        <v>0.14940454709491169</v>
      </c>
      <c r="AI4">
        <v>14.9404547094911</v>
      </c>
      <c r="AJ4">
        <v>200.80330004342099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0.39</v>
      </c>
      <c r="AM4" t="s">
        <v>3159</v>
      </c>
      <c r="AN4">
        <v>-9.49</v>
      </c>
      <c r="AO4" t="s">
        <v>3158</v>
      </c>
      <c r="AP4">
        <v>0.25599061883292201</v>
      </c>
      <c r="AQ4">
        <f>(Table2[[#This Row],[Sharpe Ratio]]-AVERAGE(Table2[Sharpe Ratio]))/_xlfn.STDEV.P(Table2[Sharpe Ratio])</f>
        <v>2.3669174873658889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7.8812772932137776</v>
      </c>
      <c r="AS4">
        <f>_xlfn.RANK.AVG(Table2[[#This Row],[1Y Return vs Nifty Z-Score]],Table2[1Y Return vs Nifty Z-Score])</f>
        <v>23</v>
      </c>
      <c r="AT4">
        <f>_xlfn.RANK.AVG(Table2[[#This Row],[6M Return vs Nifty Z-Score]],Table2[6M Return vs Nifty Z-Score])</f>
        <v>13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14</v>
      </c>
    </row>
    <row r="5" spans="1:48" x14ac:dyDescent="0.3">
      <c r="A5" t="s">
        <v>860</v>
      </c>
      <c r="B5" t="s">
        <v>861</v>
      </c>
      <c r="C5" t="s">
        <v>3116</v>
      </c>
      <c r="D5" t="s">
        <v>51</v>
      </c>
      <c r="E5">
        <v>17742.9025442149</v>
      </c>
      <c r="F5">
        <v>13829.35</v>
      </c>
      <c r="G5">
        <v>232.08852287698801</v>
      </c>
      <c r="H5">
        <f>(Table2[[#This Row],[1Y Return vs Nifty]]-AVERAGE(Table2[1Y Return vs Nifty]))/_xlfn.STDEV.P(Table2[1Y Return vs Nifty])</f>
        <v>3.7016156295452252</v>
      </c>
      <c r="I5">
        <v>15.2741836122715</v>
      </c>
      <c r="J5">
        <f>(Table2[[#This Row],[1M Return vs Nifty]]-AVERAGE(Table2[1M Return vs Nifty]))/_xlfn.STDEV.P(Table2[1M Return vs Nifty])</f>
        <v>1.928300192178686</v>
      </c>
      <c r="K5">
        <v>74.442324228755496</v>
      </c>
      <c r="L5">
        <f>(Table2[[#This Row],[6M Return vs Nifty]]-AVERAGE(Table2[6M Return vs Nifty]))/_xlfn.STDEV.P(Table2[6M Return vs Nifty])</f>
        <v>2.5939300186970362</v>
      </c>
      <c r="M5">
        <v>2.7928609848616999</v>
      </c>
      <c r="N5">
        <f>(Table2[[#This Row],[1W Return vs Nifty]]-AVERAGE(Table2[1W Return vs Nifty]))/_xlfn.STDEV.P(Table2[1W Return vs Nifty])</f>
        <v>0.54106744983339572</v>
      </c>
      <c r="O5">
        <v>13648.82</v>
      </c>
      <c r="P5">
        <v>12717.7221223136</v>
      </c>
      <c r="Q5">
        <v>9256.4676898784201</v>
      </c>
      <c r="R5">
        <v>52.473128886869901</v>
      </c>
      <c r="S5" s="1">
        <f>(Table2[[#This Row],[Close Price]]-Table2[[#This Row],[20D EMA]])/Table2[[#This Row],[20D EMA]]</f>
        <v>1.3226784439973613E-2</v>
      </c>
      <c r="T5" s="1">
        <f>(Table2[[#This Row],[Close Price]]-Table2[[#This Row],[50D EMA]])/Table2[[#This Row],[50D EMA]]</f>
        <v>8.7407781597619416E-2</v>
      </c>
      <c r="U5" s="1">
        <f>(Table2[[#This Row],[Close Price]]-Table2[[#This Row],[200D EMA]])/Table2[[#This Row],[200D EMA]]</f>
        <v>0.49402023140229245</v>
      </c>
      <c r="V5">
        <v>0.79368647966495298</v>
      </c>
      <c r="W5">
        <v>13800</v>
      </c>
      <c r="X5">
        <v>14100</v>
      </c>
      <c r="Y5">
        <v>13558.6</v>
      </c>
      <c r="Z5">
        <v>14200</v>
      </c>
      <c r="AA5">
        <v>11100</v>
      </c>
      <c r="AB5">
        <v>16524.95</v>
      </c>
      <c r="AC5" s="1">
        <f>(Table2[[#This Row],[Close Price]]/Table2[[#This Row],[Day Low]])-1</f>
        <v>2.1268115942030263E-3</v>
      </c>
      <c r="AD5" s="1">
        <f>(Table2[[#This Row],[Day High]]/Table2[[#This Row],[Close Price]])-1</f>
        <v>1.9570695658147397E-2</v>
      </c>
      <c r="AE5" s="1">
        <f>(Table2[[#This Row],[Close Price]]/Table2[[#This Row],[Current Week Low]])-1</f>
        <v>1.9968875842638623E-2</v>
      </c>
      <c r="AF5" s="1">
        <f>(Table2[[#This Row],[Current Week High]]/Table2[[#This Row],[Close Price]])-1</f>
        <v>2.6801693499694412E-2</v>
      </c>
      <c r="AG5" s="1">
        <f>(Table2[[#This Row],[Close Price]]/Table2[[#This Row],[Current Month Low]])-1</f>
        <v>0.24588738738738747</v>
      </c>
      <c r="AH5" s="1">
        <f>(Table2[[#This Row],[Current Month High]]/Table2[[#This Row],[Close Price]])-1</f>
        <v>0.19491877781674494</v>
      </c>
      <c r="AI5">
        <v>19.4918777816744</v>
      </c>
      <c r="AJ5">
        <v>266.57830910127097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0.18</v>
      </c>
      <c r="AM5" t="s">
        <v>3159</v>
      </c>
      <c r="AN5">
        <v>-2.99</v>
      </c>
      <c r="AO5" t="s">
        <v>3158</v>
      </c>
      <c r="AP5">
        <v>0.188935571268949</v>
      </c>
      <c r="AQ5">
        <f>(Table2[[#This Row],[Sharpe Ratio]]-AVERAGE(Table2[Sharpe Ratio]))/_xlfn.STDEV.P(Table2[Sharpe Ratio])</f>
        <v>1.5699198696898151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10.334833159944157</v>
      </c>
      <c r="AS5">
        <f>_xlfn.RANK.AVG(Table2[[#This Row],[1Y Return vs Nifty Z-Score]],Table2[1Y Return vs Nifty Z-Score])</f>
        <v>7</v>
      </c>
      <c r="AT5">
        <f>_xlfn.RANK.AVG(Table2[[#This Row],[6M Return vs Nifty Z-Score]],Table2[6M Return vs Nifty Z-Score])</f>
        <v>16</v>
      </c>
      <c r="AU5">
        <f>_xlfn.RANK.AVG(Table2[[#This Row],[Sharpe Ratio Z-Score]],Table2[Sharpe Ratio Z-Score])</f>
        <v>37</v>
      </c>
      <c r="AV5">
        <f>(Table2[[#This Row],[Rank 1Y]]+Table2[[#This Row],[Rank 6M]]+Table2[[#This Row],[Rank Sharpe]])/3</f>
        <v>20</v>
      </c>
    </row>
    <row r="6" spans="1:48" x14ac:dyDescent="0.3">
      <c r="A6" t="s">
        <v>1146</v>
      </c>
      <c r="B6" t="s">
        <v>1147</v>
      </c>
      <c r="C6" t="s">
        <v>3130</v>
      </c>
      <c r="D6" t="s">
        <v>1148</v>
      </c>
      <c r="E6">
        <v>10585.74370202</v>
      </c>
      <c r="F6">
        <v>1702.15</v>
      </c>
      <c r="G6">
        <v>234.83883416094</v>
      </c>
      <c r="H6">
        <f>(Table2[[#This Row],[1Y Return vs Nifty]]-AVERAGE(Table2[1Y Return vs Nifty]))/_xlfn.STDEV.P(Table2[1Y Return vs Nifty])</f>
        <v>3.7500606161786574</v>
      </c>
      <c r="I6">
        <v>18.380955703405402</v>
      </c>
      <c r="J6">
        <f>(Table2[[#This Row],[1M Return vs Nifty]]-AVERAGE(Table2[1M Return vs Nifty]))/_xlfn.STDEV.P(Table2[1M Return vs Nifty])</f>
        <v>2.2759441721157652</v>
      </c>
      <c r="K6">
        <v>68.517116381810197</v>
      </c>
      <c r="L6">
        <f>(Table2[[#This Row],[6M Return vs Nifty]]-AVERAGE(Table2[6M Return vs Nifty]))/_xlfn.STDEV.P(Table2[6M Return vs Nifty])</f>
        <v>2.3772772707956049</v>
      </c>
      <c r="M6">
        <v>6.6101935988730904</v>
      </c>
      <c r="N6">
        <f>(Table2[[#This Row],[1W Return vs Nifty]]-AVERAGE(Table2[1W Return vs Nifty]))/_xlfn.STDEV.P(Table2[1W Return vs Nifty])</f>
        <v>1.2883313165252521</v>
      </c>
      <c r="O6">
        <v>1632.94</v>
      </c>
      <c r="P6">
        <v>1516.0413191151499</v>
      </c>
      <c r="Q6">
        <v>1152.6272758335699</v>
      </c>
      <c r="R6">
        <v>55.348504606262701</v>
      </c>
      <c r="S6" s="1">
        <f>(Table2[[#This Row],[Close Price]]-Table2[[#This Row],[20D EMA]])/Table2[[#This Row],[20D EMA]]</f>
        <v>4.2383676068930905E-2</v>
      </c>
      <c r="T6" s="1">
        <f>(Table2[[#This Row],[Close Price]]-Table2[[#This Row],[50D EMA]])/Table2[[#This Row],[50D EMA]]</f>
        <v>0.12275963625679678</v>
      </c>
      <c r="U6" s="1">
        <f>(Table2[[#This Row],[Close Price]]-Table2[[#This Row],[200D EMA]])/Table2[[#This Row],[200D EMA]]</f>
        <v>0.47675665472085949</v>
      </c>
      <c r="V6">
        <v>1.3007787695766599</v>
      </c>
      <c r="W6">
        <v>1690.1</v>
      </c>
      <c r="X6">
        <v>1723</v>
      </c>
      <c r="Y6">
        <v>1581.25</v>
      </c>
      <c r="Z6">
        <v>1728.45</v>
      </c>
      <c r="AA6">
        <v>1405.05</v>
      </c>
      <c r="AB6">
        <v>1905.65</v>
      </c>
      <c r="AC6" s="1">
        <f>(Table2[[#This Row],[Close Price]]/Table2[[#This Row],[Day Low]])-1</f>
        <v>7.1297556357612368E-3</v>
      </c>
      <c r="AD6" s="1">
        <f>(Table2[[#This Row],[Day High]]/Table2[[#This Row],[Close Price]])-1</f>
        <v>1.224921422906311E-2</v>
      </c>
      <c r="AE6" s="1">
        <f>(Table2[[#This Row],[Close Price]]/Table2[[#This Row],[Current Week Low]])-1</f>
        <v>7.6458498023715515E-2</v>
      </c>
      <c r="AF6" s="1">
        <f>(Table2[[#This Row],[Current Week High]]/Table2[[#This Row],[Close Price]])-1</f>
        <v>1.5451047205005342E-2</v>
      </c>
      <c r="AG6" s="1">
        <f>(Table2[[#This Row],[Close Price]]/Table2[[#This Row],[Current Month Low]])-1</f>
        <v>0.21145154976691227</v>
      </c>
      <c r="AH6" s="1">
        <f>(Table2[[#This Row],[Current Month High]]/Table2[[#This Row],[Close Price]])-1</f>
        <v>0.1195546808448138</v>
      </c>
      <c r="AI6">
        <v>11.9554680844813</v>
      </c>
      <c r="AJ6">
        <v>270.63690800217699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1.8</v>
      </c>
      <c r="AO6" t="s">
        <v>3159</v>
      </c>
      <c r="AP6">
        <v>0.18822983954800601</v>
      </c>
      <c r="AQ6">
        <f>(Table2[[#This Row],[Sharpe Ratio]]-AVERAGE(Table2[Sharpe Ratio]))/_xlfn.STDEV.P(Table2[Sharpe Ratio])</f>
        <v>1.5615317390308461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11.253145114646125</v>
      </c>
      <c r="AS6">
        <f>_xlfn.RANK.AVG(Table2[[#This Row],[1Y Return vs Nifty Z-Score]],Table2[1Y Return vs Nifty Z-Score])</f>
        <v>6</v>
      </c>
      <c r="AT6">
        <f>_xlfn.RANK.AVG(Table2[[#This Row],[6M Return vs Nifty Z-Score]],Table2[6M Return vs Nifty Z-Score])</f>
        <v>18</v>
      </c>
      <c r="AU6">
        <f>_xlfn.RANK.AVG(Table2[[#This Row],[Sharpe Ratio Z-Score]],Table2[Sharpe Ratio Z-Score])</f>
        <v>39</v>
      </c>
      <c r="AV6">
        <f>(Table2[[#This Row],[Rank 1Y]]+Table2[[#This Row],[Rank 6M]]+Table2[[#This Row],[Rank Sharpe]])/3</f>
        <v>21</v>
      </c>
    </row>
    <row r="7" spans="1:48" hidden="1" x14ac:dyDescent="0.3">
      <c r="A7" t="s">
        <v>268</v>
      </c>
      <c r="B7" t="s">
        <v>269</v>
      </c>
      <c r="C7" t="s">
        <v>3115</v>
      </c>
      <c r="D7" t="s">
        <v>137</v>
      </c>
      <c r="E7">
        <v>97026.410353500003</v>
      </c>
      <c r="F7">
        <v>465.35</v>
      </c>
      <c r="G7">
        <v>170.466819149739</v>
      </c>
      <c r="H7">
        <f>(Table2[[#This Row],[1Y Return vs Nifty]]-AVERAGE(Table2[1Y Return vs Nifty]))/_xlfn.STDEV.P(Table2[1Y Return vs Nifty])</f>
        <v>2.616188452332652</v>
      </c>
      <c r="I7">
        <v>-10.2805989317252</v>
      </c>
      <c r="J7">
        <f>(Table2[[#This Row],[1M Return vs Nifty]]-AVERAGE(Table2[1M Return vs Nifty]))/_xlfn.STDEV.P(Table2[1M Return vs Nifty])</f>
        <v>-0.93124857722562571</v>
      </c>
      <c r="K7">
        <v>54.802774062008197</v>
      </c>
      <c r="L7">
        <f>(Table2[[#This Row],[6M Return vs Nifty]]-AVERAGE(Table2[6M Return vs Nifty]))/_xlfn.STDEV.P(Table2[6M Return vs Nifty])</f>
        <v>1.8758180771273527</v>
      </c>
      <c r="M7">
        <v>0.99479613571287895</v>
      </c>
      <c r="N7">
        <f>(Table2[[#This Row],[1W Return vs Nifty]]-AVERAGE(Table2[1W Return vs Nifty]))/_xlfn.STDEV.P(Table2[1W Return vs Nifty])</f>
        <v>0.18908636052356909</v>
      </c>
      <c r="O7">
        <v>468.05</v>
      </c>
      <c r="P7">
        <v>496.41564751617301</v>
      </c>
      <c r="Q7">
        <v>411.78978849191401</v>
      </c>
      <c r="R7">
        <v>36.595169609594997</v>
      </c>
      <c r="S7" s="1">
        <f>(Table2[[#This Row],[Close Price]]-Table2[[#This Row],[20D EMA]])/Table2[[#This Row],[20D EMA]]</f>
        <v>-5.7686144642666139E-3</v>
      </c>
      <c r="T7" s="1">
        <f>(Table2[[#This Row],[Close Price]]-Table2[[#This Row],[50D EMA]])/Table2[[#This Row],[50D EMA]]</f>
        <v>-6.2579911958075177E-2</v>
      </c>
      <c r="U7" s="1">
        <f>(Table2[[#This Row],[Close Price]]-Table2[[#This Row],[200D EMA]])/Table2[[#This Row],[200D EMA]]</f>
        <v>0.13006687636485123</v>
      </c>
      <c r="V7">
        <v>0.53251580246628005</v>
      </c>
      <c r="W7">
        <v>436.05</v>
      </c>
      <c r="X7">
        <v>479.05</v>
      </c>
      <c r="Y7">
        <v>408.15</v>
      </c>
      <c r="Z7">
        <v>479.05</v>
      </c>
      <c r="AA7">
        <v>408.15</v>
      </c>
      <c r="AB7">
        <v>533.5</v>
      </c>
      <c r="AC7" s="1">
        <f>(Table2[[#This Row],[Close Price]]/Table2[[#This Row],[Day Low]])-1</f>
        <v>6.719412911363376E-2</v>
      </c>
      <c r="AD7" s="1">
        <f>(Table2[[#This Row],[Day High]]/Table2[[#This Row],[Close Price]])-1</f>
        <v>2.9440206296336147E-2</v>
      </c>
      <c r="AE7" s="1">
        <f>(Table2[[#This Row],[Close Price]]/Table2[[#This Row],[Current Week Low]])-1</f>
        <v>0.14014455469802778</v>
      </c>
      <c r="AF7" s="1">
        <f>(Table2[[#This Row],[Current Week High]]/Table2[[#This Row],[Close Price]])-1</f>
        <v>2.9440206296336147E-2</v>
      </c>
      <c r="AG7" s="1">
        <f>(Table2[[#This Row],[Close Price]]/Table2[[#This Row],[Current Month Low]])-1</f>
        <v>0.14014455469802778</v>
      </c>
      <c r="AH7" s="1">
        <f>(Table2[[#This Row],[Current Month High]]/Table2[[#This Row],[Close Price]])-1</f>
        <v>0.14644890942301481</v>
      </c>
      <c r="AI7">
        <v>39.035134844740497</v>
      </c>
      <c r="AJ7">
        <v>204.94757536041899</v>
      </c>
      <c r="AK7" t="str">
        <f>IF(AND(Table2[[#This Row],[20D EMA]]&gt;Table2[[#This Row],[50D EMA]],Table2[[#This Row],[50D EMA]]&gt;Table2[[#This Row],[200D EMA]]),"Uptrend","Downtrend/NoTrend")</f>
        <v>Downtrend/NoTrend</v>
      </c>
      <c r="AL7">
        <v>-0.16</v>
      </c>
      <c r="AM7" t="s">
        <v>3158</v>
      </c>
      <c r="AN7">
        <v>-1.0900000000000001</v>
      </c>
      <c r="AO7" t="s">
        <v>3158</v>
      </c>
      <c r="AP7">
        <v>0.20378261663569799</v>
      </c>
      <c r="AQ7">
        <f>(Table2[[#This Row],[Sharpe Ratio]]-AVERAGE(Table2[Sharpe Ratio]))/_xlfn.STDEV.P(Table2[Sharpe Ratio])</f>
        <v>1.7463877153883565</v>
      </c>
      <c r="AR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">
        <f>_xlfn.RANK.AVG(Table2[[#This Row],[1Y Return vs Nifty Z-Score]],Table2[1Y Return vs Nifty Z-Score])</f>
        <v>17</v>
      </c>
      <c r="AT7">
        <f>_xlfn.RANK.AVG(Table2[[#This Row],[6M Return vs Nifty Z-Score]],Table2[6M Return vs Nifty Z-Score])</f>
        <v>34</v>
      </c>
      <c r="AU7">
        <f>_xlfn.RANK.AVG(Table2[[#This Row],[Sharpe Ratio Z-Score]],Table2[Sharpe Ratio Z-Score])</f>
        <v>25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490</v>
      </c>
      <c r="B8" t="s">
        <v>491</v>
      </c>
      <c r="C8" t="s">
        <v>3123</v>
      </c>
      <c r="D8" t="s">
        <v>163</v>
      </c>
      <c r="E8">
        <v>43585.521420375</v>
      </c>
      <c r="F8">
        <v>1702.25</v>
      </c>
      <c r="G8">
        <v>325.018189709956</v>
      </c>
      <c r="H8">
        <f>(Table2[[#This Row],[1Y Return vs Nifty]]-AVERAGE(Table2[1Y Return vs Nifty]))/_xlfn.STDEV.P(Table2[1Y Return vs Nifty])</f>
        <v>5.3385126941943728</v>
      </c>
      <c r="I8">
        <v>5.27347528747101</v>
      </c>
      <c r="J8">
        <f>(Table2[[#This Row],[1M Return vs Nifty]]-AVERAGE(Table2[1M Return vs Nifty]))/_xlfn.STDEV.P(Table2[1M Return vs Nifty])</f>
        <v>0.80923321776325341</v>
      </c>
      <c r="K8">
        <v>41.2224365012652</v>
      </c>
      <c r="L8">
        <f>(Table2[[#This Row],[6M Return vs Nifty]]-AVERAGE(Table2[6M Return vs Nifty]))/_xlfn.STDEV.P(Table2[6M Return vs Nifty])</f>
        <v>1.3792587114536525</v>
      </c>
      <c r="M8">
        <v>-2.9927338583990002</v>
      </c>
      <c r="N8">
        <f>(Table2[[#This Row],[1W Return vs Nifty]]-AVERAGE(Table2[1W Return vs Nifty]))/_xlfn.STDEV.P(Table2[1W Return vs Nifty])</f>
        <v>-0.59149457995114185</v>
      </c>
      <c r="O8">
        <v>1728.95</v>
      </c>
      <c r="P8">
        <v>1695.5809203987601</v>
      </c>
      <c r="Q8">
        <v>1334.3840771955499</v>
      </c>
      <c r="R8">
        <v>39.001195761057701</v>
      </c>
      <c r="S8" s="1">
        <f>(Table2[[#This Row],[Close Price]]-Table2[[#This Row],[20D EMA]])/Table2[[#This Row],[20D EMA]]</f>
        <v>-1.5442898869255933E-2</v>
      </c>
      <c r="T8" s="1">
        <f>(Table2[[#This Row],[Close Price]]-Table2[[#This Row],[50D EMA]])/Table2[[#This Row],[50D EMA]]</f>
        <v>3.9332122230247152E-3</v>
      </c>
      <c r="U8" s="1">
        <f>(Table2[[#This Row],[Close Price]]-Table2[[#This Row],[200D EMA]])/Table2[[#This Row],[200D EMA]]</f>
        <v>0.27568218857765975</v>
      </c>
      <c r="V8">
        <v>1.11855179820048</v>
      </c>
      <c r="W8">
        <v>1654.1</v>
      </c>
      <c r="X8">
        <v>1764</v>
      </c>
      <c r="Y8">
        <v>1601.25</v>
      </c>
      <c r="Z8">
        <v>1764</v>
      </c>
      <c r="AA8">
        <v>1577.9</v>
      </c>
      <c r="AB8">
        <v>1969</v>
      </c>
      <c r="AC8" s="1">
        <f>(Table2[[#This Row],[Close Price]]/Table2[[#This Row],[Day Low]])-1</f>
        <v>2.910948552082715E-2</v>
      </c>
      <c r="AD8" s="1">
        <f>(Table2[[#This Row],[Day High]]/Table2[[#This Row],[Close Price]])-1</f>
        <v>3.6275517697165416E-2</v>
      </c>
      <c r="AE8" s="1">
        <f>(Table2[[#This Row],[Close Price]]/Table2[[#This Row],[Current Week Low]])-1</f>
        <v>6.3075722092115427E-2</v>
      </c>
      <c r="AF8" s="1">
        <f>(Table2[[#This Row],[Current Week High]]/Table2[[#This Row],[Close Price]])-1</f>
        <v>3.6275517697165416E-2</v>
      </c>
      <c r="AG8" s="1">
        <f>(Table2[[#This Row],[Close Price]]/Table2[[#This Row],[Current Month Low]])-1</f>
        <v>7.8807275492743356E-2</v>
      </c>
      <c r="AH8" s="1">
        <f>(Table2[[#This Row],[Current Month High]]/Table2[[#This Row],[Close Price]])-1</f>
        <v>0.15670436187399028</v>
      </c>
      <c r="AI8">
        <v>15.670436187399</v>
      </c>
      <c r="AJ8">
        <v>376.88751926039998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0.04</v>
      </c>
      <c r="AM8" t="s">
        <v>3159</v>
      </c>
      <c r="AN8">
        <v>-5.2</v>
      </c>
      <c r="AO8" t="s">
        <v>3158</v>
      </c>
      <c r="AP8">
        <v>0.23957526102507701</v>
      </c>
      <c r="AQ8">
        <f>(Table2[[#This Row],[Sharpe Ratio]]-AVERAGE(Table2[Sharpe Ratio]))/_xlfn.STDEV.P(Table2[Sharpe Ratio])</f>
        <v>2.1718091168338849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9.107319160294022</v>
      </c>
      <c r="AS8">
        <f>_xlfn.RANK.AVG(Table2[[#This Row],[1Y Return vs Nifty Z-Score]],Table2[1Y Return vs Nifty Z-Score])</f>
        <v>2</v>
      </c>
      <c r="AT8">
        <f>_xlfn.RANK.AVG(Table2[[#This Row],[6M Return vs Nifty Z-Score]],Table2[6M Return vs Nifty Z-Score])</f>
        <v>65</v>
      </c>
      <c r="AU8">
        <f>_xlfn.RANK.AVG(Table2[[#This Row],[Sharpe Ratio Z-Score]],Table2[Sharpe Ratio Z-Score])</f>
        <v>9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907</v>
      </c>
      <c r="B9" t="s">
        <v>908</v>
      </c>
      <c r="C9" t="s">
        <v>3123</v>
      </c>
      <c r="D9" t="s">
        <v>131</v>
      </c>
      <c r="E9">
        <v>16248.1155968</v>
      </c>
      <c r="F9">
        <v>1808</v>
      </c>
      <c r="G9">
        <v>129.269018378216</v>
      </c>
      <c r="H9">
        <f>(Table2[[#This Row],[1Y Return vs Nifty]]-AVERAGE(Table2[1Y Return vs Nifty]))/_xlfn.STDEV.P(Table2[1Y Return vs Nifty])</f>
        <v>1.8905153551276768</v>
      </c>
      <c r="I9">
        <v>8.7380833718055708</v>
      </c>
      <c r="J9">
        <f>(Table2[[#This Row],[1M Return vs Nifty]]-AVERAGE(Table2[1M Return vs Nifty]))/_xlfn.STDEV.P(Table2[1M Return vs Nifty])</f>
        <v>1.1969186056929</v>
      </c>
      <c r="K9">
        <v>55.137108203811401</v>
      </c>
      <c r="L9">
        <f>(Table2[[#This Row],[6M Return vs Nifty]]-AVERAGE(Table2[6M Return vs Nifty]))/_xlfn.STDEV.P(Table2[6M Return vs Nifty])</f>
        <v>1.8880428652546206</v>
      </c>
      <c r="M9">
        <v>2.0470853391340702</v>
      </c>
      <c r="N9">
        <f>(Table2[[#This Row],[1W Return vs Nifty]]-AVERAGE(Table2[1W Return vs Nifty]))/_xlfn.STDEV.P(Table2[1W Return vs Nifty])</f>
        <v>0.39507776303860975</v>
      </c>
      <c r="O9">
        <v>1781.77</v>
      </c>
      <c r="P9">
        <v>1718.0022052351401</v>
      </c>
      <c r="Q9">
        <v>1323.88877195439</v>
      </c>
      <c r="R9">
        <v>45.996326482171497</v>
      </c>
      <c r="S9" s="1">
        <f>(Table2[[#This Row],[Close Price]]-Table2[[#This Row],[20D EMA]])/Table2[[#This Row],[20D EMA]]</f>
        <v>1.472131644376099E-2</v>
      </c>
      <c r="T9" s="1">
        <f>(Table2[[#This Row],[Close Price]]-Table2[[#This Row],[50D EMA]])/Table2[[#This Row],[50D EMA]]</f>
        <v>5.2385145077588575E-2</v>
      </c>
      <c r="U9" s="1">
        <f>(Table2[[#This Row],[Close Price]]-Table2[[#This Row],[200D EMA]])/Table2[[#This Row],[200D EMA]]</f>
        <v>0.36567364139733666</v>
      </c>
      <c r="V9">
        <v>0.58143022641148701</v>
      </c>
      <c r="W9">
        <v>1750</v>
      </c>
      <c r="X9">
        <v>1845.45</v>
      </c>
      <c r="Y9">
        <v>1644.05</v>
      </c>
      <c r="Z9">
        <v>1845.45</v>
      </c>
      <c r="AA9">
        <v>1583.5</v>
      </c>
      <c r="AB9">
        <v>1997.7</v>
      </c>
      <c r="AC9" s="1">
        <f>(Table2[[#This Row],[Close Price]]/Table2[[#This Row],[Day Low]])-1</f>
        <v>3.3142857142857141E-2</v>
      </c>
      <c r="AD9" s="1">
        <f>(Table2[[#This Row],[Day High]]/Table2[[#This Row],[Close Price]])-1</f>
        <v>2.0713495575221286E-2</v>
      </c>
      <c r="AE9" s="1">
        <f>(Table2[[#This Row],[Close Price]]/Table2[[#This Row],[Current Week Low]])-1</f>
        <v>9.9723244426872748E-2</v>
      </c>
      <c r="AF9" s="1">
        <f>(Table2[[#This Row],[Current Week High]]/Table2[[#This Row],[Close Price]])-1</f>
        <v>2.0713495575221286E-2</v>
      </c>
      <c r="AG9" s="1">
        <f>(Table2[[#This Row],[Close Price]]/Table2[[#This Row],[Current Month Low]])-1</f>
        <v>0.1417745500473635</v>
      </c>
      <c r="AH9" s="1">
        <f>(Table2[[#This Row],[Current Month High]]/Table2[[#This Row],[Close Price]])-1</f>
        <v>0.10492256637168151</v>
      </c>
      <c r="AI9">
        <v>10.492256637168101</v>
      </c>
      <c r="AJ9">
        <v>167.81217597392899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-0.01</v>
      </c>
      <c r="AM9" t="s">
        <v>3158</v>
      </c>
      <c r="AN9">
        <v>-5.35</v>
      </c>
      <c r="AO9" t="s">
        <v>3158</v>
      </c>
      <c r="AP9">
        <v>0.20730500682200001</v>
      </c>
      <c r="AQ9">
        <f>(Table2[[#This Row],[Sharpe Ratio]]-AVERAGE(Table2[Sharpe Ratio]))/_xlfn.STDEV.P(Table2[Sharpe Ratio])</f>
        <v>1.7882538640079662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7.1588084531217726</v>
      </c>
      <c r="AS9">
        <f>_xlfn.RANK.AVG(Table2[[#This Row],[1Y Return vs Nifty Z-Score]],Table2[1Y Return vs Nifty Z-Score])</f>
        <v>37</v>
      </c>
      <c r="AT9">
        <f>_xlfn.RANK.AVG(Table2[[#This Row],[6M Return vs Nifty Z-Score]],Table2[6M Return vs Nifty Z-Score])</f>
        <v>33</v>
      </c>
      <c r="AU9">
        <f>_xlfn.RANK.AVG(Table2[[#This Row],[Sharpe Ratio Z-Score]],Table2[Sharpe Ratio Z-Score])</f>
        <v>23</v>
      </c>
      <c r="AV9">
        <f>(Table2[[#This Row],[Rank 1Y]]+Table2[[#This Row],[Rank 6M]]+Table2[[#This Row],[Rank Sharpe]])/3</f>
        <v>31</v>
      </c>
    </row>
    <row r="10" spans="1:48" x14ac:dyDescent="0.3">
      <c r="A10" t="s">
        <v>349</v>
      </c>
      <c r="B10" t="s">
        <v>350</v>
      </c>
      <c r="C10" t="s">
        <v>3122</v>
      </c>
      <c r="D10" t="s">
        <v>88</v>
      </c>
      <c r="E10">
        <v>69530.837085824998</v>
      </c>
      <c r="F10">
        <v>674.25</v>
      </c>
      <c r="G10">
        <v>104.335450521799</v>
      </c>
      <c r="H10">
        <f>(Table2[[#This Row],[1Y Return vs Nifty]]-AVERAGE(Table2[1Y Return vs Nifty]))/_xlfn.STDEV.P(Table2[1Y Return vs Nifty])</f>
        <v>1.4513263918361379</v>
      </c>
      <c r="I10">
        <v>0.68575415737165402</v>
      </c>
      <c r="J10">
        <f>(Table2[[#This Row],[1M Return vs Nifty]]-AVERAGE(Table2[1M Return vs Nifty]))/_xlfn.STDEV.P(Table2[1M Return vs Nifty])</f>
        <v>0.29587285989835627</v>
      </c>
      <c r="K10">
        <v>55.1432217786016</v>
      </c>
      <c r="L10">
        <f>(Table2[[#This Row],[6M Return vs Nifty]]-AVERAGE(Table2[6M Return vs Nifty]))/_xlfn.STDEV.P(Table2[6M Return vs Nifty])</f>
        <v>1.8882664055610556</v>
      </c>
      <c r="M10">
        <v>1.6433631261514401</v>
      </c>
      <c r="N10">
        <f>(Table2[[#This Row],[1W Return vs Nifty]]-AVERAGE(Table2[1W Return vs Nifty]))/_xlfn.STDEV.P(Table2[1W Return vs Nifty])</f>
        <v>0.31604691808801222</v>
      </c>
      <c r="O10">
        <v>698.57</v>
      </c>
      <c r="P10">
        <v>673.78231091870896</v>
      </c>
      <c r="Q10">
        <v>517.86303150289598</v>
      </c>
      <c r="R10">
        <v>34.0670269823311</v>
      </c>
      <c r="S10" s="1">
        <f>(Table2[[#This Row],[Close Price]]-Table2[[#This Row],[20D EMA]])/Table2[[#This Row],[20D EMA]]</f>
        <v>-3.4813977124697665E-2</v>
      </c>
      <c r="T10" s="1">
        <f>(Table2[[#This Row],[Close Price]]-Table2[[#This Row],[50D EMA]])/Table2[[#This Row],[50D EMA]]</f>
        <v>6.9412490312092446E-4</v>
      </c>
      <c r="U10" s="1">
        <f>(Table2[[#This Row],[Close Price]]-Table2[[#This Row],[200D EMA]])/Table2[[#This Row],[200D EMA]]</f>
        <v>0.30198519489458764</v>
      </c>
      <c r="V10">
        <v>0.73915569987541696</v>
      </c>
      <c r="W10">
        <v>663.2</v>
      </c>
      <c r="X10">
        <v>683.95</v>
      </c>
      <c r="Y10">
        <v>650.6</v>
      </c>
      <c r="Z10">
        <v>683.95</v>
      </c>
      <c r="AA10">
        <v>650.6</v>
      </c>
      <c r="AB10">
        <v>773</v>
      </c>
      <c r="AC10" s="1">
        <f>(Table2[[#This Row],[Close Price]]/Table2[[#This Row],[Day Low]])-1</f>
        <v>1.6661640530759803E-2</v>
      </c>
      <c r="AD10" s="1">
        <f>(Table2[[#This Row],[Day High]]/Table2[[#This Row],[Close Price]])-1</f>
        <v>1.4386355209492052E-2</v>
      </c>
      <c r="AE10" s="1">
        <f>(Table2[[#This Row],[Close Price]]/Table2[[#This Row],[Current Week Low]])-1</f>
        <v>3.635106055948345E-2</v>
      </c>
      <c r="AF10" s="1">
        <f>(Table2[[#This Row],[Current Week High]]/Table2[[#This Row],[Close Price]])-1</f>
        <v>1.4386355209492052E-2</v>
      </c>
      <c r="AG10" s="1">
        <f>(Table2[[#This Row],[Close Price]]/Table2[[#This Row],[Current Month Low]])-1</f>
        <v>3.635106055948345E-2</v>
      </c>
      <c r="AH10" s="1">
        <f>(Table2[[#This Row],[Current Month High]]/Table2[[#This Row],[Close Price]])-1</f>
        <v>0.14645902855024096</v>
      </c>
      <c r="AI10">
        <v>16.6110493140526</v>
      </c>
      <c r="AJ10">
        <v>140.58876003568199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0.23</v>
      </c>
      <c r="AM10" t="s">
        <v>3159</v>
      </c>
      <c r="AN10">
        <v>-10.199999999999999</v>
      </c>
      <c r="AO10" t="s">
        <v>3158</v>
      </c>
      <c r="AP10">
        <v>0.23638429853923901</v>
      </c>
      <c r="AQ10">
        <f>(Table2[[#This Row],[Sharpe Ratio]]-AVERAGE(Table2[Sharpe Ratio]))/_xlfn.STDEV.P(Table2[Sharpe Ratio])</f>
        <v>2.1338822255453458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6.0853948009289072</v>
      </c>
      <c r="AS10">
        <f>_xlfn.RANK.AVG(Table2[[#This Row],[1Y Return vs Nifty Z-Score]],Table2[1Y Return vs Nifty Z-Score])</f>
        <v>57</v>
      </c>
      <c r="AT10">
        <f>_xlfn.RANK.AVG(Table2[[#This Row],[6M Return vs Nifty Z-Score]],Table2[6M Return vs Nifty Z-Score])</f>
        <v>32</v>
      </c>
      <c r="AU10">
        <f>_xlfn.RANK.AVG(Table2[[#This Row],[Sharpe Ratio Z-Score]],Table2[Sharpe Ratio Z-Score])</f>
        <v>12</v>
      </c>
      <c r="AV10">
        <f>(Table2[[#This Row],[Rank 1Y]]+Table2[[#This Row],[Rank 6M]]+Table2[[#This Row],[Rank Sharpe]])/3</f>
        <v>33.666666666666664</v>
      </c>
    </row>
    <row r="11" spans="1:48" hidden="1" x14ac:dyDescent="0.3">
      <c r="A11" t="s">
        <v>1001</v>
      </c>
      <c r="B11" t="s">
        <v>1002</v>
      </c>
      <c r="C11" t="s">
        <v>3117</v>
      </c>
      <c r="D11" t="s">
        <v>120</v>
      </c>
      <c r="E11">
        <v>13704.02975591</v>
      </c>
      <c r="F11">
        <v>944.45</v>
      </c>
      <c r="G11">
        <v>103.411917880302</v>
      </c>
      <c r="H11">
        <f>(Table2[[#This Row],[1Y Return vs Nifty]]-AVERAGE(Table2[1Y Return vs Nifty]))/_xlfn.STDEV.P(Table2[1Y Return vs Nifty])</f>
        <v>1.4350589508617573</v>
      </c>
      <c r="I11">
        <v>-14.904872626366799</v>
      </c>
      <c r="J11">
        <f>(Table2[[#This Row],[1M Return vs Nifty]]-AVERAGE(Table2[1M Return vs Nifty]))/_xlfn.STDEV.P(Table2[1M Return vs Nifty])</f>
        <v>-1.4486991221533707</v>
      </c>
      <c r="K11">
        <v>80.120987779985796</v>
      </c>
      <c r="L11">
        <f>(Table2[[#This Row],[6M Return vs Nifty]]-AVERAGE(Table2[6M Return vs Nifty]))/_xlfn.STDEV.P(Table2[6M Return vs Nifty])</f>
        <v>2.8015679774930327</v>
      </c>
      <c r="M11">
        <v>2.4599413633480798</v>
      </c>
      <c r="N11">
        <f>(Table2[[#This Row],[1W Return vs Nifty]]-AVERAGE(Table2[1W Return vs Nifty]))/_xlfn.STDEV.P(Table2[1W Return vs Nifty])</f>
        <v>0.47589660180283039</v>
      </c>
      <c r="O11">
        <v>985.38</v>
      </c>
      <c r="P11">
        <v>990.92883283368099</v>
      </c>
      <c r="Q11">
        <v>764.78582141664401</v>
      </c>
      <c r="R11">
        <v>39.874021052899501</v>
      </c>
      <c r="S11" s="1">
        <f>(Table2[[#This Row],[Close Price]]-Table2[[#This Row],[20D EMA]])/Table2[[#This Row],[20D EMA]]</f>
        <v>-4.153727495991389E-2</v>
      </c>
      <c r="T11" s="1">
        <f>(Table2[[#This Row],[Close Price]]-Table2[[#This Row],[50D EMA]])/Table2[[#This Row],[50D EMA]]</f>
        <v>-4.6904309667495585E-2</v>
      </c>
      <c r="U11" s="1">
        <f>(Table2[[#This Row],[Close Price]]-Table2[[#This Row],[200D EMA]])/Table2[[#This Row],[200D EMA]]</f>
        <v>0.23492090668019544</v>
      </c>
      <c r="V11">
        <v>0.41372611611398402</v>
      </c>
      <c r="W11">
        <v>936.75</v>
      </c>
      <c r="X11">
        <v>968.1</v>
      </c>
      <c r="Y11">
        <v>871</v>
      </c>
      <c r="Z11">
        <v>968.1</v>
      </c>
      <c r="AA11">
        <v>864</v>
      </c>
      <c r="AB11">
        <v>1152.6500000000001</v>
      </c>
      <c r="AC11" s="1">
        <f>(Table2[[#This Row],[Close Price]]/Table2[[#This Row],[Day Low]])-1</f>
        <v>8.2199092607420088E-3</v>
      </c>
      <c r="AD11" s="1">
        <f>(Table2[[#This Row],[Day High]]/Table2[[#This Row],[Close Price]])-1</f>
        <v>2.5041029170416618E-2</v>
      </c>
      <c r="AE11" s="1">
        <f>(Table2[[#This Row],[Close Price]]/Table2[[#This Row],[Current Week Low]])-1</f>
        <v>8.4328358208955345E-2</v>
      </c>
      <c r="AF11" s="1">
        <f>(Table2[[#This Row],[Current Week High]]/Table2[[#This Row],[Close Price]])-1</f>
        <v>2.5041029170416618E-2</v>
      </c>
      <c r="AG11" s="1">
        <f>(Table2[[#This Row],[Close Price]]/Table2[[#This Row],[Current Month Low]])-1</f>
        <v>9.3113425925926085E-2</v>
      </c>
      <c r="AH11" s="1">
        <f>(Table2[[#This Row],[Current Month High]]/Table2[[#This Row],[Close Price]])-1</f>
        <v>0.22044576208375255</v>
      </c>
      <c r="AI11">
        <v>42.707395838847901</v>
      </c>
      <c r="AJ11">
        <v>152.45923549852901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0.12</v>
      </c>
      <c r="AM11" t="s">
        <v>3159</v>
      </c>
      <c r="AN11">
        <v>-7.84</v>
      </c>
      <c r="AO11" t="s">
        <v>3158</v>
      </c>
      <c r="AP11">
        <v>0.19616951312403699</v>
      </c>
      <c r="AQ11">
        <f>(Table2[[#This Row],[Sharpe Ratio]]-AVERAGE(Table2[Sharpe Ratio]))/_xlfn.STDEV.P(Table2[Sharpe Ratio])</f>
        <v>1.6559004876203585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59</v>
      </c>
      <c r="AT11">
        <f>_xlfn.RANK.AVG(Table2[[#This Row],[6M Return vs Nifty Z-Score]],Table2[6M Return vs Nifty Z-Score])</f>
        <v>15</v>
      </c>
      <c r="AU11">
        <f>_xlfn.RANK.AVG(Table2[[#This Row],[Sharpe Ratio Z-Score]],Table2[Sharpe Ratio Z-Score])</f>
        <v>27</v>
      </c>
      <c r="AV11">
        <f>(Table2[[#This Row],[Rank 1Y]]+Table2[[#This Row],[Rank 6M]]+Table2[[#This Row],[Rank Sharpe]])/3</f>
        <v>33.666666666666664</v>
      </c>
    </row>
    <row r="12" spans="1:48" x14ac:dyDescent="0.3">
      <c r="A12" t="s">
        <v>1190</v>
      </c>
      <c r="B12" t="s">
        <v>1191</v>
      </c>
      <c r="C12" t="s">
        <v>3112</v>
      </c>
      <c r="D12" t="s">
        <v>508</v>
      </c>
      <c r="E12">
        <v>9885.2108200000002</v>
      </c>
      <c r="F12">
        <v>495.8</v>
      </c>
      <c r="G12">
        <v>115.604757653281</v>
      </c>
      <c r="H12">
        <f>(Table2[[#This Row],[1Y Return vs Nifty]]-AVERAGE(Table2[1Y Return vs Nifty]))/_xlfn.STDEV.P(Table2[1Y Return vs Nifty])</f>
        <v>1.649828080186196</v>
      </c>
      <c r="I12">
        <v>8.9455733341404997</v>
      </c>
      <c r="J12">
        <f>(Table2[[#This Row],[1M Return vs Nifty]]-AVERAGE(Table2[1M Return vs Nifty]))/_xlfn.STDEV.P(Table2[1M Return vs Nifty])</f>
        <v>1.2201364775506269</v>
      </c>
      <c r="K12">
        <v>44.780256762812897</v>
      </c>
      <c r="L12">
        <f>(Table2[[#This Row],[6M Return vs Nifty]]-AVERAGE(Table2[6M Return vs Nifty]))/_xlfn.STDEV.P(Table2[6M Return vs Nifty])</f>
        <v>1.5093489219769987</v>
      </c>
      <c r="M12">
        <v>0.366640201745698</v>
      </c>
      <c r="N12">
        <f>(Table2[[#This Row],[1W Return vs Nifty]]-AVERAGE(Table2[1W Return vs Nifty]))/_xlfn.STDEV.P(Table2[1W Return vs Nifty])</f>
        <v>6.6121379589280119E-2</v>
      </c>
      <c r="O12">
        <v>475.48</v>
      </c>
      <c r="P12">
        <v>457.78867836222298</v>
      </c>
      <c r="Q12">
        <v>371.763668948673</v>
      </c>
      <c r="R12">
        <v>55.9203723754392</v>
      </c>
      <c r="S12" s="1">
        <f>(Table2[[#This Row],[Close Price]]-Table2[[#This Row],[20D EMA]])/Table2[[#This Row],[20D EMA]]</f>
        <v>4.2735761756540744E-2</v>
      </c>
      <c r="T12" s="1">
        <f>(Table2[[#This Row],[Close Price]]-Table2[[#This Row],[50D EMA]])/Table2[[#This Row],[50D EMA]]</f>
        <v>8.3032463305483417E-2</v>
      </c>
      <c r="U12" s="1">
        <f>(Table2[[#This Row],[Close Price]]-Table2[[#This Row],[200D EMA]])/Table2[[#This Row],[200D EMA]]</f>
        <v>0.33364296033040253</v>
      </c>
      <c r="V12">
        <v>0.91732620714403001</v>
      </c>
      <c r="W12">
        <v>482.55</v>
      </c>
      <c r="X12">
        <v>498</v>
      </c>
      <c r="Y12">
        <v>449.5</v>
      </c>
      <c r="Z12">
        <v>498</v>
      </c>
      <c r="AA12">
        <v>443.1</v>
      </c>
      <c r="AB12">
        <v>498.1</v>
      </c>
      <c r="AC12" s="1">
        <f>(Table2[[#This Row],[Close Price]]/Table2[[#This Row],[Day Low]])-1</f>
        <v>2.745829447725634E-2</v>
      </c>
      <c r="AD12" s="1">
        <f>(Table2[[#This Row],[Day High]]/Table2[[#This Row],[Close Price]])-1</f>
        <v>4.4372730939894467E-3</v>
      </c>
      <c r="AE12" s="1">
        <f>(Table2[[#This Row],[Close Price]]/Table2[[#This Row],[Current Week Low]])-1</f>
        <v>0.10300333704115694</v>
      </c>
      <c r="AF12" s="1">
        <f>(Table2[[#This Row],[Current Week High]]/Table2[[#This Row],[Close Price]])-1</f>
        <v>4.4372730939894467E-3</v>
      </c>
      <c r="AG12" s="1">
        <f>(Table2[[#This Row],[Close Price]]/Table2[[#This Row],[Current Month Low]])-1</f>
        <v>0.11893477770255023</v>
      </c>
      <c r="AH12" s="1">
        <f>(Table2[[#This Row],[Current Month High]]/Table2[[#This Row],[Close Price]])-1</f>
        <v>4.6389673255344821E-3</v>
      </c>
      <c r="AI12">
        <v>0.46389673255344799</v>
      </c>
      <c r="AJ12">
        <v>146.666666666666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0.19</v>
      </c>
      <c r="AM12" t="s">
        <v>3159</v>
      </c>
      <c r="AN12">
        <v>3.11</v>
      </c>
      <c r="AO12" t="s">
        <v>3159</v>
      </c>
      <c r="AP12">
        <v>0.34130181637232299</v>
      </c>
      <c r="AQ12">
        <f>(Table2[[#This Row],[Sharpe Ratio]]-AVERAGE(Table2[Sharpe Ratio]))/_xlfn.STDEV.P(Table2[Sharpe Ratio])</f>
        <v>3.3809026185393147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7.826337477842416</v>
      </c>
      <c r="AS12">
        <f>_xlfn.RANK.AVG(Table2[[#This Row],[1Y Return vs Nifty Z-Score]],Table2[1Y Return vs Nifty Z-Score])</f>
        <v>45</v>
      </c>
      <c r="AT12">
        <f>_xlfn.RANK.AVG(Table2[[#This Row],[6M Return vs Nifty Z-Score]],Table2[6M Return vs Nifty Z-Score])</f>
        <v>57</v>
      </c>
      <c r="AU12">
        <f>_xlfn.RANK.AVG(Table2[[#This Row],[Sharpe Ratio Z-Score]],Table2[Sharpe Ratio Z-Score])</f>
        <v>1</v>
      </c>
      <c r="AV12">
        <f>(Table2[[#This Row],[Rank 1Y]]+Table2[[#This Row],[Rank 6M]]+Table2[[#This Row],[Rank Sharpe]])/3</f>
        <v>34.333333333333336</v>
      </c>
    </row>
    <row r="13" spans="1:48" hidden="1" x14ac:dyDescent="0.3">
      <c r="A13" t="s">
        <v>588</v>
      </c>
      <c r="B13" t="s">
        <v>589</v>
      </c>
      <c r="C13" t="s">
        <v>3114</v>
      </c>
      <c r="D13" t="s">
        <v>37</v>
      </c>
      <c r="E13">
        <v>32896.335777599998</v>
      </c>
      <c r="F13">
        <v>6352.8</v>
      </c>
      <c r="G13">
        <v>155.60727415304501</v>
      </c>
      <c r="H13">
        <f>(Table2[[#This Row],[1Y Return vs Nifty]]-AVERAGE(Table2[1Y Return vs Nifty]))/_xlfn.STDEV.P(Table2[1Y Return vs Nifty])</f>
        <v>2.3544470040303622</v>
      </c>
      <c r="I13">
        <v>-3.3286696590543299</v>
      </c>
      <c r="J13">
        <f>(Table2[[#This Row],[1M Return vs Nifty]]-AVERAGE(Table2[1M Return vs Nifty]))/_xlfn.STDEV.P(Table2[1M Return vs Nifty])</f>
        <v>-0.15333623293444573</v>
      </c>
      <c r="K13">
        <v>82.245192550022395</v>
      </c>
      <c r="L13">
        <f>(Table2[[#This Row],[6M Return vs Nifty]]-AVERAGE(Table2[6M Return vs Nifty]))/_xlfn.STDEV.P(Table2[6M Return vs Nifty])</f>
        <v>2.8792386368895664</v>
      </c>
      <c r="M13">
        <v>2.4589456307019502</v>
      </c>
      <c r="N13">
        <f>(Table2[[#This Row],[1W Return vs Nifty]]-AVERAGE(Table2[1W Return vs Nifty]))/_xlfn.STDEV.P(Table2[1W Return vs Nifty])</f>
        <v>0.47570168165764654</v>
      </c>
      <c r="O13">
        <v>6639.58</v>
      </c>
      <c r="P13">
        <v>6413.0930825368996</v>
      </c>
      <c r="Q13">
        <v>4684.6610672177103</v>
      </c>
      <c r="R13">
        <v>40.201324665933399</v>
      </c>
      <c r="S13" s="1">
        <f>(Table2[[#This Row],[Close Price]]-Table2[[#This Row],[20D EMA]])/Table2[[#This Row],[20D EMA]]</f>
        <v>-4.3192491091303929E-2</v>
      </c>
      <c r="T13" s="1">
        <f>(Table2[[#This Row],[Close Price]]-Table2[[#This Row],[50D EMA]])/Table2[[#This Row],[50D EMA]]</f>
        <v>-9.4015604889752524E-3</v>
      </c>
      <c r="U13" s="1">
        <f>(Table2[[#This Row],[Close Price]]-Table2[[#This Row],[200D EMA]])/Table2[[#This Row],[200D EMA]]</f>
        <v>0.35608529813513751</v>
      </c>
      <c r="V13">
        <v>0.23077315846937899</v>
      </c>
      <c r="W13">
        <v>6291</v>
      </c>
      <c r="X13">
        <v>6419.95</v>
      </c>
      <c r="Y13">
        <v>6183.35</v>
      </c>
      <c r="Z13">
        <v>6550</v>
      </c>
      <c r="AA13">
        <v>6089.1</v>
      </c>
      <c r="AB13">
        <v>7231</v>
      </c>
      <c r="AC13" s="1">
        <f>(Table2[[#This Row],[Close Price]]/Table2[[#This Row],[Day Low]])-1</f>
        <v>9.8235574630425315E-3</v>
      </c>
      <c r="AD13" s="1">
        <f>(Table2[[#This Row],[Day High]]/Table2[[#This Row],[Close Price]])-1</f>
        <v>1.0570142299458407E-2</v>
      </c>
      <c r="AE13" s="1">
        <f>(Table2[[#This Row],[Close Price]]/Table2[[#This Row],[Current Week Low]])-1</f>
        <v>2.7404238802590797E-2</v>
      </c>
      <c r="AF13" s="1">
        <f>(Table2[[#This Row],[Current Week High]]/Table2[[#This Row],[Close Price]])-1</f>
        <v>3.1041430550308391E-2</v>
      </c>
      <c r="AG13" s="1">
        <f>(Table2[[#This Row],[Close Price]]/Table2[[#This Row],[Current Month Low]])-1</f>
        <v>4.3306892644233042E-2</v>
      </c>
      <c r="AH13" s="1">
        <f>(Table2[[#This Row],[Current Month High]]/Table2[[#This Row],[Close Price]])-1</f>
        <v>0.1382382571464551</v>
      </c>
      <c r="AI13">
        <v>33.484447802543698</v>
      </c>
      <c r="AJ13">
        <v>216.05970149253699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0.48</v>
      </c>
      <c r="AM13" t="s">
        <v>3159</v>
      </c>
      <c r="AN13">
        <v>-8.2899999999999991</v>
      </c>
      <c r="AO13" t="s">
        <v>3158</v>
      </c>
      <c r="AP13">
        <v>0.170108412310468</v>
      </c>
      <c r="AQ13">
        <f>(Table2[[#This Row],[Sharpe Ratio]]-AVERAGE(Table2[Sharpe Ratio]))/_xlfn.STDEV.P(Table2[Sharpe Ratio])</f>
        <v>1.3461455024700681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6.9021965921131976</v>
      </c>
      <c r="AS13">
        <f>_xlfn.RANK.AVG(Table2[[#This Row],[1Y Return vs Nifty Z-Score]],Table2[1Y Return vs Nifty Z-Score])</f>
        <v>24</v>
      </c>
      <c r="AT13">
        <f>_xlfn.RANK.AVG(Table2[[#This Row],[6M Return vs Nifty Z-Score]],Table2[6M Return vs Nifty Z-Score])</f>
        <v>14</v>
      </c>
      <c r="AU13">
        <f>_xlfn.RANK.AVG(Table2[[#This Row],[Sharpe Ratio Z-Score]],Table2[Sharpe Ratio Z-Score])</f>
        <v>69</v>
      </c>
      <c r="AV13">
        <f>(Table2[[#This Row],[Rank 1Y]]+Table2[[#This Row],[Rank 6M]]+Table2[[#This Row],[Rank Sharpe]])/3</f>
        <v>35.666666666666664</v>
      </c>
    </row>
    <row r="14" spans="1:48" x14ac:dyDescent="0.3">
      <c r="A14" t="s">
        <v>1036</v>
      </c>
      <c r="B14" t="s">
        <v>1037</v>
      </c>
      <c r="C14" t="s">
        <v>3114</v>
      </c>
      <c r="D14" t="s">
        <v>377</v>
      </c>
      <c r="E14">
        <v>13159.15031288</v>
      </c>
      <c r="F14">
        <v>378.95</v>
      </c>
      <c r="G14">
        <v>106.464623957868</v>
      </c>
      <c r="H14">
        <f>(Table2[[#This Row],[1Y Return vs Nifty]]-AVERAGE(Table2[1Y Return vs Nifty]))/_xlfn.STDEV.P(Table2[1Y Return vs Nifty])</f>
        <v>1.488830429743587</v>
      </c>
      <c r="I14">
        <v>-1.66925270887196</v>
      </c>
      <c r="J14">
        <f>(Table2[[#This Row],[1M Return vs Nifty]]-AVERAGE(Table2[1M Return vs Nifty]))/_xlfn.STDEV.P(Table2[1M Return vs Nifty])</f>
        <v>3.2350484988238559E-2</v>
      </c>
      <c r="K14">
        <v>67.963337608684995</v>
      </c>
      <c r="L14">
        <f>(Table2[[#This Row],[6M Return vs Nifty]]-AVERAGE(Table2[6M Return vs Nifty]))/_xlfn.STDEV.P(Table2[6M Return vs Nifty])</f>
        <v>2.3570285814624685</v>
      </c>
      <c r="M14">
        <v>-9.0298020832556993</v>
      </c>
      <c r="N14">
        <f>(Table2[[#This Row],[1W Return vs Nifty]]-AVERAGE(Table2[1W Return vs Nifty]))/_xlfn.STDEV.P(Table2[1W Return vs Nifty])</f>
        <v>-1.7732839080883984</v>
      </c>
      <c r="O14">
        <v>391.38</v>
      </c>
      <c r="P14">
        <v>381.75543793069897</v>
      </c>
      <c r="Q14">
        <v>293.78180335539002</v>
      </c>
      <c r="R14">
        <v>40.5155253918713</v>
      </c>
      <c r="S14" s="1">
        <f>(Table2[[#This Row],[Close Price]]-Table2[[#This Row],[20D EMA]])/Table2[[#This Row],[20D EMA]]</f>
        <v>-3.1759415401911205E-2</v>
      </c>
      <c r="T14" s="1">
        <f>(Table2[[#This Row],[Close Price]]-Table2[[#This Row],[50D EMA]])/Table2[[#This Row],[50D EMA]]</f>
        <v>-7.3487831526535168E-3</v>
      </c>
      <c r="U14" s="1">
        <f>(Table2[[#This Row],[Close Price]]-Table2[[#This Row],[200D EMA]])/Table2[[#This Row],[200D EMA]]</f>
        <v>0.28990289960737076</v>
      </c>
      <c r="V14">
        <v>1.0778695292642599</v>
      </c>
      <c r="W14">
        <v>373.2</v>
      </c>
      <c r="X14">
        <v>384.9</v>
      </c>
      <c r="Y14">
        <v>344.95</v>
      </c>
      <c r="Z14">
        <v>384.9</v>
      </c>
      <c r="AA14">
        <v>338</v>
      </c>
      <c r="AB14">
        <v>427.8</v>
      </c>
      <c r="AC14" s="1">
        <f>(Table2[[#This Row],[Close Price]]/Table2[[#This Row],[Day Low]])-1</f>
        <v>1.540728831725624E-2</v>
      </c>
      <c r="AD14" s="1">
        <f>(Table2[[#This Row],[Day High]]/Table2[[#This Row],[Close Price]])-1</f>
        <v>1.5701279852223138E-2</v>
      </c>
      <c r="AE14" s="1">
        <f>(Table2[[#This Row],[Close Price]]/Table2[[#This Row],[Current Week Low]])-1</f>
        <v>9.8565009421655247E-2</v>
      </c>
      <c r="AF14" s="1">
        <f>(Table2[[#This Row],[Current Week High]]/Table2[[#This Row],[Close Price]])-1</f>
        <v>1.5701279852223138E-2</v>
      </c>
      <c r="AG14" s="1">
        <f>(Table2[[#This Row],[Close Price]]/Table2[[#This Row],[Current Month Low]])-1</f>
        <v>0.12115384615384617</v>
      </c>
      <c r="AH14" s="1">
        <f>(Table2[[#This Row],[Current Month High]]/Table2[[#This Row],[Close Price]])-1</f>
        <v>0.12890882702203466</v>
      </c>
      <c r="AI14">
        <v>18.2082068874521</v>
      </c>
      <c r="AJ14">
        <v>137.66070868610799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0.28000000000000003</v>
      </c>
      <c r="AM14" t="s">
        <v>3159</v>
      </c>
      <c r="AN14">
        <v>-5.19</v>
      </c>
      <c r="AO14" t="s">
        <v>3158</v>
      </c>
      <c r="AP14">
        <v>0.190698529355213</v>
      </c>
      <c r="AQ14">
        <f>(Table2[[#This Row],[Sharpe Ratio]]-AVERAGE(Table2[Sharpe Ratio]))/_xlfn.STDEV.P(Table2[Sharpe Ratio])</f>
        <v>1.5908738984446928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3.6957994865505883</v>
      </c>
      <c r="AS14">
        <f>_xlfn.RANK.AVG(Table2[[#This Row],[1Y Return vs Nifty Z-Score]],Table2[1Y Return vs Nifty Z-Score])</f>
        <v>54</v>
      </c>
      <c r="AT14">
        <f>_xlfn.RANK.AVG(Table2[[#This Row],[6M Return vs Nifty Z-Score]],Table2[6M Return vs Nifty Z-Score])</f>
        <v>21</v>
      </c>
      <c r="AU14">
        <f>_xlfn.RANK.AVG(Table2[[#This Row],[Sharpe Ratio Z-Score]],Table2[Sharpe Ratio Z-Score])</f>
        <v>34</v>
      </c>
      <c r="AV14">
        <f>(Table2[[#This Row],[Rank 1Y]]+Table2[[#This Row],[Rank 6M]]+Table2[[#This Row],[Rank Sharpe]])/3</f>
        <v>36.333333333333336</v>
      </c>
    </row>
    <row r="15" spans="1:48" hidden="1" x14ac:dyDescent="0.3">
      <c r="A15" t="s">
        <v>1208</v>
      </c>
      <c r="B15" t="s">
        <v>1209</v>
      </c>
      <c r="C15" t="s">
        <v>3115</v>
      </c>
      <c r="D15" t="s">
        <v>48</v>
      </c>
      <c r="E15">
        <v>9636.4245244800004</v>
      </c>
      <c r="F15">
        <v>560.95000000000005</v>
      </c>
      <c r="G15">
        <v>146.73467178655201</v>
      </c>
      <c r="H15">
        <f>(Table2[[#This Row],[1Y Return vs Nifty]]-AVERAGE(Table2[1Y Return vs Nifty]))/_xlfn.STDEV.P(Table2[1Y Return vs Nifty])</f>
        <v>2.1981617480462199</v>
      </c>
      <c r="I15">
        <v>3.8422383054201199</v>
      </c>
      <c r="J15">
        <f>(Table2[[#This Row],[1M Return vs Nifty]]-AVERAGE(Table2[1M Return vs Nifty]))/_xlfn.STDEV.P(Table2[1M Return vs Nifty])</f>
        <v>0.64907955792665206</v>
      </c>
      <c r="K15">
        <v>40.347676416426197</v>
      </c>
      <c r="L15">
        <f>(Table2[[#This Row],[6M Return vs Nifty]]-AVERAGE(Table2[6M Return vs Nifty]))/_xlfn.STDEV.P(Table2[6M Return vs Nifty])</f>
        <v>1.3472734746433412</v>
      </c>
      <c r="M15">
        <v>-1.54665922056233</v>
      </c>
      <c r="N15">
        <f>(Table2[[#This Row],[1W Return vs Nifty]]-AVERAGE(Table2[1W Return vs Nifty]))/_xlfn.STDEV.P(Table2[1W Return vs Nifty])</f>
        <v>-0.30841751157398434</v>
      </c>
      <c r="O15">
        <v>559.6</v>
      </c>
      <c r="P15">
        <v>548.58533509164897</v>
      </c>
      <c r="Q15">
        <v>448.99792360361698</v>
      </c>
      <c r="R15">
        <v>34.805890791424602</v>
      </c>
      <c r="S15" s="1">
        <f>(Table2[[#This Row],[Close Price]]-Table2[[#This Row],[20D EMA]])/Table2[[#This Row],[20D EMA]]</f>
        <v>2.4124374553252726E-3</v>
      </c>
      <c r="T15" s="1">
        <f>(Table2[[#This Row],[Close Price]]-Table2[[#This Row],[50D EMA]])/Table2[[#This Row],[50D EMA]]</f>
        <v>2.2539182361273623E-2</v>
      </c>
      <c r="U15" s="1">
        <f>(Table2[[#This Row],[Close Price]]-Table2[[#This Row],[200D EMA]])/Table2[[#This Row],[200D EMA]]</f>
        <v>0.24933762610273508</v>
      </c>
      <c r="V15">
        <v>0.641337619644191</v>
      </c>
      <c r="W15">
        <v>533.04999999999995</v>
      </c>
      <c r="X15">
        <v>570.75</v>
      </c>
      <c r="Y15">
        <v>491.1</v>
      </c>
      <c r="Z15">
        <v>570.75</v>
      </c>
      <c r="AA15">
        <v>491.1</v>
      </c>
      <c r="AB15">
        <v>694.3</v>
      </c>
      <c r="AC15" s="1">
        <f>(Table2[[#This Row],[Close Price]]/Table2[[#This Row],[Day Low]])-1</f>
        <v>5.2340305787449859E-2</v>
      </c>
      <c r="AD15" s="1">
        <f>(Table2[[#This Row],[Day High]]/Table2[[#This Row],[Close Price]])-1</f>
        <v>1.7470362777431081E-2</v>
      </c>
      <c r="AE15" s="1">
        <f>(Table2[[#This Row],[Close Price]]/Table2[[#This Row],[Current Week Low]])-1</f>
        <v>0.14223172469965384</v>
      </c>
      <c r="AF15" s="1">
        <f>(Table2[[#This Row],[Current Week High]]/Table2[[#This Row],[Close Price]])-1</f>
        <v>1.7470362777431081E-2</v>
      </c>
      <c r="AG15" s="1">
        <f>(Table2[[#This Row],[Close Price]]/Table2[[#This Row],[Current Month Low]])-1</f>
        <v>0.14223172469965384</v>
      </c>
      <c r="AH15" s="1">
        <f>(Table2[[#This Row],[Current Month High]]/Table2[[#This Row],[Close Price]])-1</f>
        <v>0.23772172207861653</v>
      </c>
      <c r="AI15">
        <v>23.772172207861601</v>
      </c>
      <c r="AJ15">
        <v>184.169199594731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0.04</v>
      </c>
      <c r="AM15" t="s">
        <v>3159</v>
      </c>
      <c r="AN15">
        <v>-4.09</v>
      </c>
      <c r="AO15" t="s">
        <v>3158</v>
      </c>
      <c r="AP15">
        <v>0.21327286874988</v>
      </c>
      <c r="AQ15">
        <f>(Table2[[#This Row],[Sharpe Ratio]]-AVERAGE(Table2[Sharpe Ratio]))/_xlfn.STDEV.P(Table2[Sharpe Ratio])</f>
        <v>1.8591862085805702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5.7452834776227988</v>
      </c>
      <c r="AS15">
        <f>_xlfn.RANK.AVG(Table2[[#This Row],[1Y Return vs Nifty Z-Score]],Table2[1Y Return vs Nifty Z-Score])</f>
        <v>31</v>
      </c>
      <c r="AT15">
        <f>_xlfn.RANK.AVG(Table2[[#This Row],[6M Return vs Nifty Z-Score]],Table2[6M Return vs Nifty Z-Score])</f>
        <v>67</v>
      </c>
      <c r="AU15">
        <f>_xlfn.RANK.AVG(Table2[[#This Row],[Sharpe Ratio Z-Score]],Table2[Sharpe Ratio Z-Score])</f>
        <v>19</v>
      </c>
      <c r="AV15">
        <f>(Table2[[#This Row],[Rank 1Y]]+Table2[[#This Row],[Rank 6M]]+Table2[[#This Row],[Rank Sharpe]])/3</f>
        <v>39</v>
      </c>
    </row>
    <row r="16" spans="1:48" hidden="1" x14ac:dyDescent="0.3">
      <c r="A16" t="s">
        <v>870</v>
      </c>
      <c r="B16" t="s">
        <v>871</v>
      </c>
      <c r="C16" t="s">
        <v>3115</v>
      </c>
      <c r="D16" t="s">
        <v>48</v>
      </c>
      <c r="E16">
        <v>17443.773104259999</v>
      </c>
      <c r="F16">
        <v>1499.9</v>
      </c>
      <c r="G16">
        <v>174.32074178498101</v>
      </c>
      <c r="H16">
        <f>(Table2[[#This Row],[1Y Return vs Nifty]]-AVERAGE(Table2[1Y Return vs Nifty]))/_xlfn.STDEV.P(Table2[1Y Return vs Nifty])</f>
        <v>2.6840728520513277</v>
      </c>
      <c r="I16">
        <v>-3.5530806916198601</v>
      </c>
      <c r="J16">
        <f>(Table2[[#This Row],[1M Return vs Nifty]]-AVERAGE(Table2[1M Return vs Nifty]))/_xlfn.STDEV.P(Table2[1M Return vs Nifty])</f>
        <v>-0.17844755176131102</v>
      </c>
      <c r="K16">
        <v>40.130037533347803</v>
      </c>
      <c r="L16">
        <f>(Table2[[#This Row],[6M Return vs Nifty]]-AVERAGE(Table2[6M Return vs Nifty]))/_xlfn.STDEV.P(Table2[6M Return vs Nifty])</f>
        <v>1.3393155998671102</v>
      </c>
      <c r="M16">
        <v>-3.4488130142058502</v>
      </c>
      <c r="N16">
        <f>(Table2[[#This Row],[1W Return vs Nifty]]-AVERAGE(Table2[1W Return vs Nifty]))/_xlfn.STDEV.P(Table2[1W Return vs Nifty])</f>
        <v>-0.68077458458968121</v>
      </c>
      <c r="O16">
        <v>1587.67</v>
      </c>
      <c r="P16">
        <v>1595.01662777501</v>
      </c>
      <c r="Q16">
        <v>1295.0620459530301</v>
      </c>
      <c r="R16">
        <v>28.139288391751201</v>
      </c>
      <c r="S16" s="1">
        <f>(Table2[[#This Row],[Close Price]]-Table2[[#This Row],[20D EMA]])/Table2[[#This Row],[20D EMA]]</f>
        <v>-5.5282268985368484E-2</v>
      </c>
      <c r="T16" s="1">
        <f>(Table2[[#This Row],[Close Price]]-Table2[[#This Row],[50D EMA]])/Table2[[#This Row],[50D EMA]]</f>
        <v>-5.9633627711890444E-2</v>
      </c>
      <c r="U16" s="1">
        <f>(Table2[[#This Row],[Close Price]]-Table2[[#This Row],[200D EMA]])/Table2[[#This Row],[200D EMA]]</f>
        <v>0.15816844813503181</v>
      </c>
      <c r="V16">
        <v>0.90199478917137899</v>
      </c>
      <c r="W16">
        <v>1484.4</v>
      </c>
      <c r="X16">
        <v>1547</v>
      </c>
      <c r="Y16">
        <v>1424.85</v>
      </c>
      <c r="Z16">
        <v>1547</v>
      </c>
      <c r="AA16">
        <v>1424.85</v>
      </c>
      <c r="AB16">
        <v>1822</v>
      </c>
      <c r="AC16" s="1">
        <f>(Table2[[#This Row],[Close Price]]/Table2[[#This Row],[Day Low]])-1</f>
        <v>1.0441929399083838E-2</v>
      </c>
      <c r="AD16" s="1">
        <f>(Table2[[#This Row],[Day High]]/Table2[[#This Row],[Close Price]])-1</f>
        <v>3.140209347289824E-2</v>
      </c>
      <c r="AE16" s="1">
        <f>(Table2[[#This Row],[Close Price]]/Table2[[#This Row],[Current Week Low]])-1</f>
        <v>5.267221110994158E-2</v>
      </c>
      <c r="AF16" s="1">
        <f>(Table2[[#This Row],[Current Week High]]/Table2[[#This Row],[Close Price]])-1</f>
        <v>3.140209347289824E-2</v>
      </c>
      <c r="AG16" s="1">
        <f>(Table2[[#This Row],[Close Price]]/Table2[[#This Row],[Current Month Low]])-1</f>
        <v>5.267221110994158E-2</v>
      </c>
      <c r="AH16" s="1">
        <f>(Table2[[#This Row],[Current Month High]]/Table2[[#This Row],[Close Price]])-1</f>
        <v>0.21474764984332273</v>
      </c>
      <c r="AI16">
        <v>21.4747649843322</v>
      </c>
      <c r="AJ16">
        <v>210.37765131919201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-0.08</v>
      </c>
      <c r="AM16" t="s">
        <v>3158</v>
      </c>
      <c r="AN16">
        <v>-15.77</v>
      </c>
      <c r="AO16" t="s">
        <v>3158</v>
      </c>
      <c r="AP16">
        <v>0.189509266423013</v>
      </c>
      <c r="AQ16">
        <f>(Table2[[#This Row],[Sharpe Ratio]]-AVERAGE(Table2[Sharpe Ratio]))/_xlfn.STDEV.P(Table2[Sharpe Ratio])</f>
        <v>1.576738650492634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15</v>
      </c>
      <c r="AT16">
        <f>_xlfn.RANK.AVG(Table2[[#This Row],[6M Return vs Nifty Z-Score]],Table2[6M Return vs Nifty Z-Score])</f>
        <v>70</v>
      </c>
      <c r="AU16">
        <f>_xlfn.RANK.AVG(Table2[[#This Row],[Sharpe Ratio Z-Score]],Table2[Sharpe Ratio Z-Score])</f>
        <v>35</v>
      </c>
      <c r="AV16">
        <f>(Table2[[#This Row],[Rank 1Y]]+Table2[[#This Row],[Rank 6M]]+Table2[[#This Row],[Rank Sharpe]])/3</f>
        <v>40</v>
      </c>
    </row>
    <row r="17" spans="1:48" hidden="1" x14ac:dyDescent="0.3">
      <c r="A17" t="s">
        <v>661</v>
      </c>
      <c r="B17" t="s">
        <v>662</v>
      </c>
      <c r="C17" t="s">
        <v>3126</v>
      </c>
      <c r="D17" t="s">
        <v>278</v>
      </c>
      <c r="E17">
        <v>28012.522430879999</v>
      </c>
      <c r="F17">
        <v>567.45000000000005</v>
      </c>
      <c r="G17">
        <v>107.413709725137</v>
      </c>
      <c r="H17">
        <f>(Table2[[#This Row],[1Y Return vs Nifty]]-AVERAGE(Table2[1Y Return vs Nifty]))/_xlfn.STDEV.P(Table2[1Y Return vs Nifty])</f>
        <v>1.5055479728004804</v>
      </c>
      <c r="I17">
        <v>-8.0177047438372302</v>
      </c>
      <c r="J17">
        <f>(Table2[[#This Row],[1M Return vs Nifty]]-AVERAGE(Table2[1M Return vs Nifty]))/_xlfn.STDEV.P(Table2[1M Return vs Nifty])</f>
        <v>-0.67803349785147782</v>
      </c>
      <c r="K17">
        <v>43.640232162566797</v>
      </c>
      <c r="L17">
        <f>(Table2[[#This Row],[6M Return vs Nifty]]-AVERAGE(Table2[6M Return vs Nifty]))/_xlfn.STDEV.P(Table2[6M Return vs Nifty])</f>
        <v>1.4676643990541645</v>
      </c>
      <c r="M17">
        <v>0.59898649061957898</v>
      </c>
      <c r="N17">
        <f>(Table2[[#This Row],[1W Return vs Nifty]]-AVERAGE(Table2[1W Return vs Nifty]))/_xlfn.STDEV.P(Table2[1W Return vs Nifty])</f>
        <v>0.11160444428165678</v>
      </c>
      <c r="O17">
        <v>596.98</v>
      </c>
      <c r="P17">
        <v>577.22767740061602</v>
      </c>
      <c r="Q17">
        <v>444.43627688091101</v>
      </c>
      <c r="R17">
        <v>35.001416518617503</v>
      </c>
      <c r="S17" s="1">
        <f>(Table2[[#This Row],[Close Price]]-Table2[[#This Row],[20D EMA]])/Table2[[#This Row],[20D EMA]]</f>
        <v>-4.946564374015875E-2</v>
      </c>
      <c r="T17" s="1">
        <f>(Table2[[#This Row],[Close Price]]-Table2[[#This Row],[50D EMA]])/Table2[[#This Row],[50D EMA]]</f>
        <v>-1.6939030790496769E-2</v>
      </c>
      <c r="U17" s="1">
        <f>(Table2[[#This Row],[Close Price]]-Table2[[#This Row],[200D EMA]])/Table2[[#This Row],[200D EMA]]</f>
        <v>0.27678596351857027</v>
      </c>
      <c r="V17">
        <v>0.79688695607735904</v>
      </c>
      <c r="W17">
        <v>564.04999999999995</v>
      </c>
      <c r="X17">
        <v>576.5</v>
      </c>
      <c r="Y17">
        <v>541.54999999999995</v>
      </c>
      <c r="Z17">
        <v>579.79999999999995</v>
      </c>
      <c r="AA17">
        <v>541.54999999999995</v>
      </c>
      <c r="AB17">
        <v>676.2</v>
      </c>
      <c r="AC17" s="1">
        <f>(Table2[[#This Row],[Close Price]]/Table2[[#This Row],[Day Low]])-1</f>
        <v>6.0278344118431804E-3</v>
      </c>
      <c r="AD17" s="1">
        <f>(Table2[[#This Row],[Day High]]/Table2[[#This Row],[Close Price]])-1</f>
        <v>1.5948541721737541E-2</v>
      </c>
      <c r="AE17" s="1">
        <f>(Table2[[#This Row],[Close Price]]/Table2[[#This Row],[Current Week Low]])-1</f>
        <v>4.7825685532268736E-2</v>
      </c>
      <c r="AF17" s="1">
        <f>(Table2[[#This Row],[Current Week High]]/Table2[[#This Row],[Close Price]])-1</f>
        <v>2.1764032073310347E-2</v>
      </c>
      <c r="AG17" s="1">
        <f>(Table2[[#This Row],[Close Price]]/Table2[[#This Row],[Current Month Low]])-1</f>
        <v>4.7825685532268736E-2</v>
      </c>
      <c r="AH17" s="1">
        <f>(Table2[[#This Row],[Current Month High]]/Table2[[#This Row],[Close Price]])-1</f>
        <v>0.1916468411313772</v>
      </c>
      <c r="AI17">
        <v>21.367521367521299</v>
      </c>
      <c r="AJ17">
        <v>141.26275510203999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0.25</v>
      </c>
      <c r="AM17" t="s">
        <v>3159</v>
      </c>
      <c r="AN17">
        <v>-10.74</v>
      </c>
      <c r="AO17" t="s">
        <v>3158</v>
      </c>
      <c r="AP17">
        <v>0.236612171703146</v>
      </c>
      <c r="AQ17">
        <f>(Table2[[#This Row],[Sharpe Ratio]]-AVERAGE(Table2[Sharpe Ratio]))/_xlfn.STDEV.P(Table2[Sharpe Ratio])</f>
        <v>2.1365906624992221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4.5433739807840459</v>
      </c>
      <c r="AS17">
        <f>_xlfn.RANK.AVG(Table2[[#This Row],[1Y Return vs Nifty Z-Score]],Table2[1Y Return vs Nifty Z-Score])</f>
        <v>52</v>
      </c>
      <c r="AT17">
        <f>_xlfn.RANK.AVG(Table2[[#This Row],[6M Return vs Nifty Z-Score]],Table2[6M Return vs Nifty Z-Score])</f>
        <v>60</v>
      </c>
      <c r="AU17">
        <f>_xlfn.RANK.AVG(Table2[[#This Row],[Sharpe Ratio Z-Score]],Table2[Sharpe Ratio Z-Score])</f>
        <v>11</v>
      </c>
      <c r="AV17">
        <f>(Table2[[#This Row],[Rank 1Y]]+Table2[[#This Row],[Rank 6M]]+Table2[[#This Row],[Rank Sharpe]])/3</f>
        <v>41</v>
      </c>
    </row>
    <row r="18" spans="1:48" hidden="1" x14ac:dyDescent="0.3">
      <c r="A18" t="s">
        <v>1008</v>
      </c>
      <c r="B18" t="s">
        <v>1009</v>
      </c>
      <c r="C18" t="s">
        <v>3119</v>
      </c>
      <c r="D18" t="s">
        <v>1010</v>
      </c>
      <c r="E18">
        <v>13615.747349679999</v>
      </c>
      <c r="F18">
        <v>2001.2</v>
      </c>
      <c r="G18">
        <v>76.383118971223396</v>
      </c>
      <c r="H18">
        <f>(Table2[[#This Row],[1Y Return vs Nifty]]-AVERAGE(Table2[1Y Return vs Nifty]))/_xlfn.STDEV.P(Table2[1Y Return vs Nifty])</f>
        <v>0.95896382319078499</v>
      </c>
      <c r="I18">
        <v>-17.216157095640799</v>
      </c>
      <c r="J18">
        <f>(Table2[[#This Row],[1M Return vs Nifty]]-AVERAGE(Table2[1M Return vs Nifty]))/_xlfn.STDEV.P(Table2[1M Return vs Nifty])</f>
        <v>-1.70732901456106</v>
      </c>
      <c r="K18">
        <v>96.952370819962397</v>
      </c>
      <c r="L18">
        <f>(Table2[[#This Row],[6M Return vs Nifty]]-AVERAGE(Table2[6M Return vs Nifty]))/_xlfn.STDEV.P(Table2[6M Return vs Nifty])</f>
        <v>3.4170004620213921</v>
      </c>
      <c r="M18">
        <v>-9.6018302340539208</v>
      </c>
      <c r="N18">
        <f>(Table2[[#This Row],[1W Return vs Nifty]]-AVERAGE(Table2[1W Return vs Nifty]))/_xlfn.STDEV.P(Table2[1W Return vs Nifty])</f>
        <v>-1.8852615665856194</v>
      </c>
      <c r="O18">
        <v>2241.12</v>
      </c>
      <c r="P18">
        <v>2214.8532809302201</v>
      </c>
      <c r="Q18">
        <v>1630.4629815302601</v>
      </c>
      <c r="R18">
        <v>24.661320582100299</v>
      </c>
      <c r="S18" s="1">
        <f>(Table2[[#This Row],[Close Price]]-Table2[[#This Row],[20D EMA]])/Table2[[#This Row],[20D EMA]]</f>
        <v>-0.10705361604911823</v>
      </c>
      <c r="T18" s="1">
        <f>(Table2[[#This Row],[Close Price]]-Table2[[#This Row],[50D EMA]])/Table2[[#This Row],[50D EMA]]</f>
        <v>-9.6463852829333882E-2</v>
      </c>
      <c r="U18" s="1">
        <f>(Table2[[#This Row],[Close Price]]-Table2[[#This Row],[200D EMA]])/Table2[[#This Row],[200D EMA]]</f>
        <v>0.2273814386891429</v>
      </c>
      <c r="V18">
        <v>0.70902447746796704</v>
      </c>
      <c r="W18">
        <v>1990.45</v>
      </c>
      <c r="X18">
        <v>2028</v>
      </c>
      <c r="Y18">
        <v>1966.55</v>
      </c>
      <c r="Z18">
        <v>2078</v>
      </c>
      <c r="AA18">
        <v>1951.3</v>
      </c>
      <c r="AB18">
        <v>2609.85</v>
      </c>
      <c r="AC18" s="1">
        <f>(Table2[[#This Row],[Close Price]]/Table2[[#This Row],[Day Low]])-1</f>
        <v>5.4007887663594101E-3</v>
      </c>
      <c r="AD18" s="1">
        <f>(Table2[[#This Row],[Day High]]/Table2[[#This Row],[Close Price]])-1</f>
        <v>1.3391964821107383E-2</v>
      </c>
      <c r="AE18" s="1">
        <f>(Table2[[#This Row],[Close Price]]/Table2[[#This Row],[Current Week Low]])-1</f>
        <v>1.7619689303602692E-2</v>
      </c>
      <c r="AF18" s="1">
        <f>(Table2[[#This Row],[Current Week High]]/Table2[[#This Row],[Close Price]])-1</f>
        <v>3.837697381571048E-2</v>
      </c>
      <c r="AG18" s="1">
        <f>(Table2[[#This Row],[Close Price]]/Table2[[#This Row],[Current Month Low]])-1</f>
        <v>2.5572695126325984E-2</v>
      </c>
      <c r="AH18" s="1">
        <f>(Table2[[#This Row],[Current Month High]]/Table2[[#This Row],[Close Price]])-1</f>
        <v>0.30414251449130525</v>
      </c>
      <c r="AI18">
        <v>34.919048570857399</v>
      </c>
      <c r="AJ18">
        <v>174.13698630136901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0.09</v>
      </c>
      <c r="AM18" t="s">
        <v>3159</v>
      </c>
      <c r="AN18">
        <v>-21.29</v>
      </c>
      <c r="AO18" t="s">
        <v>3158</v>
      </c>
      <c r="AP18">
        <v>0.223844939975062</v>
      </c>
      <c r="AQ18">
        <f>(Table2[[#This Row],[Sharpe Ratio]]-AVERAGE(Table2[Sharpe Ratio]))/_xlfn.STDEV.P(Table2[Sharpe Ratio])</f>
        <v>1.9848429023937122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2.7682166064592106</v>
      </c>
      <c r="AS18">
        <f>_xlfn.RANK.AVG(Table2[[#This Row],[1Y Return vs Nifty Z-Score]],Table2[1Y Return vs Nifty Z-Score])</f>
        <v>103</v>
      </c>
      <c r="AT18">
        <f>_xlfn.RANK.AVG(Table2[[#This Row],[6M Return vs Nifty Z-Score]],Table2[6M Return vs Nifty Z-Score])</f>
        <v>6</v>
      </c>
      <c r="AU18">
        <f>_xlfn.RANK.AVG(Table2[[#This Row],[Sharpe Ratio Z-Score]],Table2[Sharpe Ratio Z-Score])</f>
        <v>16</v>
      </c>
      <c r="AV18">
        <f>(Table2[[#This Row],[Rank 1Y]]+Table2[[#This Row],[Rank 6M]]+Table2[[#This Row],[Rank Sharpe]])/3</f>
        <v>41.666666666666664</v>
      </c>
    </row>
    <row r="19" spans="1:48" hidden="1" x14ac:dyDescent="0.3">
      <c r="A19" t="s">
        <v>322</v>
      </c>
      <c r="B19" t="s">
        <v>323</v>
      </c>
      <c r="C19" t="s">
        <v>3123</v>
      </c>
      <c r="D19" t="s">
        <v>324</v>
      </c>
      <c r="E19">
        <v>82137.244049999994</v>
      </c>
      <c r="F19">
        <v>4072.45</v>
      </c>
      <c r="G19">
        <v>79.588140360843397</v>
      </c>
      <c r="H19">
        <f>(Table2[[#This Row],[1Y Return vs Nifty]]-AVERAGE(Table2[1Y Return vs Nifty]))/_xlfn.STDEV.P(Table2[1Y Return vs Nifty])</f>
        <v>1.0154182395639375</v>
      </c>
      <c r="I19">
        <v>1.75124981739187</v>
      </c>
      <c r="J19">
        <f>(Table2[[#This Row],[1M Return vs Nifty]]-AVERAGE(Table2[1M Return vs Nifty]))/_xlfn.STDEV.P(Table2[1M Return vs Nifty])</f>
        <v>0.41510051515900348</v>
      </c>
      <c r="K19">
        <v>65.693441468852598</v>
      </c>
      <c r="L19">
        <f>(Table2[[#This Row],[6M Return vs Nifty]]-AVERAGE(Table2[6M Return vs Nifty]))/_xlfn.STDEV.P(Table2[6M Return vs Nifty])</f>
        <v>2.2740307780353577</v>
      </c>
      <c r="M19">
        <v>-4.21554717212085</v>
      </c>
      <c r="N19">
        <f>(Table2[[#This Row],[1W Return vs Nifty]]-AVERAGE(Table2[1W Return vs Nifty]))/_xlfn.STDEV.P(Table2[1W Return vs Nifty])</f>
        <v>-0.83086701548377806</v>
      </c>
      <c r="O19">
        <v>4206.41</v>
      </c>
      <c r="P19">
        <v>4282.5599816204303</v>
      </c>
      <c r="Q19">
        <v>3590.59844817066</v>
      </c>
      <c r="R19">
        <v>37.351902884764101</v>
      </c>
      <c r="S19" s="1">
        <f>(Table2[[#This Row],[Close Price]]-Table2[[#This Row],[20D EMA]])/Table2[[#This Row],[20D EMA]]</f>
        <v>-3.1846634065628418E-2</v>
      </c>
      <c r="T19" s="1">
        <f>(Table2[[#This Row],[Close Price]]-Table2[[#This Row],[50D EMA]])/Table2[[#This Row],[50D EMA]]</f>
        <v>-4.906177205273593E-2</v>
      </c>
      <c r="U19" s="1">
        <f>(Table2[[#This Row],[Close Price]]-Table2[[#This Row],[200D EMA]])/Table2[[#This Row],[200D EMA]]</f>
        <v>0.13419811732911369</v>
      </c>
      <c r="V19">
        <v>1.3158066497469101</v>
      </c>
      <c r="W19">
        <v>4022</v>
      </c>
      <c r="X19">
        <v>4145</v>
      </c>
      <c r="Y19">
        <v>3964</v>
      </c>
      <c r="Z19">
        <v>4221.3500000000004</v>
      </c>
      <c r="AA19">
        <v>3852.55</v>
      </c>
      <c r="AB19">
        <v>4850</v>
      </c>
      <c r="AC19" s="1">
        <f>(Table2[[#This Row],[Close Price]]/Table2[[#This Row],[Day Low]])-1</f>
        <v>1.2543510691198412E-2</v>
      </c>
      <c r="AD19" s="1">
        <f>(Table2[[#This Row],[Day High]]/Table2[[#This Row],[Close Price]])-1</f>
        <v>1.7814828911343339E-2</v>
      </c>
      <c r="AE19" s="1">
        <f>(Table2[[#This Row],[Close Price]]/Table2[[#This Row],[Current Week Low]])-1</f>
        <v>2.7358728557013157E-2</v>
      </c>
      <c r="AF19" s="1">
        <f>(Table2[[#This Row],[Current Week High]]/Table2[[#This Row],[Close Price]])-1</f>
        <v>3.6562757062701845E-2</v>
      </c>
      <c r="AG19" s="1">
        <f>(Table2[[#This Row],[Close Price]]/Table2[[#This Row],[Current Month Low]])-1</f>
        <v>5.7079077494127217E-2</v>
      </c>
      <c r="AH19" s="1">
        <f>(Table2[[#This Row],[Current Month High]]/Table2[[#This Row],[Close Price]])-1</f>
        <v>0.19092929317732565</v>
      </c>
      <c r="AI19">
        <v>43.893724907610803</v>
      </c>
      <c r="AJ19">
        <v>126.826890943522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-0.15</v>
      </c>
      <c r="AM19" t="s">
        <v>3158</v>
      </c>
      <c r="AN19">
        <v>-4.8</v>
      </c>
      <c r="AO19" t="s">
        <v>3158</v>
      </c>
      <c r="AP19">
        <v>0.23854031705017101</v>
      </c>
      <c r="AQ19">
        <f>(Table2[[#This Row],[Sharpe Ratio]]-AVERAGE(Table2[Sharpe Ratio]))/_xlfn.STDEV.P(Table2[Sharpe Ratio])</f>
        <v>2.1595080610238604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98</v>
      </c>
      <c r="AT19">
        <f>_xlfn.RANK.AVG(Table2[[#This Row],[6M Return vs Nifty Z-Score]],Table2[6M Return vs Nifty Z-Score])</f>
        <v>22</v>
      </c>
      <c r="AU19">
        <f>_xlfn.RANK.AVG(Table2[[#This Row],[Sharpe Ratio Z-Score]],Table2[Sharpe Ratio Z-Score])</f>
        <v>10</v>
      </c>
      <c r="AV19">
        <f>(Table2[[#This Row],[Rank 1Y]]+Table2[[#This Row],[Rank 6M]]+Table2[[#This Row],[Rank Sharpe]])/3</f>
        <v>43.333333333333336</v>
      </c>
    </row>
    <row r="20" spans="1:48" x14ac:dyDescent="0.3">
      <c r="A20" t="s">
        <v>1053</v>
      </c>
      <c r="B20" t="s">
        <v>1054</v>
      </c>
      <c r="C20" t="s">
        <v>3116</v>
      </c>
      <c r="D20" t="s">
        <v>51</v>
      </c>
      <c r="E20">
        <v>12634.205238480001</v>
      </c>
      <c r="F20">
        <v>278.8</v>
      </c>
      <c r="G20">
        <v>140.011071728903</v>
      </c>
      <c r="H20">
        <f>(Table2[[#This Row],[1Y Return vs Nifty]]-AVERAGE(Table2[1Y Return vs Nifty]))/_xlfn.STDEV.P(Table2[1Y Return vs Nifty])</f>
        <v>2.0797298029707854</v>
      </c>
      <c r="I20">
        <v>-3.9149468705763</v>
      </c>
      <c r="J20">
        <f>(Table2[[#This Row],[1M Return vs Nifty]]-AVERAGE(Table2[1M Return vs Nifty]))/_xlfn.STDEV.P(Table2[1M Return vs Nifty])</f>
        <v>-0.21893993258835961</v>
      </c>
      <c r="K20">
        <v>60.4746350576211</v>
      </c>
      <c r="L20">
        <f>(Table2[[#This Row],[6M Return vs Nifty]]-AVERAGE(Table2[6M Return vs Nifty]))/_xlfn.STDEV.P(Table2[6M Return vs Nifty])</f>
        <v>2.0832073033209948</v>
      </c>
      <c r="M20">
        <v>4.6065139002088404</v>
      </c>
      <c r="N20">
        <f>(Table2[[#This Row],[1W Return vs Nifty]]-AVERAGE(Table2[1W Return vs Nifty]))/_xlfn.STDEV.P(Table2[1W Return vs Nifty])</f>
        <v>0.89609998888560283</v>
      </c>
      <c r="O20">
        <v>279.08999999999997</v>
      </c>
      <c r="P20">
        <v>267.372899471658</v>
      </c>
      <c r="Q20">
        <v>205.463738330105</v>
      </c>
      <c r="R20">
        <v>44.223502839962002</v>
      </c>
      <c r="S20" s="1">
        <f>(Table2[[#This Row],[Close Price]]-Table2[[#This Row],[20D EMA]])/Table2[[#This Row],[20D EMA]]</f>
        <v>-1.0390913325449269E-3</v>
      </c>
      <c r="T20" s="1">
        <f>(Table2[[#This Row],[Close Price]]-Table2[[#This Row],[50D EMA]])/Table2[[#This Row],[50D EMA]]</f>
        <v>4.2738439650849142E-2</v>
      </c>
      <c r="U20" s="1">
        <f>(Table2[[#This Row],[Close Price]]-Table2[[#This Row],[200D EMA]])/Table2[[#This Row],[200D EMA]]</f>
        <v>0.35693043583228534</v>
      </c>
      <c r="V20">
        <v>0.36098764437130898</v>
      </c>
      <c r="W20">
        <v>272.2</v>
      </c>
      <c r="X20">
        <v>282.85000000000002</v>
      </c>
      <c r="Y20">
        <v>257.55</v>
      </c>
      <c r="Z20">
        <v>282.85000000000002</v>
      </c>
      <c r="AA20">
        <v>257.55</v>
      </c>
      <c r="AB20">
        <v>306.75</v>
      </c>
      <c r="AC20" s="1">
        <f>(Table2[[#This Row],[Close Price]]/Table2[[#This Row],[Day Low]])-1</f>
        <v>2.4246877296105973E-2</v>
      </c>
      <c r="AD20" s="1">
        <f>(Table2[[#This Row],[Day High]]/Table2[[#This Row],[Close Price]])-1</f>
        <v>1.4526542324246883E-2</v>
      </c>
      <c r="AE20" s="1">
        <f>(Table2[[#This Row],[Close Price]]/Table2[[#This Row],[Current Week Low]])-1</f>
        <v>8.2508250825082508E-2</v>
      </c>
      <c r="AF20" s="1">
        <f>(Table2[[#This Row],[Current Week High]]/Table2[[#This Row],[Close Price]])-1</f>
        <v>1.4526542324246883E-2</v>
      </c>
      <c r="AG20" s="1">
        <f>(Table2[[#This Row],[Close Price]]/Table2[[#This Row],[Current Month Low]])-1</f>
        <v>8.2508250825082508E-2</v>
      </c>
      <c r="AH20" s="1">
        <f>(Table2[[#This Row],[Current Month High]]/Table2[[#This Row],[Close Price]])-1</f>
        <v>0.10025107604017203</v>
      </c>
      <c r="AI20">
        <v>17.934002869440398</v>
      </c>
      <c r="AJ20">
        <v>173.06562193927499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0.41</v>
      </c>
      <c r="AM20" t="s">
        <v>3159</v>
      </c>
      <c r="AN20">
        <v>-7.25</v>
      </c>
      <c r="AO20" t="s">
        <v>3158</v>
      </c>
      <c r="AP20">
        <v>0.16810241569544901</v>
      </c>
      <c r="AQ20">
        <f>(Table2[[#This Row],[Sharpe Ratio]]-AVERAGE(Table2[Sharpe Ratio]))/_xlfn.STDEV.P(Table2[Sharpe Ratio])</f>
        <v>1.3223027854589271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6.162399948047951</v>
      </c>
      <c r="AS20">
        <f>_xlfn.RANK.AVG(Table2[[#This Row],[1Y Return vs Nifty Z-Score]],Table2[1Y Return vs Nifty Z-Score])</f>
        <v>33</v>
      </c>
      <c r="AT20">
        <f>_xlfn.RANK.AVG(Table2[[#This Row],[6M Return vs Nifty Z-Score]],Table2[6M Return vs Nifty Z-Score])</f>
        <v>26</v>
      </c>
      <c r="AU20">
        <f>_xlfn.RANK.AVG(Table2[[#This Row],[Sharpe Ratio Z-Score]],Table2[Sharpe Ratio Z-Score])</f>
        <v>71</v>
      </c>
      <c r="AV20">
        <f>(Table2[[#This Row],[Rank 1Y]]+Table2[[#This Row],[Rank 6M]]+Table2[[#This Row],[Rank Sharpe]])/3</f>
        <v>43.333333333333336</v>
      </c>
    </row>
    <row r="21" spans="1:48" hidden="1" x14ac:dyDescent="0.3">
      <c r="A21" t="s">
        <v>1104</v>
      </c>
      <c r="B21" t="s">
        <v>1105</v>
      </c>
      <c r="C21" t="s">
        <v>3112</v>
      </c>
      <c r="D21" t="s">
        <v>397</v>
      </c>
      <c r="E21">
        <v>11207.930404055</v>
      </c>
      <c r="F21">
        <v>362.45</v>
      </c>
      <c r="G21">
        <v>236.921702389107</v>
      </c>
      <c r="H21">
        <f>(Table2[[#This Row],[1Y Return vs Nifty]]-AVERAGE(Table2[1Y Return vs Nifty]))/_xlfn.STDEV.P(Table2[1Y Return vs Nifty])</f>
        <v>3.7867490172558469</v>
      </c>
      <c r="I21">
        <v>9.0104343050919304</v>
      </c>
      <c r="J21">
        <f>(Table2[[#This Row],[1M Return vs Nifty]]-AVERAGE(Table2[1M Return vs Nifty]))/_xlfn.STDEV.P(Table2[1M Return vs Nifty])</f>
        <v>1.2273943405102201</v>
      </c>
      <c r="K21">
        <v>144.89862937511</v>
      </c>
      <c r="L21">
        <f>(Table2[[#This Row],[6M Return vs Nifty]]-AVERAGE(Table2[6M Return vs Nifty]))/_xlfn.STDEV.P(Table2[6M Return vs Nifty])</f>
        <v>5.1701353622461212</v>
      </c>
      <c r="M21">
        <v>-0.982704412896239</v>
      </c>
      <c r="N21">
        <f>(Table2[[#This Row],[1W Return vs Nifty]]-AVERAGE(Table2[1W Return vs Nifty]))/_xlfn.STDEV.P(Table2[1W Return vs Nifty])</f>
        <v>-0.19802025442400317</v>
      </c>
      <c r="O21">
        <v>375.96</v>
      </c>
      <c r="P21">
        <v>340.723077604764</v>
      </c>
      <c r="Q21">
        <v>234.368257854387</v>
      </c>
      <c r="R21">
        <v>39.126206180448399</v>
      </c>
      <c r="S21" s="1">
        <f>(Table2[[#This Row],[Close Price]]-Table2[[#This Row],[20D EMA]])/Table2[[#This Row],[20D EMA]]</f>
        <v>-3.5934673901478857E-2</v>
      </c>
      <c r="T21" s="1">
        <f>(Table2[[#This Row],[Close Price]]-Table2[[#This Row],[50D EMA]])/Table2[[#This Row],[50D EMA]]</f>
        <v>6.376709951076176E-2</v>
      </c>
      <c r="U21" s="1">
        <f>(Table2[[#This Row],[Close Price]]-Table2[[#This Row],[200D EMA]])/Table2[[#This Row],[200D EMA]]</f>
        <v>0.54649782064425367</v>
      </c>
      <c r="V21">
        <v>0.71959689179344</v>
      </c>
      <c r="W21">
        <v>357.05</v>
      </c>
      <c r="X21">
        <v>372.7</v>
      </c>
      <c r="Y21">
        <v>339.6</v>
      </c>
      <c r="Z21">
        <v>372.7</v>
      </c>
      <c r="AA21">
        <v>329.05</v>
      </c>
      <c r="AB21">
        <v>448.95</v>
      </c>
      <c r="AC21" s="1">
        <f>(Table2[[#This Row],[Close Price]]/Table2[[#This Row],[Day Low]])-1</f>
        <v>1.5123932222377734E-2</v>
      </c>
      <c r="AD21" s="1">
        <f>(Table2[[#This Row],[Day High]]/Table2[[#This Row],[Close Price]])-1</f>
        <v>2.8279762725893276E-2</v>
      </c>
      <c r="AE21" s="1">
        <f>(Table2[[#This Row],[Close Price]]/Table2[[#This Row],[Current Week Low]])-1</f>
        <v>6.7285041224970366E-2</v>
      </c>
      <c r="AF21" s="1">
        <f>(Table2[[#This Row],[Current Week High]]/Table2[[#This Row],[Close Price]])-1</f>
        <v>2.8279762725893276E-2</v>
      </c>
      <c r="AG21" s="1">
        <f>(Table2[[#This Row],[Close Price]]/Table2[[#This Row],[Current Month Low]])-1</f>
        <v>0.10150433064883746</v>
      </c>
      <c r="AH21" s="1">
        <f>(Table2[[#This Row],[Current Month High]]/Table2[[#This Row],[Close Price]])-1</f>
        <v>0.23865360739412322</v>
      </c>
      <c r="AI21">
        <v>23.865360739412299</v>
      </c>
      <c r="AJ21">
        <v>268.90585241730201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0.66</v>
      </c>
      <c r="AM21" t="s">
        <v>3159</v>
      </c>
      <c r="AN21">
        <v>-9.58</v>
      </c>
      <c r="AO21" t="s">
        <v>3158</v>
      </c>
      <c r="AP21">
        <v>0.13428316350619701</v>
      </c>
      <c r="AQ21">
        <f>(Table2[[#This Row],[Sharpe Ratio]]-AVERAGE(Table2[Sharpe Ratio]))/_xlfn.STDEV.P(Table2[Sharpe Ratio])</f>
        <v>0.92033657403084357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10.906595039619029</v>
      </c>
      <c r="AS21">
        <f>_xlfn.RANK.AVG(Table2[[#This Row],[1Y Return vs Nifty Z-Score]],Table2[1Y Return vs Nifty Z-Score])</f>
        <v>5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123</v>
      </c>
      <c r="AV21">
        <f>(Table2[[#This Row],[Rank 1Y]]+Table2[[#This Row],[Rank 6M]]+Table2[[#This Row],[Rank Sharpe]])/3</f>
        <v>43.333333333333336</v>
      </c>
    </row>
    <row r="22" spans="1:48" hidden="1" x14ac:dyDescent="0.3">
      <c r="A22" t="s">
        <v>387</v>
      </c>
      <c r="B22" t="s">
        <v>388</v>
      </c>
      <c r="C22" t="s">
        <v>3123</v>
      </c>
      <c r="D22" t="s">
        <v>163</v>
      </c>
      <c r="E22">
        <v>58045.306354875</v>
      </c>
      <c r="F22">
        <v>13695.85</v>
      </c>
      <c r="G22">
        <v>201.188275170011</v>
      </c>
      <c r="H22">
        <f>(Table2[[#This Row],[1Y Return vs Nifty]]-AVERAGE(Table2[1Y Return vs Nifty]))/_xlfn.STDEV.P(Table2[1Y Return vs Nifty])</f>
        <v>3.1573273899306811</v>
      </c>
      <c r="I22">
        <v>10.1168910324441</v>
      </c>
      <c r="J22">
        <f>(Table2[[#This Row],[1M Return vs Nifty]]-AVERAGE(Table2[1M Return vs Nifty]))/_xlfn.STDEV.P(Table2[1M Return vs Nifty])</f>
        <v>1.3512054888794827</v>
      </c>
      <c r="K22">
        <v>35.301832058169097</v>
      </c>
      <c r="L22">
        <f>(Table2[[#This Row],[6M Return vs Nifty]]-AVERAGE(Table2[6M Return vs Nifty]))/_xlfn.STDEV.P(Table2[6M Return vs Nifty])</f>
        <v>1.1627742850895226</v>
      </c>
      <c r="M22">
        <v>2.89141845263913</v>
      </c>
      <c r="N22">
        <f>(Table2[[#This Row],[1W Return vs Nifty]]-AVERAGE(Table2[1W Return vs Nifty]))/_xlfn.STDEV.P(Table2[1W Return vs Nifty])</f>
        <v>0.56036061653110403</v>
      </c>
      <c r="O22">
        <v>14220.47</v>
      </c>
      <c r="P22">
        <v>13576.842793899599</v>
      </c>
      <c r="Q22">
        <v>10614.2414315349</v>
      </c>
      <c r="R22">
        <v>48.751865034769303</v>
      </c>
      <c r="S22" s="1">
        <f>(Table2[[#This Row],[Close Price]]-Table2[[#This Row],[20D EMA]])/Table2[[#This Row],[20D EMA]]</f>
        <v>-3.689188894600523E-2</v>
      </c>
      <c r="T22" s="1">
        <f>(Table2[[#This Row],[Close Price]]-Table2[[#This Row],[50D EMA]])/Table2[[#This Row],[50D EMA]]</f>
        <v>8.7654551140471295E-3</v>
      </c>
      <c r="U22" s="1">
        <f>(Table2[[#This Row],[Close Price]]-Table2[[#This Row],[200D EMA]])/Table2[[#This Row],[200D EMA]]</f>
        <v>0.29032772509862503</v>
      </c>
      <c r="V22">
        <v>1.0318534714816601</v>
      </c>
      <c r="W22">
        <v>13125</v>
      </c>
      <c r="X22">
        <v>14660.6</v>
      </c>
      <c r="Y22">
        <v>13125</v>
      </c>
      <c r="Z22">
        <v>14660.6</v>
      </c>
      <c r="AA22">
        <v>13024.7</v>
      </c>
      <c r="AB22">
        <v>16549.95</v>
      </c>
      <c r="AC22" s="1">
        <f>(Table2[[#This Row],[Close Price]]/Table2[[#This Row],[Day Low]])-1</f>
        <v>4.3493333333333384E-2</v>
      </c>
      <c r="AD22" s="1">
        <f>(Table2[[#This Row],[Day High]]/Table2[[#This Row],[Close Price]])-1</f>
        <v>7.0441046010287778E-2</v>
      </c>
      <c r="AE22" s="1">
        <f>(Table2[[#This Row],[Close Price]]/Table2[[#This Row],[Current Week Low]])-1</f>
        <v>4.3493333333333384E-2</v>
      </c>
      <c r="AF22" s="1">
        <f>(Table2[[#This Row],[Current Week High]]/Table2[[#This Row],[Close Price]])-1</f>
        <v>7.0441046010287778E-2</v>
      </c>
      <c r="AG22" s="1">
        <f>(Table2[[#This Row],[Close Price]]/Table2[[#This Row],[Current Month Low]])-1</f>
        <v>5.1529017942831601E-2</v>
      </c>
      <c r="AH22" s="1">
        <f>(Table2[[#This Row],[Current Month High]]/Table2[[#This Row],[Close Price]])-1</f>
        <v>0.20839159307381427</v>
      </c>
      <c r="AI22">
        <v>20.839159307381401</v>
      </c>
      <c r="AJ22">
        <v>232.71426489165199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0.23</v>
      </c>
      <c r="AM22" t="s">
        <v>3159</v>
      </c>
      <c r="AN22">
        <v>-13.98</v>
      </c>
      <c r="AO22" t="s">
        <v>3158</v>
      </c>
      <c r="AP22">
        <v>0.18602559759648499</v>
      </c>
      <c r="AQ22">
        <f>(Table2[[#This Row],[Sharpe Ratio]]-AVERAGE(Table2[Sharpe Ratio]))/_xlfn.STDEV.P(Table2[Sharpe Ratio])</f>
        <v>1.5353327331697604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7.7670005136005509</v>
      </c>
      <c r="AS22">
        <f>_xlfn.RANK.AVG(Table2[[#This Row],[1Y Return vs Nifty Z-Score]],Table2[1Y Return vs Nifty Z-Score])</f>
        <v>11</v>
      </c>
      <c r="AT22">
        <f>_xlfn.RANK.AVG(Table2[[#This Row],[6M Return vs Nifty Z-Score]],Table2[6M Return vs Nifty Z-Score])</f>
        <v>80</v>
      </c>
      <c r="AU22">
        <f>_xlfn.RANK.AVG(Table2[[#This Row],[Sharpe Ratio Z-Score]],Table2[Sharpe Ratio Z-Score])</f>
        <v>41</v>
      </c>
      <c r="AV22">
        <f>(Table2[[#This Row],[Rank 1Y]]+Table2[[#This Row],[Rank 6M]]+Table2[[#This Row],[Rank Sharpe]])/3</f>
        <v>44</v>
      </c>
    </row>
    <row r="23" spans="1:48" hidden="1" x14ac:dyDescent="0.3">
      <c r="A23" t="s">
        <v>287</v>
      </c>
      <c r="B23" t="s">
        <v>288</v>
      </c>
      <c r="C23" t="s">
        <v>3123</v>
      </c>
      <c r="D23" t="s">
        <v>289</v>
      </c>
      <c r="E23">
        <v>92974.760638847903</v>
      </c>
      <c r="F23">
        <v>68.13</v>
      </c>
      <c r="G23">
        <v>88.776252301112507</v>
      </c>
      <c r="H23">
        <f>(Table2[[#This Row],[1Y Return vs Nifty]]-AVERAGE(Table2[1Y Return vs Nifty]))/_xlfn.STDEV.P(Table2[1Y Return vs Nifty])</f>
        <v>1.1772609963202614</v>
      </c>
      <c r="I23">
        <v>-8.8050310553996791</v>
      </c>
      <c r="J23">
        <f>(Table2[[#This Row],[1M Return vs Nifty]]-AVERAGE(Table2[1M Return vs Nifty]))/_xlfn.STDEV.P(Table2[1M Return vs Nifty])</f>
        <v>-0.76613434478578024</v>
      </c>
      <c r="K23">
        <v>56.094270624105299</v>
      </c>
      <c r="L23">
        <f>(Table2[[#This Row],[6M Return vs Nifty]]-AVERAGE(Table2[6M Return vs Nifty]))/_xlfn.STDEV.P(Table2[6M Return vs Nifty])</f>
        <v>1.9230411090126966</v>
      </c>
      <c r="M23">
        <v>2.2961950508053501</v>
      </c>
      <c r="N23">
        <f>(Table2[[#This Row],[1W Return vs Nifty]]-AVERAGE(Table2[1W Return vs Nifty]))/_xlfn.STDEV.P(Table2[1W Return vs Nifty])</f>
        <v>0.44384235999584482</v>
      </c>
      <c r="O23">
        <v>72.08</v>
      </c>
      <c r="P23">
        <v>72.968748412345406</v>
      </c>
      <c r="Q23">
        <v>58.048093190847197</v>
      </c>
      <c r="R23">
        <v>38.074822785668701</v>
      </c>
      <c r="S23" s="1">
        <f>(Table2[[#This Row],[Close Price]]-Table2[[#This Row],[20D EMA]])/Table2[[#This Row],[20D EMA]]</f>
        <v>-5.4800221975582729E-2</v>
      </c>
      <c r="T23" s="1">
        <f>(Table2[[#This Row],[Close Price]]-Table2[[#This Row],[50D EMA]])/Table2[[#This Row],[50D EMA]]</f>
        <v>-6.6312613517799546E-2</v>
      </c>
      <c r="U23" s="1">
        <f>(Table2[[#This Row],[Close Price]]-Table2[[#This Row],[200D EMA]])/Table2[[#This Row],[200D EMA]]</f>
        <v>0.17368196360914187</v>
      </c>
      <c r="V23">
        <v>0.71121192338013195</v>
      </c>
      <c r="W23">
        <v>67.56</v>
      </c>
      <c r="X23">
        <v>69.63</v>
      </c>
      <c r="Y23">
        <v>66.14</v>
      </c>
      <c r="Z23">
        <v>73.5</v>
      </c>
      <c r="AA23">
        <v>66</v>
      </c>
      <c r="AB23">
        <v>81.53</v>
      </c>
      <c r="AC23" s="1">
        <f>(Table2[[#This Row],[Close Price]]/Table2[[#This Row],[Day Low]])-1</f>
        <v>8.4369449378329797E-3</v>
      </c>
      <c r="AD23" s="1">
        <f>(Table2[[#This Row],[Day High]]/Table2[[#This Row],[Close Price]])-1</f>
        <v>2.2016732716864773E-2</v>
      </c>
      <c r="AE23" s="1">
        <f>(Table2[[#This Row],[Close Price]]/Table2[[#This Row],[Current Week Low]])-1</f>
        <v>3.0087692772905905E-2</v>
      </c>
      <c r="AF23" s="1">
        <f>(Table2[[#This Row],[Current Week High]]/Table2[[#This Row],[Close Price]])-1</f>
        <v>7.8819903126376101E-2</v>
      </c>
      <c r="AG23" s="1">
        <f>(Table2[[#This Row],[Close Price]]/Table2[[#This Row],[Current Month Low]])-1</f>
        <v>3.2272727272727231E-2</v>
      </c>
      <c r="AH23" s="1">
        <f>(Table2[[#This Row],[Current Month High]]/Table2[[#This Row],[Close Price]])-1</f>
        <v>0.1966828122706592</v>
      </c>
      <c r="AI23">
        <v>26.287978863936601</v>
      </c>
      <c r="AJ23">
        <v>127.1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-0.12</v>
      </c>
      <c r="AM23" t="s">
        <v>3158</v>
      </c>
      <c r="AN23">
        <v>-7.94</v>
      </c>
      <c r="AO23" t="s">
        <v>3158</v>
      </c>
      <c r="AP23">
        <v>0.207978611520727</v>
      </c>
      <c r="AQ23">
        <f>(Table2[[#This Row],[Sharpe Ratio]]-AVERAGE(Table2[Sharpe Ratio]))/_xlfn.STDEV.P(Table2[Sharpe Ratio])</f>
        <v>1.7962601418296116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84</v>
      </c>
      <c r="AT23">
        <f>_xlfn.RANK.AVG(Table2[[#This Row],[6M Return vs Nifty Z-Score]],Table2[6M Return vs Nifty Z-Score])</f>
        <v>31</v>
      </c>
      <c r="AU23">
        <f>_xlfn.RANK.AVG(Table2[[#This Row],[Sharpe Ratio Z-Score]],Table2[Sharpe Ratio Z-Score])</f>
        <v>21</v>
      </c>
      <c r="AV23">
        <f>(Table2[[#This Row],[Rank 1Y]]+Table2[[#This Row],[Rank 6M]]+Table2[[#This Row],[Rank Sharpe]])/3</f>
        <v>45.333333333333336</v>
      </c>
    </row>
    <row r="24" spans="1:48" x14ac:dyDescent="0.3">
      <c r="A24" t="s">
        <v>1102</v>
      </c>
      <c r="B24" t="s">
        <v>1103</v>
      </c>
      <c r="C24" t="s">
        <v>3112</v>
      </c>
      <c r="D24" t="s">
        <v>217</v>
      </c>
      <c r="E24">
        <v>11235.495584599999</v>
      </c>
      <c r="F24">
        <v>2713.45</v>
      </c>
      <c r="G24">
        <v>95.786346791238302</v>
      </c>
      <c r="H24">
        <f>(Table2[[#This Row],[1Y Return vs Nifty]]-AVERAGE(Table2[1Y Return vs Nifty]))/_xlfn.STDEV.P(Table2[1Y Return vs Nifty])</f>
        <v>1.3007393588804643</v>
      </c>
      <c r="I24">
        <v>5.9515914760964099</v>
      </c>
      <c r="J24">
        <f>(Table2[[#This Row],[1M Return vs Nifty]]-AVERAGE(Table2[1M Return vs Nifty]))/_xlfn.STDEV.P(Table2[1M Return vs Nifty])</f>
        <v>0.88511358611929081</v>
      </c>
      <c r="K24">
        <v>67.982172992501404</v>
      </c>
      <c r="L24">
        <f>(Table2[[#This Row],[6M Return vs Nifty]]-AVERAGE(Table2[6M Return vs Nifty]))/_xlfn.STDEV.P(Table2[6M Return vs Nifty])</f>
        <v>2.3577172893976184</v>
      </c>
      <c r="M24">
        <v>0.78769107353926004</v>
      </c>
      <c r="N24">
        <f>(Table2[[#This Row],[1W Return vs Nifty]]-AVERAGE(Table2[1W Return vs Nifty]))/_xlfn.STDEV.P(Table2[1W Return vs Nifty])</f>
        <v>0.14854440486498524</v>
      </c>
      <c r="O24">
        <v>2600.5700000000002</v>
      </c>
      <c r="P24">
        <v>2482.98959285298</v>
      </c>
      <c r="Q24">
        <v>1970.05872783261</v>
      </c>
      <c r="R24">
        <v>51.3508855227618</v>
      </c>
      <c r="S24" s="1">
        <f>(Table2[[#This Row],[Close Price]]-Table2[[#This Row],[20D EMA]])/Table2[[#This Row],[20D EMA]]</f>
        <v>4.3405868713397314E-2</v>
      </c>
      <c r="T24" s="1">
        <f>(Table2[[#This Row],[Close Price]]-Table2[[#This Row],[50D EMA]])/Table2[[#This Row],[50D EMA]]</f>
        <v>9.2815695970041717E-2</v>
      </c>
      <c r="U24" s="1">
        <f>(Table2[[#This Row],[Close Price]]-Table2[[#This Row],[200D EMA]])/Table2[[#This Row],[200D EMA]]</f>
        <v>0.37734472666469343</v>
      </c>
      <c r="V24">
        <v>0.62648164025330899</v>
      </c>
      <c r="W24">
        <v>2616</v>
      </c>
      <c r="X24">
        <v>2760</v>
      </c>
      <c r="Y24">
        <v>2560.1</v>
      </c>
      <c r="Z24">
        <v>2760</v>
      </c>
      <c r="AA24">
        <v>2362.25</v>
      </c>
      <c r="AB24">
        <v>2804.95</v>
      </c>
      <c r="AC24" s="1">
        <f>(Table2[[#This Row],[Close Price]]/Table2[[#This Row],[Day Low]])-1</f>
        <v>3.7251529051987697E-2</v>
      </c>
      <c r="AD24" s="1">
        <f>(Table2[[#This Row],[Day High]]/Table2[[#This Row],[Close Price]])-1</f>
        <v>1.7155282021043439E-2</v>
      </c>
      <c r="AE24" s="1">
        <f>(Table2[[#This Row],[Close Price]]/Table2[[#This Row],[Current Week Low]])-1</f>
        <v>5.9900003906097288E-2</v>
      </c>
      <c r="AF24" s="1">
        <f>(Table2[[#This Row],[Current Week High]]/Table2[[#This Row],[Close Price]])-1</f>
        <v>1.7155282021043439E-2</v>
      </c>
      <c r="AG24" s="1">
        <f>(Table2[[#This Row],[Close Price]]/Table2[[#This Row],[Current Month Low]])-1</f>
        <v>0.14867181712350508</v>
      </c>
      <c r="AH24" s="1">
        <f>(Table2[[#This Row],[Current Month High]]/Table2[[#This Row],[Close Price]])-1</f>
        <v>3.3720908806132321E-2</v>
      </c>
      <c r="AI24">
        <v>4.92362122021781</v>
      </c>
      <c r="AJ24">
        <v>148.13222989346599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0.11</v>
      </c>
      <c r="AM24" t="s">
        <v>3159</v>
      </c>
      <c r="AN24">
        <v>4.62</v>
      </c>
      <c r="AO24" t="s">
        <v>3159</v>
      </c>
      <c r="AP24">
        <v>0.182981055732239</v>
      </c>
      <c r="AQ24">
        <f>(Table2[[#This Row],[Sharpe Ratio]]-AVERAGE(Table2[Sharpe Ratio]))/_xlfn.STDEV.P(Table2[Sharpe Ratio])</f>
        <v>1.4991461566051227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6.1912607958674819</v>
      </c>
      <c r="AS24">
        <f>_xlfn.RANK.AVG(Table2[[#This Row],[1Y Return vs Nifty Z-Score]],Table2[1Y Return vs Nifty Z-Score])</f>
        <v>69</v>
      </c>
      <c r="AT24">
        <f>_xlfn.RANK.AVG(Table2[[#This Row],[6M Return vs Nifty Z-Score]],Table2[6M Return vs Nifty Z-Score])</f>
        <v>20</v>
      </c>
      <c r="AU24">
        <f>_xlfn.RANK.AVG(Table2[[#This Row],[Sharpe Ratio Z-Score]],Table2[Sharpe Ratio Z-Score])</f>
        <v>47</v>
      </c>
      <c r="AV24">
        <f>(Table2[[#This Row],[Rank 1Y]]+Table2[[#This Row],[Rank 6M]]+Table2[[#This Row],[Rank Sharpe]])/3</f>
        <v>45.333333333333336</v>
      </c>
    </row>
    <row r="25" spans="1:48" x14ac:dyDescent="0.3">
      <c r="A25" t="s">
        <v>384</v>
      </c>
      <c r="B25" t="s">
        <v>385</v>
      </c>
      <c r="C25" t="s">
        <v>3112</v>
      </c>
      <c r="D25" t="s">
        <v>386</v>
      </c>
      <c r="E25">
        <v>58762.139269334999</v>
      </c>
      <c r="F25">
        <v>4340.6499999999996</v>
      </c>
      <c r="G25">
        <v>101.56545404311601</v>
      </c>
      <c r="H25">
        <f>(Table2[[#This Row],[1Y Return vs Nifty]]-AVERAGE(Table2[1Y Return vs Nifty]))/_xlfn.STDEV.P(Table2[1Y Return vs Nifty])</f>
        <v>1.4025346629989468</v>
      </c>
      <c r="I25">
        <v>24.970006115314899</v>
      </c>
      <c r="J25">
        <f>(Table2[[#This Row],[1M Return vs Nifty]]-AVERAGE(Table2[1M Return vs Nifty]))/_xlfn.STDEV.P(Table2[1M Return vs Nifty])</f>
        <v>3.0132508177301318</v>
      </c>
      <c r="K25">
        <v>47.8907212043746</v>
      </c>
      <c r="L25">
        <f>(Table2[[#This Row],[6M Return vs Nifty]]-AVERAGE(Table2[6M Return vs Nifty]))/_xlfn.STDEV.P(Table2[6M Return vs Nifty])</f>
        <v>1.6230817539588258</v>
      </c>
      <c r="M25">
        <v>4.5701747951695797</v>
      </c>
      <c r="N25">
        <f>(Table2[[#This Row],[1W Return vs Nifty]]-AVERAGE(Table2[1W Return vs Nifty]))/_xlfn.STDEV.P(Table2[1W Return vs Nifty])</f>
        <v>0.88898640909323978</v>
      </c>
      <c r="O25">
        <v>4171.6000000000004</v>
      </c>
      <c r="P25">
        <v>3744.8715224314201</v>
      </c>
      <c r="Q25">
        <v>2848.7100859932498</v>
      </c>
      <c r="R25">
        <v>53.1036558759779</v>
      </c>
      <c r="S25" s="1">
        <f>(Table2[[#This Row],[Close Price]]-Table2[[#This Row],[20D EMA]])/Table2[[#This Row],[20D EMA]]</f>
        <v>4.0524019560839786E-2</v>
      </c>
      <c r="T25" s="1">
        <f>(Table2[[#This Row],[Close Price]]-Table2[[#This Row],[50D EMA]])/Table2[[#This Row],[50D EMA]]</f>
        <v>0.15909183372511548</v>
      </c>
      <c r="U25" s="1">
        <f>(Table2[[#This Row],[Close Price]]-Table2[[#This Row],[200D EMA]])/Table2[[#This Row],[200D EMA]]</f>
        <v>0.52372472767321299</v>
      </c>
      <c r="V25">
        <v>1.07342927287101</v>
      </c>
      <c r="W25">
        <v>4258.6000000000004</v>
      </c>
      <c r="X25">
        <v>4524</v>
      </c>
      <c r="Y25">
        <v>4087.1</v>
      </c>
      <c r="Z25">
        <v>4524</v>
      </c>
      <c r="AA25">
        <v>3690.1</v>
      </c>
      <c r="AB25">
        <v>4989.8</v>
      </c>
      <c r="AC25" s="1">
        <f>(Table2[[#This Row],[Close Price]]/Table2[[#This Row],[Day Low]])-1</f>
        <v>1.9266895223782221E-2</v>
      </c>
      <c r="AD25" s="1">
        <f>(Table2[[#This Row],[Day High]]/Table2[[#This Row],[Close Price]])-1</f>
        <v>4.2240217478949127E-2</v>
      </c>
      <c r="AE25" s="1">
        <f>(Table2[[#This Row],[Close Price]]/Table2[[#This Row],[Current Week Low]])-1</f>
        <v>6.2036651904773477E-2</v>
      </c>
      <c r="AF25" s="1">
        <f>(Table2[[#This Row],[Current Week High]]/Table2[[#This Row],[Close Price]])-1</f>
        <v>4.2240217478949127E-2</v>
      </c>
      <c r="AG25" s="1">
        <f>(Table2[[#This Row],[Close Price]]/Table2[[#This Row],[Current Month Low]])-1</f>
        <v>0.17629603533779559</v>
      </c>
      <c r="AH25" s="1">
        <f>(Table2[[#This Row],[Current Month High]]/Table2[[#This Row],[Close Price]])-1</f>
        <v>0.14955133447755542</v>
      </c>
      <c r="AI25">
        <v>14.9551334477555</v>
      </c>
      <c r="AJ25">
        <v>147.96629534418699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0.62</v>
      </c>
      <c r="AM25" t="s">
        <v>3159</v>
      </c>
      <c r="AN25">
        <v>-9.75</v>
      </c>
      <c r="AO25" t="s">
        <v>3158</v>
      </c>
      <c r="AP25">
        <v>0.202425929281905</v>
      </c>
      <c r="AQ25">
        <f>(Table2[[#This Row],[Sharpe Ratio]]-AVERAGE(Table2[Sharpe Ratio]))/_xlfn.STDEV.P(Table2[Sharpe Ratio])</f>
        <v>1.730262507396032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8.6581161511771771</v>
      </c>
      <c r="AS25">
        <f>_xlfn.RANK.AVG(Table2[[#This Row],[1Y Return vs Nifty Z-Score]],Table2[1Y Return vs Nifty Z-Score])</f>
        <v>62</v>
      </c>
      <c r="AT25">
        <f>_xlfn.RANK.AVG(Table2[[#This Row],[6M Return vs Nifty Z-Score]],Table2[6M Return vs Nifty Z-Score])</f>
        <v>51</v>
      </c>
      <c r="AU25">
        <f>_xlfn.RANK.AVG(Table2[[#This Row],[Sharpe Ratio Z-Score]],Table2[Sharpe Ratio Z-Score])</f>
        <v>26</v>
      </c>
      <c r="AV25">
        <f>(Table2[[#This Row],[Rank 1Y]]+Table2[[#This Row],[Rank 6M]]+Table2[[#This Row],[Rank Sharpe]])/3</f>
        <v>46.333333333333336</v>
      </c>
    </row>
    <row r="26" spans="1:48" x14ac:dyDescent="0.3">
      <c r="A26" t="s">
        <v>647</v>
      </c>
      <c r="B26" t="s">
        <v>648</v>
      </c>
      <c r="C26" t="s">
        <v>3123</v>
      </c>
      <c r="D26" t="s">
        <v>163</v>
      </c>
      <c r="E26">
        <v>28542.657897728001</v>
      </c>
      <c r="F26">
        <v>218.92</v>
      </c>
      <c r="G26">
        <v>264.373657829546</v>
      </c>
      <c r="H26">
        <f>(Table2[[#This Row],[1Y Return vs Nifty]]-AVERAGE(Table2[1Y Return vs Nifty]))/_xlfn.STDEV.P(Table2[1Y Return vs Nifty])</f>
        <v>4.2702977784937612</v>
      </c>
      <c r="I26">
        <v>-4.99975017526695</v>
      </c>
      <c r="J26">
        <f>(Table2[[#This Row],[1M Return vs Nifty]]-AVERAGE(Table2[1M Return vs Nifty]))/_xlfn.STDEV.P(Table2[1M Return vs Nifty])</f>
        <v>-0.34032808956575511</v>
      </c>
      <c r="K26">
        <v>31.848594176588499</v>
      </c>
      <c r="L26">
        <f>(Table2[[#This Row],[6M Return vs Nifty]]-AVERAGE(Table2[6M Return vs Nifty]))/_xlfn.STDEV.P(Table2[6M Return vs Nifty])</f>
        <v>1.0365080855692039</v>
      </c>
      <c r="M26">
        <v>5.8912029597457201</v>
      </c>
      <c r="N26">
        <f>(Table2[[#This Row],[1W Return vs Nifty]]-AVERAGE(Table2[1W Return vs Nifty]))/_xlfn.STDEV.P(Table2[1W Return vs Nifty])</f>
        <v>1.1475849421753945</v>
      </c>
      <c r="O26">
        <v>217.49</v>
      </c>
      <c r="P26">
        <v>216.32473384220501</v>
      </c>
      <c r="Q26">
        <v>169.401325085011</v>
      </c>
      <c r="R26">
        <v>46.038142968969403</v>
      </c>
      <c r="S26" s="1">
        <f>(Table2[[#This Row],[Close Price]]-Table2[[#This Row],[20D EMA]])/Table2[[#This Row],[20D EMA]]</f>
        <v>6.5750149432156806E-3</v>
      </c>
      <c r="T26" s="1">
        <f>(Table2[[#This Row],[Close Price]]-Table2[[#This Row],[50D EMA]])/Table2[[#This Row],[50D EMA]]</f>
        <v>1.1997084714723657E-2</v>
      </c>
      <c r="U26" s="1">
        <f>(Table2[[#This Row],[Close Price]]-Table2[[#This Row],[200D EMA]])/Table2[[#This Row],[200D EMA]]</f>
        <v>0.29231574717694175</v>
      </c>
      <c r="V26">
        <v>0.70652871226118796</v>
      </c>
      <c r="W26">
        <v>210.71</v>
      </c>
      <c r="X26">
        <v>222</v>
      </c>
      <c r="Y26">
        <v>203.21</v>
      </c>
      <c r="Z26">
        <v>222</v>
      </c>
      <c r="AA26">
        <v>197.27</v>
      </c>
      <c r="AB26">
        <v>241.78</v>
      </c>
      <c r="AC26" s="1">
        <f>(Table2[[#This Row],[Close Price]]/Table2[[#This Row],[Day Low]])-1</f>
        <v>3.8963504342461208E-2</v>
      </c>
      <c r="AD26" s="1">
        <f>(Table2[[#This Row],[Day High]]/Table2[[#This Row],[Close Price]])-1</f>
        <v>1.4069066325598456E-2</v>
      </c>
      <c r="AE26" s="1">
        <f>(Table2[[#This Row],[Close Price]]/Table2[[#This Row],[Current Week Low]])-1</f>
        <v>7.7309187539983171E-2</v>
      </c>
      <c r="AF26" s="1">
        <f>(Table2[[#This Row],[Current Week High]]/Table2[[#This Row],[Close Price]])-1</f>
        <v>1.4069066325598456E-2</v>
      </c>
      <c r="AG26" s="1">
        <f>(Table2[[#This Row],[Close Price]]/Table2[[#This Row],[Current Month Low]])-1</f>
        <v>0.10974806103310164</v>
      </c>
      <c r="AH26" s="1">
        <f>(Table2[[#This Row],[Current Month High]]/Table2[[#This Row],[Close Price]])-1</f>
        <v>0.10442170655947391</v>
      </c>
      <c r="AI26">
        <v>19.632742554357701</v>
      </c>
      <c r="AJ26">
        <v>321.811175337186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0.09</v>
      </c>
      <c r="AM26" t="s">
        <v>3159</v>
      </c>
      <c r="AN26">
        <v>1.89</v>
      </c>
      <c r="AO26" t="s">
        <v>3159</v>
      </c>
      <c r="AP26">
        <v>0.18006505407832099</v>
      </c>
      <c r="AQ26">
        <f>(Table2[[#This Row],[Sharpe Ratio]]-AVERAGE(Table2[Sharpe Ratio]))/_xlfn.STDEV.P(Table2[Sharpe Ratio])</f>
        <v>1.4644873731765535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7.5785500898491582</v>
      </c>
      <c r="AS26">
        <f>_xlfn.RANK.AVG(Table2[[#This Row],[1Y Return vs Nifty Z-Score]],Table2[1Y Return vs Nifty Z-Score])</f>
        <v>3</v>
      </c>
      <c r="AT26">
        <f>_xlfn.RANK.AVG(Table2[[#This Row],[6M Return vs Nifty Z-Score]],Table2[6M Return vs Nifty Z-Score])</f>
        <v>92</v>
      </c>
      <c r="AU26">
        <f>_xlfn.RANK.AVG(Table2[[#This Row],[Sharpe Ratio Z-Score]],Table2[Sharpe Ratio Z-Score])</f>
        <v>54</v>
      </c>
      <c r="AV26">
        <f>(Table2[[#This Row],[Rank 1Y]]+Table2[[#This Row],[Rank 6M]]+Table2[[#This Row],[Rank Sharpe]])/3</f>
        <v>49.666666666666664</v>
      </c>
    </row>
    <row r="27" spans="1:48" x14ac:dyDescent="0.3">
      <c r="A27" t="s">
        <v>1288</v>
      </c>
      <c r="B27" t="s">
        <v>1289</v>
      </c>
      <c r="C27" t="s">
        <v>3123</v>
      </c>
      <c r="D27" t="s">
        <v>278</v>
      </c>
      <c r="E27">
        <v>8726.7841582199999</v>
      </c>
      <c r="F27">
        <v>3756.3</v>
      </c>
      <c r="G27">
        <v>139.436093910241</v>
      </c>
      <c r="H27">
        <f>(Table2[[#This Row],[1Y Return vs Nifty]]-AVERAGE(Table2[1Y Return vs Nifty]))/_xlfn.STDEV.P(Table2[1Y Return vs Nifty])</f>
        <v>2.0696019338447948</v>
      </c>
      <c r="I27">
        <v>6.4583647102814901</v>
      </c>
      <c r="J27">
        <f>(Table2[[#This Row],[1M Return vs Nifty]]-AVERAGE(Table2[1M Return vs Nifty]))/_xlfn.STDEV.P(Table2[1M Return vs Nifty])</f>
        <v>0.94182088838985611</v>
      </c>
      <c r="K27">
        <v>102.36300902391901</v>
      </c>
      <c r="L27">
        <f>(Table2[[#This Row],[6M Return vs Nifty]]-AVERAGE(Table2[6M Return vs Nifty]))/_xlfn.STDEV.P(Table2[6M Return vs Nifty])</f>
        <v>3.6148381860418239</v>
      </c>
      <c r="M27">
        <v>3.6524046491322202</v>
      </c>
      <c r="N27">
        <f>(Table2[[#This Row],[1W Return vs Nifty]]-AVERAGE(Table2[1W Return vs Nifty]))/_xlfn.STDEV.P(Table2[1W Return vs Nifty])</f>
        <v>0.70932785234474971</v>
      </c>
      <c r="O27">
        <v>3720.45</v>
      </c>
      <c r="P27">
        <v>3482.2096235543099</v>
      </c>
      <c r="Q27">
        <v>2552.71425013523</v>
      </c>
      <c r="R27">
        <v>44.114029117377797</v>
      </c>
      <c r="S27" s="1">
        <f>(Table2[[#This Row],[Close Price]]-Table2[[#This Row],[20D EMA]])/Table2[[#This Row],[20D EMA]]</f>
        <v>9.6359311373625141E-3</v>
      </c>
      <c r="T27" s="1">
        <f>(Table2[[#This Row],[Close Price]]-Table2[[#This Row],[50D EMA]])/Table2[[#This Row],[50D EMA]]</f>
        <v>7.8711624536240504E-2</v>
      </c>
      <c r="U27" s="1">
        <f>(Table2[[#This Row],[Close Price]]-Table2[[#This Row],[200D EMA]])/Table2[[#This Row],[200D EMA]]</f>
        <v>0.4714925494700436</v>
      </c>
      <c r="V27">
        <v>0.56134160745032802</v>
      </c>
      <c r="W27">
        <v>3670.2</v>
      </c>
      <c r="X27">
        <v>3805</v>
      </c>
      <c r="Y27">
        <v>3474.05</v>
      </c>
      <c r="Z27">
        <v>3805</v>
      </c>
      <c r="AA27">
        <v>3393.8</v>
      </c>
      <c r="AB27">
        <v>4218</v>
      </c>
      <c r="AC27" s="1">
        <f>(Table2[[#This Row],[Close Price]]/Table2[[#This Row],[Day Low]])-1</f>
        <v>2.3459212032042043E-2</v>
      </c>
      <c r="AD27" s="1">
        <f>(Table2[[#This Row],[Day High]]/Table2[[#This Row],[Close Price]])-1</f>
        <v>1.2964885658759862E-2</v>
      </c>
      <c r="AE27" s="1">
        <f>(Table2[[#This Row],[Close Price]]/Table2[[#This Row],[Current Week Low]])-1</f>
        <v>8.1245232509606913E-2</v>
      </c>
      <c r="AF27" s="1">
        <f>(Table2[[#This Row],[Current Week High]]/Table2[[#This Row],[Close Price]])-1</f>
        <v>1.2964885658759862E-2</v>
      </c>
      <c r="AG27" s="1">
        <f>(Table2[[#This Row],[Close Price]]/Table2[[#This Row],[Current Month Low]])-1</f>
        <v>0.10681242265307334</v>
      </c>
      <c r="AH27" s="1">
        <f>(Table2[[#This Row],[Current Month High]]/Table2[[#This Row],[Close Price]])-1</f>
        <v>0.12291350531107725</v>
      </c>
      <c r="AI27">
        <v>12.2913505311077</v>
      </c>
      <c r="AJ27">
        <v>190.98303509179601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0.22</v>
      </c>
      <c r="AM27" t="s">
        <v>3159</v>
      </c>
      <c r="AN27">
        <v>-4.33</v>
      </c>
      <c r="AO27" t="s">
        <v>3158</v>
      </c>
      <c r="AP27">
        <v>0.14311876312663999</v>
      </c>
      <c r="AQ27">
        <f>(Table2[[#This Row],[Sharpe Ratio]]-AVERAGE(Table2[Sharpe Ratio]))/_xlfn.STDEV.P(Table2[Sharpe Ratio])</f>
        <v>1.0253540500309073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8.3609429106521311</v>
      </c>
      <c r="AS27">
        <f>_xlfn.RANK.AVG(Table2[[#This Row],[1Y Return vs Nifty Z-Score]],Table2[1Y Return vs Nifty Z-Score])</f>
        <v>34</v>
      </c>
      <c r="AT27">
        <f>_xlfn.RANK.AVG(Table2[[#This Row],[6M Return vs Nifty Z-Score]],Table2[6M Return vs Nifty Z-Score])</f>
        <v>4</v>
      </c>
      <c r="AU27">
        <f>_xlfn.RANK.AVG(Table2[[#This Row],[Sharpe Ratio Z-Score]],Table2[Sharpe Ratio Z-Score])</f>
        <v>115</v>
      </c>
      <c r="AV27">
        <f>(Table2[[#This Row],[Rank 1Y]]+Table2[[#This Row],[Rank 6M]]+Table2[[#This Row],[Rank Sharpe]])/3</f>
        <v>51</v>
      </c>
    </row>
    <row r="28" spans="1:48" x14ac:dyDescent="0.3">
      <c r="A28" t="s">
        <v>597</v>
      </c>
      <c r="B28" t="s">
        <v>598</v>
      </c>
      <c r="C28" t="s">
        <v>3112</v>
      </c>
      <c r="D28" t="s">
        <v>386</v>
      </c>
      <c r="E28">
        <v>32528.68230063</v>
      </c>
      <c r="F28">
        <v>6390.35</v>
      </c>
      <c r="G28">
        <v>153.31479339576899</v>
      </c>
      <c r="H28">
        <f>(Table2[[#This Row],[1Y Return vs Nifty]]-AVERAGE(Table2[1Y Return vs Nifty]))/_xlfn.STDEV.P(Table2[1Y Return vs Nifty])</f>
        <v>2.3140664113710274</v>
      </c>
      <c r="I28">
        <v>24.8507720128367</v>
      </c>
      <c r="J28">
        <f>(Table2[[#This Row],[1M Return vs Nifty]]-AVERAGE(Table2[1M Return vs Nifty]))/_xlfn.STDEV.P(Table2[1M Return vs Nifty])</f>
        <v>2.9999086681569334</v>
      </c>
      <c r="K28">
        <v>47.841040145044303</v>
      </c>
      <c r="L28">
        <f>(Table2[[#This Row],[6M Return vs Nifty]]-AVERAGE(Table2[6M Return vs Nifty]))/_xlfn.STDEV.P(Table2[6M Return vs Nifty])</f>
        <v>1.621265186793488</v>
      </c>
      <c r="M28">
        <v>6.6653766763880897</v>
      </c>
      <c r="N28">
        <f>(Table2[[#This Row],[1W Return vs Nifty]]-AVERAGE(Table2[1W Return vs Nifty]))/_xlfn.STDEV.P(Table2[1W Return vs Nifty])</f>
        <v>1.2991337076316647</v>
      </c>
      <c r="O28">
        <v>6349.1</v>
      </c>
      <c r="P28">
        <v>5808.0606321671403</v>
      </c>
      <c r="Q28">
        <v>4422.9041785137697</v>
      </c>
      <c r="R28">
        <v>69.832861737284802</v>
      </c>
      <c r="S28" s="1">
        <f>(Table2[[#This Row],[Close Price]]-Table2[[#This Row],[20D EMA]])/Table2[[#This Row],[20D EMA]]</f>
        <v>6.4969838244790593E-3</v>
      </c>
      <c r="T28" s="1">
        <f>(Table2[[#This Row],[Close Price]]-Table2[[#This Row],[50D EMA]])/Table2[[#This Row],[50D EMA]]</f>
        <v>0.10025538724715286</v>
      </c>
      <c r="U28" s="1">
        <f>(Table2[[#This Row],[Close Price]]-Table2[[#This Row],[200D EMA]])/Table2[[#This Row],[200D EMA]]</f>
        <v>0.4448312109143075</v>
      </c>
      <c r="V28">
        <v>1.0960870278543899</v>
      </c>
      <c r="W28">
        <v>6222</v>
      </c>
      <c r="X28">
        <v>6864.75</v>
      </c>
      <c r="Y28">
        <v>6222</v>
      </c>
      <c r="Z28">
        <v>6870</v>
      </c>
      <c r="AA28">
        <v>5677.45</v>
      </c>
      <c r="AB28">
        <v>6870</v>
      </c>
      <c r="AC28" s="1">
        <f>(Table2[[#This Row],[Close Price]]/Table2[[#This Row],[Day Low]])-1</f>
        <v>2.7057216329154699E-2</v>
      </c>
      <c r="AD28" s="1">
        <f>(Table2[[#This Row],[Day High]]/Table2[[#This Row],[Close Price]])-1</f>
        <v>7.4236935379126345E-2</v>
      </c>
      <c r="AE28" s="1">
        <f>(Table2[[#This Row],[Close Price]]/Table2[[#This Row],[Current Week Low]])-1</f>
        <v>2.7057216329154699E-2</v>
      </c>
      <c r="AF28" s="1">
        <f>(Table2[[#This Row],[Current Week High]]/Table2[[#This Row],[Close Price]])-1</f>
        <v>7.5058486624363319E-2</v>
      </c>
      <c r="AG28" s="1">
        <f>(Table2[[#This Row],[Close Price]]/Table2[[#This Row],[Current Month Low]])-1</f>
        <v>0.12556693586028955</v>
      </c>
      <c r="AH28" s="1">
        <f>(Table2[[#This Row],[Current Month High]]/Table2[[#This Row],[Close Price]])-1</f>
        <v>7.5058486624363319E-2</v>
      </c>
      <c r="AI28">
        <v>7.5058486624363301</v>
      </c>
      <c r="AJ28">
        <v>188.29513669584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0.38</v>
      </c>
      <c r="AM28" t="s">
        <v>3159</v>
      </c>
      <c r="AN28">
        <v>-1.75</v>
      </c>
      <c r="AO28" t="s">
        <v>3158</v>
      </c>
      <c r="AP28">
        <v>0.16406251827062601</v>
      </c>
      <c r="AQ28">
        <f>(Table2[[#This Row],[Sharpe Ratio]]-AVERAGE(Table2[Sharpe Ratio]))/_xlfn.STDEV.P(Table2[Sharpe Ratio])</f>
        <v>1.2742856899499302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9.5086596639030443</v>
      </c>
      <c r="AS28">
        <f>_xlfn.RANK.AVG(Table2[[#This Row],[1Y Return vs Nifty Z-Score]],Table2[1Y Return vs Nifty Z-Score])</f>
        <v>25</v>
      </c>
      <c r="AT28">
        <f>_xlfn.RANK.AVG(Table2[[#This Row],[6M Return vs Nifty Z-Score]],Table2[6M Return vs Nifty Z-Score])</f>
        <v>52</v>
      </c>
      <c r="AU28">
        <f>_xlfn.RANK.AVG(Table2[[#This Row],[Sharpe Ratio Z-Score]],Table2[Sharpe Ratio Z-Score])</f>
        <v>78</v>
      </c>
      <c r="AV28">
        <f>(Table2[[#This Row],[Rank 1Y]]+Table2[[#This Row],[Rank 6M]]+Table2[[#This Row],[Rank Sharpe]])/3</f>
        <v>51.666666666666664</v>
      </c>
    </row>
    <row r="29" spans="1:48" x14ac:dyDescent="0.3">
      <c r="A29" t="s">
        <v>415</v>
      </c>
      <c r="B29" t="s">
        <v>416</v>
      </c>
      <c r="C29" t="s">
        <v>3112</v>
      </c>
      <c r="D29" t="s">
        <v>397</v>
      </c>
      <c r="E29">
        <v>55308.2631024</v>
      </c>
      <c r="F29">
        <v>924</v>
      </c>
      <c r="G29">
        <v>236.98917434633</v>
      </c>
      <c r="H29">
        <f>(Table2[[#This Row],[1Y Return vs Nifty]]-AVERAGE(Table2[1Y Return vs Nifty]))/_xlfn.STDEV.P(Table2[1Y Return vs Nifty])</f>
        <v>3.7879374929330814</v>
      </c>
      <c r="I29">
        <v>33.096314326626498</v>
      </c>
      <c r="J29">
        <f>(Table2[[#This Row],[1M Return vs Nifty]]-AVERAGE(Table2[1M Return vs Nifty]))/_xlfn.STDEV.P(Table2[1M Return vs Nifty])</f>
        <v>3.9225747223827723</v>
      </c>
      <c r="K29">
        <v>47.816887469899903</v>
      </c>
      <c r="L29">
        <f>(Table2[[#This Row],[6M Return vs Nifty]]-AVERAGE(Table2[6M Return vs Nifty]))/_xlfn.STDEV.P(Table2[6M Return vs Nifty])</f>
        <v>1.6203820543238139</v>
      </c>
      <c r="M29">
        <v>2.8799118372383399</v>
      </c>
      <c r="N29">
        <f>(Table2[[#This Row],[1W Return vs Nifty]]-AVERAGE(Table2[1W Return vs Nifty]))/_xlfn.STDEV.P(Table2[1W Return vs Nifty])</f>
        <v>0.55810813324333131</v>
      </c>
      <c r="O29">
        <v>883.7</v>
      </c>
      <c r="P29">
        <v>805.17229701098302</v>
      </c>
      <c r="Q29">
        <v>609.894649557207</v>
      </c>
      <c r="R29">
        <v>59.029641989860302</v>
      </c>
      <c r="S29" s="1">
        <f>(Table2[[#This Row],[Close Price]]-Table2[[#This Row],[20D EMA]])/Table2[[#This Row],[20D EMA]]</f>
        <v>4.5603711666855215E-2</v>
      </c>
      <c r="T29" s="1">
        <f>(Table2[[#This Row],[Close Price]]-Table2[[#This Row],[50D EMA]])/Table2[[#This Row],[50D EMA]]</f>
        <v>0.14758046623081483</v>
      </c>
      <c r="U29" s="1">
        <f>(Table2[[#This Row],[Close Price]]-Table2[[#This Row],[200D EMA]])/Table2[[#This Row],[200D EMA]]</f>
        <v>0.5150157501313356</v>
      </c>
      <c r="V29">
        <v>2.3072703489910098</v>
      </c>
      <c r="W29">
        <v>917</v>
      </c>
      <c r="X29">
        <v>954.9</v>
      </c>
      <c r="Y29">
        <v>864.05</v>
      </c>
      <c r="Z29">
        <v>955.05</v>
      </c>
      <c r="AA29">
        <v>691.15</v>
      </c>
      <c r="AB29">
        <v>1064</v>
      </c>
      <c r="AC29" s="1">
        <f>(Table2[[#This Row],[Close Price]]/Table2[[#This Row],[Day Low]])-1</f>
        <v>7.6335877862594437E-3</v>
      </c>
      <c r="AD29" s="1">
        <f>(Table2[[#This Row],[Day High]]/Table2[[#This Row],[Close Price]])-1</f>
        <v>3.3441558441558383E-2</v>
      </c>
      <c r="AE29" s="1">
        <f>(Table2[[#This Row],[Close Price]]/Table2[[#This Row],[Current Week Low]])-1</f>
        <v>6.9382558879694578E-2</v>
      </c>
      <c r="AF29" s="1">
        <f>(Table2[[#This Row],[Current Week High]]/Table2[[#This Row],[Close Price]])-1</f>
        <v>3.3603896103896025E-2</v>
      </c>
      <c r="AG29" s="1">
        <f>(Table2[[#This Row],[Close Price]]/Table2[[#This Row],[Current Month Low]])-1</f>
        <v>0.33690226434203874</v>
      </c>
      <c r="AH29" s="1">
        <f>(Table2[[#This Row],[Current Month High]]/Table2[[#This Row],[Close Price]])-1</f>
        <v>0.1515151515151516</v>
      </c>
      <c r="AI29">
        <v>15.151515151515101</v>
      </c>
      <c r="AJ29">
        <v>283.40248962655602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0.47</v>
      </c>
      <c r="AM29" t="s">
        <v>3159</v>
      </c>
      <c r="AN29">
        <v>11.76</v>
      </c>
      <c r="AO29" t="s">
        <v>3159</v>
      </c>
      <c r="AP29">
        <v>0.14930009477784201</v>
      </c>
      <c r="AQ29">
        <f>(Table2[[#This Row],[Sharpe Ratio]]-AVERAGE(Table2[Sharpe Ratio]))/_xlfn.STDEV.P(Table2[Sharpe Ratio])</f>
        <v>1.0988236362745627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10.987826039157561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53</v>
      </c>
      <c r="AU29">
        <f>_xlfn.RANK.AVG(Table2[[#This Row],[Sharpe Ratio Z-Score]],Table2[Sharpe Ratio Z-Score])</f>
        <v>102</v>
      </c>
      <c r="AV29">
        <f>(Table2[[#This Row],[Rank 1Y]]+Table2[[#This Row],[Rank 6M]]+Table2[[#This Row],[Rank Sharpe]])/3</f>
        <v>53</v>
      </c>
    </row>
    <row r="30" spans="1:48" x14ac:dyDescent="0.3">
      <c r="A30" t="s">
        <v>1229</v>
      </c>
      <c r="B30" t="s">
        <v>1230</v>
      </c>
      <c r="C30" t="s">
        <v>3123</v>
      </c>
      <c r="D30" t="s">
        <v>409</v>
      </c>
      <c r="E30">
        <v>9348.3428738700004</v>
      </c>
      <c r="F30">
        <v>411.95</v>
      </c>
      <c r="G30">
        <v>127.359100088703</v>
      </c>
      <c r="H30">
        <f>(Table2[[#This Row],[1Y Return vs Nifty]]-AVERAGE(Table2[1Y Return vs Nifty]))/_xlfn.STDEV.P(Table2[1Y Return vs Nifty])</f>
        <v>1.8568733573849876</v>
      </c>
      <c r="I30">
        <v>9.0405753887611802</v>
      </c>
      <c r="J30">
        <f>(Table2[[#This Row],[1M Return vs Nifty]]-AVERAGE(Table2[1M Return vs Nifty]))/_xlfn.STDEV.P(Table2[1M Return vs Nifty])</f>
        <v>1.2307670907406916</v>
      </c>
      <c r="K30">
        <v>41.550444080697602</v>
      </c>
      <c r="L30">
        <f>(Table2[[#This Row],[6M Return vs Nifty]]-AVERAGE(Table2[6M Return vs Nifty]))/_xlfn.STDEV.P(Table2[6M Return vs Nifty])</f>
        <v>1.3912521714726396</v>
      </c>
      <c r="M30">
        <v>-3.9207477157987101</v>
      </c>
      <c r="N30">
        <f>(Table2[[#This Row],[1W Return vs Nifty]]-AVERAGE(Table2[1W Return vs Nifty]))/_xlfn.STDEV.P(Table2[1W Return vs Nifty])</f>
        <v>-0.77315839957188159</v>
      </c>
      <c r="O30">
        <v>412.88</v>
      </c>
      <c r="P30">
        <v>399.18699489196098</v>
      </c>
      <c r="Q30">
        <v>315.79896373443898</v>
      </c>
      <c r="R30">
        <v>40.502782000127503</v>
      </c>
      <c r="S30" s="1">
        <f>(Table2[[#This Row],[Close Price]]-Table2[[#This Row],[20D EMA]])/Table2[[#This Row],[20D EMA]]</f>
        <v>-2.2524704514629112E-3</v>
      </c>
      <c r="T30" s="1">
        <f>(Table2[[#This Row],[Close Price]]-Table2[[#This Row],[50D EMA]])/Table2[[#This Row],[50D EMA]]</f>
        <v>3.1972497279109224E-2</v>
      </c>
      <c r="U30" s="1">
        <f>(Table2[[#This Row],[Close Price]]-Table2[[#This Row],[200D EMA]])/Table2[[#This Row],[200D EMA]]</f>
        <v>0.30446913165432721</v>
      </c>
      <c r="V30">
        <v>0.77058602490732198</v>
      </c>
      <c r="W30">
        <v>401.4</v>
      </c>
      <c r="X30">
        <v>415.8</v>
      </c>
      <c r="Y30">
        <v>394.1</v>
      </c>
      <c r="Z30">
        <v>415.8</v>
      </c>
      <c r="AA30">
        <v>356.9</v>
      </c>
      <c r="AB30">
        <v>474</v>
      </c>
      <c r="AC30" s="1">
        <f>(Table2[[#This Row],[Close Price]]/Table2[[#This Row],[Day Low]])-1</f>
        <v>2.6283009466866014E-2</v>
      </c>
      <c r="AD30" s="1">
        <f>(Table2[[#This Row],[Day High]]/Table2[[#This Row],[Close Price]])-1</f>
        <v>9.3457943925234765E-3</v>
      </c>
      <c r="AE30" s="1">
        <f>(Table2[[#This Row],[Close Price]]/Table2[[#This Row],[Current Week Low]])-1</f>
        <v>4.5293072824156289E-2</v>
      </c>
      <c r="AF30" s="1">
        <f>(Table2[[#This Row],[Current Week High]]/Table2[[#This Row],[Close Price]])-1</f>
        <v>9.3457943925234765E-3</v>
      </c>
      <c r="AG30" s="1">
        <f>(Table2[[#This Row],[Close Price]]/Table2[[#This Row],[Current Month Low]])-1</f>
        <v>0.15424488652283563</v>
      </c>
      <c r="AH30" s="1">
        <f>(Table2[[#This Row],[Current Month High]]/Table2[[#This Row],[Close Price]])-1</f>
        <v>0.15062507585872065</v>
      </c>
      <c r="AI30">
        <v>15.062507585872</v>
      </c>
      <c r="AJ30">
        <v>160.23373341756101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0.21</v>
      </c>
      <c r="AM30" t="s">
        <v>3159</v>
      </c>
      <c r="AN30">
        <v>-1.49</v>
      </c>
      <c r="AO30" t="s">
        <v>3158</v>
      </c>
      <c r="AP30">
        <v>0.17612741120392</v>
      </c>
      <c r="AQ30">
        <f>(Table2[[#This Row],[Sharpe Ratio]]-AVERAGE(Table2[Sharpe Ratio]))/_xlfn.STDEV.P(Table2[Sharpe Ratio])</f>
        <v>1.4176856467716517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5.1234198667980886</v>
      </c>
      <c r="AS30">
        <f>_xlfn.RANK.AVG(Table2[[#This Row],[1Y Return vs Nifty Z-Score]],Table2[1Y Return vs Nifty Z-Score])</f>
        <v>39</v>
      </c>
      <c r="AT30">
        <f>_xlfn.RANK.AVG(Table2[[#This Row],[6M Return vs Nifty Z-Score]],Table2[6M Return vs Nifty Z-Score])</f>
        <v>64</v>
      </c>
      <c r="AU30">
        <f>_xlfn.RANK.AVG(Table2[[#This Row],[Sharpe Ratio Z-Score]],Table2[Sharpe Ratio Z-Score])</f>
        <v>60</v>
      </c>
      <c r="AV30">
        <f>(Table2[[#This Row],[Rank 1Y]]+Table2[[#This Row],[Rank 6M]]+Table2[[#This Row],[Rank Sharpe]])/3</f>
        <v>54.333333333333336</v>
      </c>
    </row>
    <row r="31" spans="1:48" hidden="1" x14ac:dyDescent="0.3">
      <c r="A31" t="s">
        <v>942</v>
      </c>
      <c r="B31" t="s">
        <v>943</v>
      </c>
      <c r="C31" t="s">
        <v>3119</v>
      </c>
      <c r="D31" t="s">
        <v>120</v>
      </c>
      <c r="E31">
        <v>15413.1567498</v>
      </c>
      <c r="F31">
        <v>437.4</v>
      </c>
      <c r="G31">
        <v>85.9392729303555</v>
      </c>
      <c r="H31">
        <f>(Table2[[#This Row],[1Y Return vs Nifty]]-AVERAGE(Table2[1Y Return vs Nifty]))/_xlfn.STDEV.P(Table2[1Y Return vs Nifty])</f>
        <v>1.1272894063778465</v>
      </c>
      <c r="I31">
        <v>11.203519549744</v>
      </c>
      <c r="J31">
        <f>(Table2[[#This Row],[1M Return vs Nifty]]-AVERAGE(Table2[1M Return vs Nifty]))/_xlfn.STDEV.P(Table2[1M Return vs Nifty])</f>
        <v>1.4727978849053498</v>
      </c>
      <c r="K31">
        <v>74.418483619685901</v>
      </c>
      <c r="L31">
        <f>(Table2[[#This Row],[6M Return vs Nifty]]-AVERAGE(Table2[6M Return vs Nifty]))/_xlfn.STDEV.P(Table2[6M Return vs Nifty])</f>
        <v>2.593058296792929</v>
      </c>
      <c r="M31">
        <v>5.0734744615956799</v>
      </c>
      <c r="N31">
        <f>(Table2[[#This Row],[1W Return vs Nifty]]-AVERAGE(Table2[1W Return vs Nifty]))/_xlfn.STDEV.P(Table2[1W Return vs Nifty])</f>
        <v>0.98751008854884592</v>
      </c>
      <c r="O31">
        <v>467.49</v>
      </c>
      <c r="P31">
        <v>426.47015573889797</v>
      </c>
      <c r="Q31">
        <v>313.49864255281699</v>
      </c>
      <c r="R31">
        <v>51.0840651367592</v>
      </c>
      <c r="S31" s="1">
        <f>(Table2[[#This Row],[Close Price]]-Table2[[#This Row],[20D EMA]])/Table2[[#This Row],[20D EMA]]</f>
        <v>-6.4365013155361681E-2</v>
      </c>
      <c r="T31" s="1">
        <f>(Table2[[#This Row],[Close Price]]-Table2[[#This Row],[50D EMA]])/Table2[[#This Row],[50D EMA]]</f>
        <v>2.5628626327122622E-2</v>
      </c>
      <c r="U31" s="1">
        <f>(Table2[[#This Row],[Close Price]]-Table2[[#This Row],[200D EMA]])/Table2[[#This Row],[200D EMA]]</f>
        <v>0.39522135227845073</v>
      </c>
      <c r="V31">
        <v>0.46296802664400599</v>
      </c>
      <c r="W31">
        <v>412.15</v>
      </c>
      <c r="X31">
        <v>482</v>
      </c>
      <c r="Y31">
        <v>412.15</v>
      </c>
      <c r="Z31">
        <v>486.45</v>
      </c>
      <c r="AA31">
        <v>412.15</v>
      </c>
      <c r="AB31">
        <v>525</v>
      </c>
      <c r="AC31" s="1">
        <f>(Table2[[#This Row],[Close Price]]/Table2[[#This Row],[Day Low]])-1</f>
        <v>6.1264102875166815E-2</v>
      </c>
      <c r="AD31" s="1">
        <f>(Table2[[#This Row],[Day High]]/Table2[[#This Row],[Close Price]])-1</f>
        <v>0.1019661636945588</v>
      </c>
      <c r="AE31" s="1">
        <f>(Table2[[#This Row],[Close Price]]/Table2[[#This Row],[Current Week Low]])-1</f>
        <v>6.1264102875166815E-2</v>
      </c>
      <c r="AF31" s="1">
        <f>(Table2[[#This Row],[Current Week High]]/Table2[[#This Row],[Close Price]])-1</f>
        <v>0.11213991769547338</v>
      </c>
      <c r="AG31" s="1">
        <f>(Table2[[#This Row],[Close Price]]/Table2[[#This Row],[Current Month Low]])-1</f>
        <v>6.1264102875166815E-2</v>
      </c>
      <c r="AH31" s="1">
        <f>(Table2[[#This Row],[Current Month High]]/Table2[[#This Row],[Close Price]])-1</f>
        <v>0.2002743484224967</v>
      </c>
      <c r="AI31">
        <v>20.027434842249601</v>
      </c>
      <c r="AJ31">
        <v>142.66296809986099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0.54</v>
      </c>
      <c r="AM31" t="s">
        <v>3159</v>
      </c>
      <c r="AN31">
        <v>-14.6</v>
      </c>
      <c r="AO31" t="s">
        <v>3158</v>
      </c>
      <c r="AP31">
        <v>0.17485281060546601</v>
      </c>
      <c r="AQ31">
        <f>(Table2[[#This Row],[Sharpe Ratio]]-AVERAGE(Table2[Sharpe Ratio]))/_xlfn.STDEV.P(Table2[Sharpe Ratio])</f>
        <v>1.4025360990886502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7.5831917757136216</v>
      </c>
      <c r="AS31">
        <f>_xlfn.RANK.AVG(Table2[[#This Row],[1Y Return vs Nifty Z-Score]],Table2[1Y Return vs Nifty Z-Score])</f>
        <v>88</v>
      </c>
      <c r="AT31">
        <f>_xlfn.RANK.AVG(Table2[[#This Row],[6M Return vs Nifty Z-Score]],Table2[6M Return vs Nifty Z-Score])</f>
        <v>17</v>
      </c>
      <c r="AU31">
        <f>_xlfn.RANK.AVG(Table2[[#This Row],[Sharpe Ratio Z-Score]],Table2[Sharpe Ratio Z-Score])</f>
        <v>62</v>
      </c>
      <c r="AV31">
        <f>(Table2[[#This Row],[Rank 1Y]]+Table2[[#This Row],[Rank 6M]]+Table2[[#This Row],[Rank Sharpe]])/3</f>
        <v>55.666666666666664</v>
      </c>
    </row>
    <row r="32" spans="1:48" x14ac:dyDescent="0.3">
      <c r="A32" t="s">
        <v>993</v>
      </c>
      <c r="B32" t="s">
        <v>994</v>
      </c>
      <c r="C32" t="s">
        <v>3116</v>
      </c>
      <c r="D32" t="s">
        <v>51</v>
      </c>
      <c r="E32">
        <v>14028.225545699999</v>
      </c>
      <c r="F32">
        <v>1525.5</v>
      </c>
      <c r="G32">
        <v>184.89221837628401</v>
      </c>
      <c r="H32">
        <f>(Table2[[#This Row],[1Y Return vs Nifty]]-AVERAGE(Table2[1Y Return vs Nifty]))/_xlfn.STDEV.P(Table2[1Y Return vs Nifty])</f>
        <v>2.8702826986056476</v>
      </c>
      <c r="I32">
        <v>11.400666158712401</v>
      </c>
      <c r="J32">
        <f>(Table2[[#This Row],[1M Return vs Nifty]]-AVERAGE(Table2[1M Return vs Nifty]))/_xlfn.STDEV.P(Table2[1M Return vs Nifty])</f>
        <v>1.4948583482294746</v>
      </c>
      <c r="K32">
        <v>62.567428189574301</v>
      </c>
      <c r="L32">
        <f>(Table2[[#This Row],[6M Return vs Nifty]]-AVERAGE(Table2[6M Return vs Nifty]))/_xlfn.STDEV.P(Table2[6M Return vs Nifty])</f>
        <v>2.1597294093025861</v>
      </c>
      <c r="M32">
        <v>-2.9025960822666699</v>
      </c>
      <c r="N32">
        <f>(Table2[[#This Row],[1W Return vs Nifty]]-AVERAGE(Table2[1W Return vs Nifty]))/_xlfn.STDEV.P(Table2[1W Return vs Nifty])</f>
        <v>-0.5738496142281081</v>
      </c>
      <c r="O32">
        <v>1515.82</v>
      </c>
      <c r="P32">
        <v>1413.5078605419201</v>
      </c>
      <c r="Q32">
        <v>1063.03627147676</v>
      </c>
      <c r="R32">
        <v>37.505935600857697</v>
      </c>
      <c r="S32" s="1">
        <f>(Table2[[#This Row],[Close Price]]-Table2[[#This Row],[20D EMA]])/Table2[[#This Row],[20D EMA]]</f>
        <v>6.3859825045190482E-3</v>
      </c>
      <c r="T32" s="1">
        <f>(Table2[[#This Row],[Close Price]]-Table2[[#This Row],[50D EMA]])/Table2[[#This Row],[50D EMA]]</f>
        <v>7.9229937508195833E-2</v>
      </c>
      <c r="U32" s="1">
        <f>(Table2[[#This Row],[Close Price]]-Table2[[#This Row],[200D EMA]])/Table2[[#This Row],[200D EMA]]</f>
        <v>0.43504040354219492</v>
      </c>
      <c r="V32">
        <v>0.97725733436304896</v>
      </c>
      <c r="W32">
        <v>1503.65</v>
      </c>
      <c r="X32">
        <v>1555</v>
      </c>
      <c r="Y32">
        <v>1471.5</v>
      </c>
      <c r="Z32">
        <v>1555</v>
      </c>
      <c r="AA32">
        <v>1373.4</v>
      </c>
      <c r="AB32">
        <v>1675</v>
      </c>
      <c r="AC32" s="1">
        <f>(Table2[[#This Row],[Close Price]]/Table2[[#This Row],[Day Low]])-1</f>
        <v>1.4531307152595208E-2</v>
      </c>
      <c r="AD32" s="1">
        <f>(Table2[[#This Row],[Day High]]/Table2[[#This Row],[Close Price]])-1</f>
        <v>1.9337921992789164E-2</v>
      </c>
      <c r="AE32" s="1">
        <f>(Table2[[#This Row],[Close Price]]/Table2[[#This Row],[Current Week Low]])-1</f>
        <v>3.669724770642202E-2</v>
      </c>
      <c r="AF32" s="1">
        <f>(Table2[[#This Row],[Current Week High]]/Table2[[#This Row],[Close Price]])-1</f>
        <v>1.9337921992789164E-2</v>
      </c>
      <c r="AG32" s="1">
        <f>(Table2[[#This Row],[Close Price]]/Table2[[#This Row],[Current Month Low]])-1</f>
        <v>0.11074705111402361</v>
      </c>
      <c r="AH32" s="1">
        <f>(Table2[[#This Row],[Current Month High]]/Table2[[#This Row],[Close Price]])-1</f>
        <v>9.8000655522779478E-2</v>
      </c>
      <c r="AI32">
        <v>9.8000655522779407</v>
      </c>
      <c r="AJ32">
        <v>226.65952890792201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0.34</v>
      </c>
      <c r="AM32" t="s">
        <v>3159</v>
      </c>
      <c r="AN32">
        <v>-2.6</v>
      </c>
      <c r="AO32" t="s">
        <v>3158</v>
      </c>
      <c r="AP32">
        <v>0.12286540830829799</v>
      </c>
      <c r="AQ32">
        <f>(Table2[[#This Row],[Sharpe Ratio]]-AVERAGE(Table2[Sharpe Ratio]))/_xlfn.STDEV.P(Table2[Sharpe Ratio])</f>
        <v>0.78462831607677297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6.7356491579863729</v>
      </c>
      <c r="AS32">
        <f>_xlfn.RANK.AVG(Table2[[#This Row],[1Y Return vs Nifty Z-Score]],Table2[1Y Return vs Nifty Z-Score])</f>
        <v>12</v>
      </c>
      <c r="AT32">
        <f>_xlfn.RANK.AVG(Table2[[#This Row],[6M Return vs Nifty Z-Score]],Table2[6M Return vs Nifty Z-Score])</f>
        <v>23</v>
      </c>
      <c r="AU32">
        <f>_xlfn.RANK.AVG(Table2[[#This Row],[Sharpe Ratio Z-Score]],Table2[Sharpe Ratio Z-Score])</f>
        <v>147</v>
      </c>
      <c r="AV32">
        <f>(Table2[[#This Row],[Rank 1Y]]+Table2[[#This Row],[Rank 6M]]+Table2[[#This Row],[Rank Sharpe]])/3</f>
        <v>60.666666666666664</v>
      </c>
    </row>
    <row r="33" spans="1:48" hidden="1" x14ac:dyDescent="0.3">
      <c r="A33" t="s">
        <v>1682</v>
      </c>
      <c r="B33" t="s">
        <v>1683</v>
      </c>
      <c r="C33" t="s">
        <v>3123</v>
      </c>
      <c r="D33" t="s">
        <v>163</v>
      </c>
      <c r="E33">
        <v>5120.4829067999999</v>
      </c>
      <c r="F33">
        <v>4530.1499999999996</v>
      </c>
      <c r="G33">
        <v>110.855109406618</v>
      </c>
      <c r="H33">
        <f>(Table2[[#This Row],[1Y Return vs Nifty]]-AVERAGE(Table2[1Y Return vs Nifty]))/_xlfn.STDEV.P(Table2[1Y Return vs Nifty])</f>
        <v>1.5661660426685877</v>
      </c>
      <c r="I33">
        <v>-0.31751696661409701</v>
      </c>
      <c r="J33">
        <f>(Table2[[#This Row],[1M Return vs Nifty]]-AVERAGE(Table2[1M Return vs Nifty]))/_xlfn.STDEV.P(Table2[1M Return vs Nifty])</f>
        <v>0.18360805376928618</v>
      </c>
      <c r="K33">
        <v>31.947904032991701</v>
      </c>
      <c r="L33">
        <f>(Table2[[#This Row],[6M Return vs Nifty]]-AVERAGE(Table2[6M Return vs Nifty]))/_xlfn.STDEV.P(Table2[6M Return vs Nifty])</f>
        <v>1.0401393089522861</v>
      </c>
      <c r="M33">
        <v>1.20962123970402</v>
      </c>
      <c r="N33">
        <f>(Table2[[#This Row],[1W Return vs Nifty]]-AVERAGE(Table2[1W Return vs Nifty]))/_xlfn.STDEV.P(Table2[1W Return vs Nifty])</f>
        <v>0.23113955685277454</v>
      </c>
      <c r="O33">
        <v>4646.9399999999996</v>
      </c>
      <c r="P33">
        <v>4728.8848789700096</v>
      </c>
      <c r="Q33">
        <v>4049.46071677487</v>
      </c>
      <c r="R33">
        <v>44.004566633877801</v>
      </c>
      <c r="S33" s="1">
        <f>(Table2[[#This Row],[Close Price]]-Table2[[#This Row],[20D EMA]])/Table2[[#This Row],[20D EMA]]</f>
        <v>-2.5132667949231101E-2</v>
      </c>
      <c r="T33" s="1">
        <f>(Table2[[#This Row],[Close Price]]-Table2[[#This Row],[50D EMA]])/Table2[[#This Row],[50D EMA]]</f>
        <v>-4.2025738425947062E-2</v>
      </c>
      <c r="U33" s="1">
        <f>(Table2[[#This Row],[Close Price]]-Table2[[#This Row],[200D EMA]])/Table2[[#This Row],[200D EMA]]</f>
        <v>0.11870451816803082</v>
      </c>
      <c r="V33">
        <v>0.68827399308645298</v>
      </c>
      <c r="W33">
        <v>4464.2</v>
      </c>
      <c r="X33">
        <v>4639.7</v>
      </c>
      <c r="Y33">
        <v>4291.05</v>
      </c>
      <c r="Z33">
        <v>4639.7</v>
      </c>
      <c r="AA33">
        <v>4263.1000000000004</v>
      </c>
      <c r="AB33">
        <v>5062</v>
      </c>
      <c r="AC33" s="1">
        <f>(Table2[[#This Row],[Close Price]]/Table2[[#This Row],[Day Low]])-1</f>
        <v>1.4773083643205842E-2</v>
      </c>
      <c r="AD33" s="1">
        <f>(Table2[[#This Row],[Day High]]/Table2[[#This Row],[Close Price]])-1</f>
        <v>2.4182422215599964E-2</v>
      </c>
      <c r="AE33" s="1">
        <f>(Table2[[#This Row],[Close Price]]/Table2[[#This Row],[Current Week Low]])-1</f>
        <v>5.5720627818365953E-2</v>
      </c>
      <c r="AF33" s="1">
        <f>(Table2[[#This Row],[Current Week High]]/Table2[[#This Row],[Close Price]])-1</f>
        <v>2.4182422215599964E-2</v>
      </c>
      <c r="AG33" s="1">
        <f>(Table2[[#This Row],[Close Price]]/Table2[[#This Row],[Current Month Low]])-1</f>
        <v>6.2642208721352732E-2</v>
      </c>
      <c r="AH33" s="1">
        <f>(Table2[[#This Row],[Current Month High]]/Table2[[#This Row],[Close Price]])-1</f>
        <v>0.11740229352228959</v>
      </c>
      <c r="AI33">
        <v>25.595178967583799</v>
      </c>
      <c r="AJ33">
        <v>153.71884626155099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-0.04</v>
      </c>
      <c r="AM33" t="s">
        <v>3158</v>
      </c>
      <c r="AN33">
        <v>-7.78</v>
      </c>
      <c r="AO33" t="s">
        <v>3158</v>
      </c>
      <c r="AP33">
        <v>0.18363270663436501</v>
      </c>
      <c r="AQ33">
        <f>(Table2[[#This Row],[Sharpe Ratio]]-AVERAGE(Table2[Sharpe Ratio]))/_xlfn.STDEV.P(Table2[Sharpe Ratio])</f>
        <v>1.5068914977154306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51</v>
      </c>
      <c r="AT33">
        <f>_xlfn.RANK.AVG(Table2[[#This Row],[6M Return vs Nifty Z-Score]],Table2[6M Return vs Nifty Z-Score])</f>
        <v>91</v>
      </c>
      <c r="AU33">
        <f>_xlfn.RANK.AVG(Table2[[#This Row],[Sharpe Ratio Z-Score]],Table2[Sharpe Ratio Z-Score])</f>
        <v>46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466</v>
      </c>
      <c r="B34" t="s">
        <v>467</v>
      </c>
      <c r="C34" t="s">
        <v>3116</v>
      </c>
      <c r="D34" t="s">
        <v>51</v>
      </c>
      <c r="E34">
        <v>47125.422052000002</v>
      </c>
      <c r="F34">
        <v>1670</v>
      </c>
      <c r="G34">
        <v>95.455446837271296</v>
      </c>
      <c r="H34">
        <f>(Table2[[#This Row],[1Y Return vs Nifty]]-AVERAGE(Table2[1Y Return vs Nifty]))/_xlfn.STDEV.P(Table2[1Y Return vs Nifty])</f>
        <v>1.2949107663351507</v>
      </c>
      <c r="I34">
        <v>4.4164014230436699</v>
      </c>
      <c r="J34">
        <f>(Table2[[#This Row],[1M Return vs Nifty]]-AVERAGE(Table2[1M Return vs Nifty]))/_xlfn.STDEV.P(Table2[1M Return vs Nifty])</f>
        <v>0.71332770535702295</v>
      </c>
      <c r="K34">
        <v>50.284666517466597</v>
      </c>
      <c r="L34">
        <f>(Table2[[#This Row],[6M Return vs Nifty]]-AVERAGE(Table2[6M Return vs Nifty]))/_xlfn.STDEV.P(Table2[6M Return vs Nifty])</f>
        <v>1.7106153635476475</v>
      </c>
      <c r="M34">
        <v>-0.447368378846838</v>
      </c>
      <c r="N34">
        <f>(Table2[[#This Row],[1W Return vs Nifty]]-AVERAGE(Table2[1W Return vs Nifty]))/_xlfn.STDEV.P(Table2[1W Return vs Nifty])</f>
        <v>-9.3225279703981298E-2</v>
      </c>
      <c r="O34">
        <v>1705.16</v>
      </c>
      <c r="P34">
        <v>1663.3808731131901</v>
      </c>
      <c r="Q34">
        <v>1329.9373133376</v>
      </c>
      <c r="R34">
        <v>40.360054930412602</v>
      </c>
      <c r="S34" s="1">
        <f>(Table2[[#This Row],[Close Price]]-Table2[[#This Row],[20D EMA]])/Table2[[#This Row],[20D EMA]]</f>
        <v>-2.0619765887072226E-2</v>
      </c>
      <c r="T34" s="1">
        <f>(Table2[[#This Row],[Close Price]]-Table2[[#This Row],[50D EMA]])/Table2[[#This Row],[50D EMA]]</f>
        <v>3.9793212689896605E-3</v>
      </c>
      <c r="U34" s="1">
        <f>(Table2[[#This Row],[Close Price]]-Table2[[#This Row],[200D EMA]])/Table2[[#This Row],[200D EMA]]</f>
        <v>0.25569828235661829</v>
      </c>
      <c r="V34">
        <v>0.50238459244530298</v>
      </c>
      <c r="W34">
        <v>1655.2</v>
      </c>
      <c r="X34">
        <v>1696.3</v>
      </c>
      <c r="Y34">
        <v>1628.1</v>
      </c>
      <c r="Z34">
        <v>1724.4</v>
      </c>
      <c r="AA34">
        <v>1628.1</v>
      </c>
      <c r="AB34">
        <v>1830.95</v>
      </c>
      <c r="AC34" s="1">
        <f>(Table2[[#This Row],[Close Price]]/Table2[[#This Row],[Day Low]])-1</f>
        <v>8.9415176413725206E-3</v>
      </c>
      <c r="AD34" s="1">
        <f>(Table2[[#This Row],[Day High]]/Table2[[#This Row],[Close Price]])-1</f>
        <v>1.574850299401187E-2</v>
      </c>
      <c r="AE34" s="1">
        <f>(Table2[[#This Row],[Close Price]]/Table2[[#This Row],[Current Week Low]])-1</f>
        <v>2.5735519931208151E-2</v>
      </c>
      <c r="AF34" s="1">
        <f>(Table2[[#This Row],[Current Week High]]/Table2[[#This Row],[Close Price]])-1</f>
        <v>3.2574850299401215E-2</v>
      </c>
      <c r="AG34" s="1">
        <f>(Table2[[#This Row],[Close Price]]/Table2[[#This Row],[Current Month Low]])-1</f>
        <v>2.5735519931208151E-2</v>
      </c>
      <c r="AH34" s="1">
        <f>(Table2[[#This Row],[Current Month High]]/Table2[[#This Row],[Close Price]])-1</f>
        <v>9.6377245508981968E-2</v>
      </c>
      <c r="AI34">
        <v>9.6377245508981897</v>
      </c>
      <c r="AJ34">
        <v>131.26990721506701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</v>
      </c>
      <c r="AM34" t="s">
        <v>3159</v>
      </c>
      <c r="AN34">
        <v>-8.15</v>
      </c>
      <c r="AO34" t="s">
        <v>3158</v>
      </c>
      <c r="AP34">
        <v>0.16138539829485099</v>
      </c>
      <c r="AQ34">
        <f>(Table2[[#This Row],[Sharpe Ratio]]-AVERAGE(Table2[Sharpe Ratio]))/_xlfn.STDEV.P(Table2[Sharpe Ratio])</f>
        <v>1.2424661876091088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4.8680947431449493</v>
      </c>
      <c r="AS34">
        <f>_xlfn.RANK.AVG(Table2[[#This Row],[1Y Return vs Nifty Z-Score]],Table2[1Y Return vs Nifty Z-Score])</f>
        <v>70</v>
      </c>
      <c r="AT34">
        <f>_xlfn.RANK.AVG(Table2[[#This Row],[6M Return vs Nifty Z-Score]],Table2[6M Return vs Nifty Z-Score])</f>
        <v>41</v>
      </c>
      <c r="AU34">
        <f>_xlfn.RANK.AVG(Table2[[#This Row],[Sharpe Ratio Z-Score]],Table2[Sharpe Ratio Z-Score])</f>
        <v>80</v>
      </c>
      <c r="AV34">
        <f>(Table2[[#This Row],[Rank 1Y]]+Table2[[#This Row],[Rank 6M]]+Table2[[#This Row],[Rank Sharpe]])/3</f>
        <v>63.666666666666664</v>
      </c>
    </row>
    <row r="35" spans="1:48" x14ac:dyDescent="0.3">
      <c r="A35" t="s">
        <v>1480</v>
      </c>
      <c r="B35" t="s">
        <v>1481</v>
      </c>
      <c r="C35" t="s">
        <v>3125</v>
      </c>
      <c r="D35" t="s">
        <v>134</v>
      </c>
      <c r="E35">
        <v>6869.8426787999997</v>
      </c>
      <c r="F35">
        <v>232.8</v>
      </c>
      <c r="G35">
        <v>113.329172367647</v>
      </c>
      <c r="H35">
        <f>(Table2[[#This Row],[1Y Return vs Nifty]]-AVERAGE(Table2[1Y Return vs Nifty]))/_xlfn.STDEV.P(Table2[1Y Return vs Nifty])</f>
        <v>1.6097450905300705</v>
      </c>
      <c r="I35">
        <v>-4.1624442664033099</v>
      </c>
      <c r="J35">
        <f>(Table2[[#This Row],[1M Return vs Nifty]]-AVERAGE(Table2[1M Return vs Nifty]))/_xlfn.STDEV.P(Table2[1M Return vs Nifty])</f>
        <v>-0.24663458709967953</v>
      </c>
      <c r="K35">
        <v>42.562245715325801</v>
      </c>
      <c r="L35">
        <f>(Table2[[#This Row],[6M Return vs Nifty]]-AVERAGE(Table2[6M Return vs Nifty]))/_xlfn.STDEV.P(Table2[6M Return vs Nifty])</f>
        <v>1.4282482752610275</v>
      </c>
      <c r="M35">
        <v>-3.61698272534964</v>
      </c>
      <c r="N35">
        <f>(Table2[[#This Row],[1W Return vs Nifty]]-AVERAGE(Table2[1W Return vs Nifty]))/_xlfn.STDEV.P(Table2[1W Return vs Nifty])</f>
        <v>-0.71369473101561853</v>
      </c>
      <c r="O35">
        <v>239.43</v>
      </c>
      <c r="P35">
        <v>236.639014907595</v>
      </c>
      <c r="Q35">
        <v>192.702575932733</v>
      </c>
      <c r="R35">
        <v>28.5890844654228</v>
      </c>
      <c r="S35" s="1">
        <f>(Table2[[#This Row],[Close Price]]-Table2[[#This Row],[20D EMA]])/Table2[[#This Row],[20D EMA]]</f>
        <v>-2.7690765568224515E-2</v>
      </c>
      <c r="T35" s="1">
        <f>(Table2[[#This Row],[Close Price]]-Table2[[#This Row],[50D EMA]])/Table2[[#This Row],[50D EMA]]</f>
        <v>-1.6223085230024647E-2</v>
      </c>
      <c r="U35" s="1">
        <f>(Table2[[#This Row],[Close Price]]-Table2[[#This Row],[200D EMA]])/Table2[[#This Row],[200D EMA]]</f>
        <v>0.20807933611257945</v>
      </c>
      <c r="V35">
        <v>0.711647412377993</v>
      </c>
      <c r="W35">
        <v>221.3</v>
      </c>
      <c r="X35">
        <v>232.8</v>
      </c>
      <c r="Y35">
        <v>215</v>
      </c>
      <c r="Z35">
        <v>232.8</v>
      </c>
      <c r="AA35">
        <v>215</v>
      </c>
      <c r="AB35">
        <v>269.95</v>
      </c>
      <c r="AC35" s="1">
        <f>(Table2[[#This Row],[Close Price]]/Table2[[#This Row],[Day Low]])-1</f>
        <v>5.1965657478535876E-2</v>
      </c>
      <c r="AD35" s="1">
        <f>(Table2[[#This Row],[Day High]]/Table2[[#This Row],[Close Price]])-1</f>
        <v>0</v>
      </c>
      <c r="AE35" s="1">
        <f>(Table2[[#This Row],[Close Price]]/Table2[[#This Row],[Current Week Low]])-1</f>
        <v>8.2790697674418601E-2</v>
      </c>
      <c r="AF35" s="1">
        <f>(Table2[[#This Row],[Current Week High]]/Table2[[#This Row],[Close Price]])-1</f>
        <v>0</v>
      </c>
      <c r="AG35" s="1">
        <f>(Table2[[#This Row],[Close Price]]/Table2[[#This Row],[Current Month Low]])-1</f>
        <v>8.2790697674418601E-2</v>
      </c>
      <c r="AH35" s="1">
        <f>(Table2[[#This Row],[Current Month High]]/Table2[[#This Row],[Close Price]])-1</f>
        <v>0.15957903780068716</v>
      </c>
      <c r="AI35">
        <v>15.957903780068699</v>
      </c>
      <c r="AJ35">
        <v>150.59203444564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0.09</v>
      </c>
      <c r="AM35" t="s">
        <v>3159</v>
      </c>
      <c r="AN35">
        <v>-9.85</v>
      </c>
      <c r="AO35" t="s">
        <v>3158</v>
      </c>
      <c r="AP35">
        <v>0.15766591070237601</v>
      </c>
      <c r="AQ35">
        <f>(Table2[[#This Row],[Sharpe Ratio]]-AVERAGE(Table2[Sharpe Ratio]))/_xlfn.STDEV.P(Table2[Sharpe Ratio])</f>
        <v>1.1982573941196986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3.2759214417954987</v>
      </c>
      <c r="AS35">
        <f>_xlfn.RANK.AVG(Table2[[#This Row],[1Y Return vs Nifty Z-Score]],Table2[1Y Return vs Nifty Z-Score])</f>
        <v>48</v>
      </c>
      <c r="AT35">
        <f>_xlfn.RANK.AVG(Table2[[#This Row],[6M Return vs Nifty Z-Score]],Table2[6M Return vs Nifty Z-Score])</f>
        <v>62</v>
      </c>
      <c r="AU35">
        <f>_xlfn.RANK.AVG(Table2[[#This Row],[Sharpe Ratio Z-Score]],Table2[Sharpe Ratio Z-Score])</f>
        <v>90</v>
      </c>
      <c r="AV35">
        <f>(Table2[[#This Row],[Rank 1Y]]+Table2[[#This Row],[Rank 6M]]+Table2[[#This Row],[Rank Sharpe]])/3</f>
        <v>66.666666666666671</v>
      </c>
    </row>
    <row r="36" spans="1:48" hidden="1" x14ac:dyDescent="0.3">
      <c r="A36" t="s">
        <v>832</v>
      </c>
      <c r="B36" t="s">
        <v>833</v>
      </c>
      <c r="C36" t="s">
        <v>3123</v>
      </c>
      <c r="D36" t="s">
        <v>324</v>
      </c>
      <c r="E36">
        <v>18396.478439999999</v>
      </c>
      <c r="F36">
        <v>1605.95</v>
      </c>
      <c r="G36">
        <v>89.210291934002399</v>
      </c>
      <c r="H36">
        <f>(Table2[[#This Row],[1Y Return vs Nifty]]-AVERAGE(Table2[1Y Return vs Nifty]))/_xlfn.STDEV.P(Table2[1Y Return vs Nifty])</f>
        <v>1.1849063288091413</v>
      </c>
      <c r="I36">
        <v>-2.8868542742513199</v>
      </c>
      <c r="J36">
        <f>(Table2[[#This Row],[1M Return vs Nifty]]-AVERAGE(Table2[1M Return vs Nifty]))/_xlfn.STDEV.P(Table2[1M Return vs Nifty])</f>
        <v>-0.10389763420083474</v>
      </c>
      <c r="K36">
        <v>54.693216339302097</v>
      </c>
      <c r="L36">
        <f>(Table2[[#This Row],[6M Return vs Nifty]]-AVERAGE(Table2[6M Return vs Nifty]))/_xlfn.STDEV.P(Table2[6M Return vs Nifty])</f>
        <v>1.8718121447970064</v>
      </c>
      <c r="M36">
        <v>-3.1910835682372398</v>
      </c>
      <c r="N36">
        <f>(Table2[[#This Row],[1W Return vs Nifty]]-AVERAGE(Table2[1W Return vs Nifty]))/_xlfn.STDEV.P(Table2[1W Return vs Nifty])</f>
        <v>-0.63032262720772514</v>
      </c>
      <c r="O36">
        <v>1651.48</v>
      </c>
      <c r="P36">
        <v>1738.0131863629599</v>
      </c>
      <c r="Q36">
        <v>1512.3053916454201</v>
      </c>
      <c r="R36">
        <v>37.654812164550002</v>
      </c>
      <c r="S36" s="1">
        <f>(Table2[[#This Row],[Close Price]]-Table2[[#This Row],[20D EMA]])/Table2[[#This Row],[20D EMA]]</f>
        <v>-2.7569210647419268E-2</v>
      </c>
      <c r="T36" s="1">
        <f>(Table2[[#This Row],[Close Price]]-Table2[[#This Row],[50D EMA]])/Table2[[#This Row],[50D EMA]]</f>
        <v>-7.5985146372405207E-2</v>
      </c>
      <c r="U36" s="1">
        <f>(Table2[[#This Row],[Close Price]]-Table2[[#This Row],[200D EMA]])/Table2[[#This Row],[200D EMA]]</f>
        <v>6.1921757914711051E-2</v>
      </c>
      <c r="V36">
        <v>1.0084136980021401</v>
      </c>
      <c r="W36">
        <v>1565</v>
      </c>
      <c r="X36">
        <v>1625</v>
      </c>
      <c r="Y36">
        <v>1469.4</v>
      </c>
      <c r="Z36">
        <v>1625</v>
      </c>
      <c r="AA36">
        <v>1462.4</v>
      </c>
      <c r="AB36">
        <v>1870</v>
      </c>
      <c r="AC36" s="1">
        <f>(Table2[[#This Row],[Close Price]]/Table2[[#This Row],[Day Low]])-1</f>
        <v>2.6166134185303447E-2</v>
      </c>
      <c r="AD36" s="1">
        <f>(Table2[[#This Row],[Day High]]/Table2[[#This Row],[Close Price]])-1</f>
        <v>1.1862137675519024E-2</v>
      </c>
      <c r="AE36" s="1">
        <f>(Table2[[#This Row],[Close Price]]/Table2[[#This Row],[Current Week Low]])-1</f>
        <v>9.292908670205513E-2</v>
      </c>
      <c r="AF36" s="1">
        <f>(Table2[[#This Row],[Current Week High]]/Table2[[#This Row],[Close Price]])-1</f>
        <v>1.1862137675519024E-2</v>
      </c>
      <c r="AG36" s="1">
        <f>(Table2[[#This Row],[Close Price]]/Table2[[#This Row],[Current Month Low]])-1</f>
        <v>9.8160557986870955E-2</v>
      </c>
      <c r="AH36" s="1">
        <f>(Table2[[#This Row],[Current Month High]]/Table2[[#This Row],[Close Price]])-1</f>
        <v>0.1644198138173667</v>
      </c>
      <c r="AI36">
        <v>76.456303122762193</v>
      </c>
      <c r="AJ36">
        <v>138.46610735763599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-0.17</v>
      </c>
      <c r="AM36" t="s">
        <v>3158</v>
      </c>
      <c r="AN36">
        <v>-5.42</v>
      </c>
      <c r="AO36" t="s">
        <v>3158</v>
      </c>
      <c r="AP36">
        <v>0.16014417768401601</v>
      </c>
      <c r="AQ36">
        <f>(Table2[[#This Row],[Sharpe Ratio]]-AVERAGE(Table2[Sharpe Ratio]))/_xlfn.STDEV.P(Table2[Sharpe Ratio])</f>
        <v>1.2277133851612076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83</v>
      </c>
      <c r="AT36">
        <f>_xlfn.RANK.AVG(Table2[[#This Row],[6M Return vs Nifty Z-Score]],Table2[6M Return vs Nifty Z-Score])</f>
        <v>35</v>
      </c>
      <c r="AU36">
        <f>_xlfn.RANK.AVG(Table2[[#This Row],[Sharpe Ratio Z-Score]],Table2[Sharpe Ratio Z-Score])</f>
        <v>83</v>
      </c>
      <c r="AV36">
        <f>(Table2[[#This Row],[Rank 1Y]]+Table2[[#This Row],[Rank 6M]]+Table2[[#This Row],[Rank Sharpe]])/3</f>
        <v>67</v>
      </c>
    </row>
    <row r="37" spans="1:48" x14ac:dyDescent="0.3">
      <c r="A37" t="s">
        <v>309</v>
      </c>
      <c r="B37" t="s">
        <v>310</v>
      </c>
      <c r="C37" t="s">
        <v>3122</v>
      </c>
      <c r="D37" t="s">
        <v>311</v>
      </c>
      <c r="E37">
        <v>84821.963608200007</v>
      </c>
      <c r="F37">
        <v>14175.6</v>
      </c>
      <c r="G37">
        <v>150.576576834717</v>
      </c>
      <c r="H37">
        <f>(Table2[[#This Row],[1Y Return vs Nifty]]-AVERAGE(Table2[1Y Return vs Nifty]))/_xlfn.STDEV.P(Table2[1Y Return vs Nifty])</f>
        <v>2.2658344656005132</v>
      </c>
      <c r="I37">
        <v>12.833193158155799</v>
      </c>
      <c r="J37">
        <f>(Table2[[#This Row],[1M Return vs Nifty]]-AVERAGE(Table2[1M Return vs Nifty]))/_xlfn.STDEV.P(Table2[1M Return vs Nifty])</f>
        <v>1.6551563594273486</v>
      </c>
      <c r="K37">
        <v>62.255797241836802</v>
      </c>
      <c r="L37">
        <f>(Table2[[#This Row],[6M Return vs Nifty]]-AVERAGE(Table2[6M Return vs Nifty]))/_xlfn.STDEV.P(Table2[6M Return vs Nifty])</f>
        <v>2.1483347539753028</v>
      </c>
      <c r="M37">
        <v>-1.10162676073899E-2</v>
      </c>
      <c r="N37">
        <f>(Table2[[#This Row],[1W Return vs Nifty]]-AVERAGE(Table2[1W Return vs Nifty]))/_xlfn.STDEV.P(Table2[1W Return vs Nifty])</f>
        <v>-7.8069526011463192E-3</v>
      </c>
      <c r="O37">
        <v>14606.39</v>
      </c>
      <c r="P37">
        <v>13904.735912926</v>
      </c>
      <c r="Q37">
        <v>10785.5685624056</v>
      </c>
      <c r="R37">
        <v>53.439104568549297</v>
      </c>
      <c r="S37" s="1">
        <f>(Table2[[#This Row],[Close Price]]-Table2[[#This Row],[20D EMA]])/Table2[[#This Row],[20D EMA]]</f>
        <v>-2.9493256033831704E-2</v>
      </c>
      <c r="T37" s="1">
        <f>(Table2[[#This Row],[Close Price]]-Table2[[#This Row],[50D EMA]])/Table2[[#This Row],[50D EMA]]</f>
        <v>1.9479987881121978E-2</v>
      </c>
      <c r="U37" s="1">
        <f>(Table2[[#This Row],[Close Price]]-Table2[[#This Row],[200D EMA]])/Table2[[#This Row],[200D EMA]]</f>
        <v>0.31431179709994733</v>
      </c>
      <c r="V37">
        <v>1.25666616605173</v>
      </c>
      <c r="W37">
        <v>14133.35</v>
      </c>
      <c r="X37">
        <v>15092.9</v>
      </c>
      <c r="Y37">
        <v>13800</v>
      </c>
      <c r="Z37">
        <v>15092.9</v>
      </c>
      <c r="AA37">
        <v>13062.3</v>
      </c>
      <c r="AB37">
        <v>15900</v>
      </c>
      <c r="AC37" s="1">
        <f>(Table2[[#This Row],[Close Price]]/Table2[[#This Row],[Day Low]])-1</f>
        <v>2.9893832672367449E-3</v>
      </c>
      <c r="AD37" s="1">
        <f>(Table2[[#This Row],[Day High]]/Table2[[#This Row],[Close Price]])-1</f>
        <v>6.4709783007421251E-2</v>
      </c>
      <c r="AE37" s="1">
        <f>(Table2[[#This Row],[Close Price]]/Table2[[#This Row],[Current Week Low]])-1</f>
        <v>2.721739130434786E-2</v>
      </c>
      <c r="AF37" s="1">
        <f>(Table2[[#This Row],[Current Week High]]/Table2[[#This Row],[Close Price]])-1</f>
        <v>6.4709783007421251E-2</v>
      </c>
      <c r="AG37" s="1">
        <f>(Table2[[#This Row],[Close Price]]/Table2[[#This Row],[Current Month Low]])-1</f>
        <v>8.5230013091109669E-2</v>
      </c>
      <c r="AH37" s="1">
        <f>(Table2[[#This Row],[Current Month High]]/Table2[[#This Row],[Close Price]])-1</f>
        <v>0.12164564462879879</v>
      </c>
      <c r="AI37">
        <v>12.164564462879801</v>
      </c>
      <c r="AJ37">
        <v>179.26713947990501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0.23</v>
      </c>
      <c r="AM37" t="s">
        <v>3159</v>
      </c>
      <c r="AN37">
        <v>-7.14</v>
      </c>
      <c r="AO37" t="s">
        <v>3158</v>
      </c>
      <c r="AP37">
        <v>0.11927895505993701</v>
      </c>
      <c r="AQ37">
        <f>(Table2[[#This Row],[Sharpe Ratio]]-AVERAGE(Table2[Sharpe Ratio]))/_xlfn.STDEV.P(Table2[Sharpe Ratio])</f>
        <v>0.74200073174580505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6.8035193581478239</v>
      </c>
      <c r="AS37">
        <f>_xlfn.RANK.AVG(Table2[[#This Row],[1Y Return vs Nifty Z-Score]],Table2[1Y Return vs Nifty Z-Score])</f>
        <v>27</v>
      </c>
      <c r="AT37">
        <f>_xlfn.RANK.AVG(Table2[[#This Row],[6M Return vs Nifty Z-Score]],Table2[6M Return vs Nifty Z-Score])</f>
        <v>24</v>
      </c>
      <c r="AU37">
        <f>_xlfn.RANK.AVG(Table2[[#This Row],[Sharpe Ratio Z-Score]],Table2[Sharpe Ratio Z-Score])</f>
        <v>156</v>
      </c>
      <c r="AV37">
        <f>(Table2[[#This Row],[Rank 1Y]]+Table2[[#This Row],[Rank 6M]]+Table2[[#This Row],[Rank Sharpe]])/3</f>
        <v>69</v>
      </c>
    </row>
    <row r="38" spans="1:48" hidden="1" x14ac:dyDescent="0.3">
      <c r="A38" t="s">
        <v>905</v>
      </c>
      <c r="B38" t="s">
        <v>906</v>
      </c>
      <c r="C38" t="s">
        <v>3126</v>
      </c>
      <c r="D38" t="s">
        <v>278</v>
      </c>
      <c r="E38">
        <v>16364.89119642</v>
      </c>
      <c r="F38">
        <v>433.55</v>
      </c>
      <c r="G38">
        <v>95.910227675975307</v>
      </c>
      <c r="H38">
        <f>(Table2[[#This Row],[1Y Return vs Nifty]]-AVERAGE(Table2[1Y Return vs Nifty]))/_xlfn.STDEV.P(Table2[1Y Return vs Nifty])</f>
        <v>1.3029214419923798</v>
      </c>
      <c r="I38">
        <v>-16.725181227047599</v>
      </c>
      <c r="J38">
        <f>(Table2[[#This Row],[1M Return vs Nifty]]-AVERAGE(Table2[1M Return vs Nifty]))/_xlfn.STDEV.P(Table2[1M Return vs Nifty])</f>
        <v>-1.6523894180911727</v>
      </c>
      <c r="K38">
        <v>52.508667411042701</v>
      </c>
      <c r="L38">
        <f>(Table2[[#This Row],[6M Return vs Nifty]]-AVERAGE(Table2[6M Return vs Nifty]))/_xlfn.STDEV.P(Table2[6M Return vs Nifty])</f>
        <v>1.7919350264818195</v>
      </c>
      <c r="M38">
        <v>1.0372892664366</v>
      </c>
      <c r="N38">
        <f>(Table2[[#This Row],[1W Return vs Nifty]]-AVERAGE(Table2[1W Return vs Nifty]))/_xlfn.STDEV.P(Table2[1W Return vs Nifty])</f>
        <v>0.19740462471042558</v>
      </c>
      <c r="O38">
        <v>471.92</v>
      </c>
      <c r="P38">
        <v>466.28435565495499</v>
      </c>
      <c r="Q38">
        <v>357.01708923535602</v>
      </c>
      <c r="R38">
        <v>35.580665634633398</v>
      </c>
      <c r="S38" s="1">
        <f>(Table2[[#This Row],[Close Price]]-Table2[[#This Row],[20D EMA]])/Table2[[#This Row],[20D EMA]]</f>
        <v>-8.1306153585353452E-2</v>
      </c>
      <c r="T38" s="1">
        <f>(Table2[[#This Row],[Close Price]]-Table2[[#This Row],[50D EMA]])/Table2[[#This Row],[50D EMA]]</f>
        <v>-7.0202560428980001E-2</v>
      </c>
      <c r="U38" s="1">
        <f>(Table2[[#This Row],[Close Price]]-Table2[[#This Row],[200D EMA]])/Table2[[#This Row],[200D EMA]]</f>
        <v>0.21436763973556255</v>
      </c>
      <c r="V38">
        <v>0.29891683810264202</v>
      </c>
      <c r="W38">
        <v>430.3</v>
      </c>
      <c r="X38">
        <v>449</v>
      </c>
      <c r="Y38">
        <v>421.15</v>
      </c>
      <c r="Z38">
        <v>454.3</v>
      </c>
      <c r="AA38">
        <v>421.15</v>
      </c>
      <c r="AB38">
        <v>577.54999999999995</v>
      </c>
      <c r="AC38" s="1">
        <f>(Table2[[#This Row],[Close Price]]/Table2[[#This Row],[Day Low]])-1</f>
        <v>7.5528700906344337E-3</v>
      </c>
      <c r="AD38" s="1">
        <f>(Table2[[#This Row],[Day High]]/Table2[[#This Row],[Close Price]])-1</f>
        <v>3.5636028139776288E-2</v>
      </c>
      <c r="AE38" s="1">
        <f>(Table2[[#This Row],[Close Price]]/Table2[[#This Row],[Current Week Low]])-1</f>
        <v>2.9443191262020774E-2</v>
      </c>
      <c r="AF38" s="1">
        <f>(Table2[[#This Row],[Current Week High]]/Table2[[#This Row],[Close Price]])-1</f>
        <v>4.7860685042094397E-2</v>
      </c>
      <c r="AG38" s="1">
        <f>(Table2[[#This Row],[Close Price]]/Table2[[#This Row],[Current Month Low]])-1</f>
        <v>2.9443191262020774E-2</v>
      </c>
      <c r="AH38" s="1">
        <f>(Table2[[#This Row],[Current Month High]]/Table2[[#This Row],[Close Price]])-1</f>
        <v>0.33214162149694371</v>
      </c>
      <c r="AI38">
        <v>34.794141390843002</v>
      </c>
      <c r="AJ38">
        <v>129.81712165385599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0.17</v>
      </c>
      <c r="AM38" t="s">
        <v>3159</v>
      </c>
      <c r="AN38">
        <v>-12.88</v>
      </c>
      <c r="AO38" t="s">
        <v>3158</v>
      </c>
      <c r="AP38">
        <v>0.14780621203569699</v>
      </c>
      <c r="AQ38">
        <f>(Table2[[#This Row],[Sharpe Ratio]]-AVERAGE(Table2[Sharpe Ratio]))/_xlfn.STDEV.P(Table2[Sharpe Ratio])</f>
        <v>1.0810677621110094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2.7209394372044615</v>
      </c>
      <c r="AS38">
        <f>_xlfn.RANK.AVG(Table2[[#This Row],[1Y Return vs Nifty Z-Score]],Table2[1Y Return vs Nifty Z-Score])</f>
        <v>68</v>
      </c>
      <c r="AT38">
        <f>_xlfn.RANK.AVG(Table2[[#This Row],[6M Return vs Nifty Z-Score]],Table2[6M Return vs Nifty Z-Score])</f>
        <v>37</v>
      </c>
      <c r="AU38">
        <f>_xlfn.RANK.AVG(Table2[[#This Row],[Sharpe Ratio Z-Score]],Table2[Sharpe Ratio Z-Score])</f>
        <v>107</v>
      </c>
      <c r="AV38">
        <f>(Table2[[#This Row],[Rank 1Y]]+Table2[[#This Row],[Rank 6M]]+Table2[[#This Row],[Rank Sharpe]])/3</f>
        <v>70.666666666666671</v>
      </c>
    </row>
    <row r="39" spans="1:48" x14ac:dyDescent="0.3">
      <c r="A39" t="s">
        <v>862</v>
      </c>
      <c r="B39" t="s">
        <v>863</v>
      </c>
      <c r="C39" t="s">
        <v>3116</v>
      </c>
      <c r="D39" t="s">
        <v>51</v>
      </c>
      <c r="E39">
        <v>17656.633706410001</v>
      </c>
      <c r="F39">
        <v>1150.8499999999999</v>
      </c>
      <c r="G39">
        <v>379.48089429748899</v>
      </c>
      <c r="H39">
        <f>(Table2[[#This Row],[1Y Return vs Nifty]]-AVERAGE(Table2[1Y Return vs Nifty]))/_xlfn.STDEV.P(Table2[1Y Return vs Nifty])</f>
        <v>6.2978386480087183</v>
      </c>
      <c r="I39">
        <v>17.887912715586999</v>
      </c>
      <c r="J39">
        <f>(Table2[[#This Row],[1M Return vs Nifty]]-AVERAGE(Table2[1M Return vs Nifty]))/_xlfn.STDEV.P(Table2[1M Return vs Nifty])</f>
        <v>2.2207732675442942</v>
      </c>
      <c r="K39">
        <v>95.489090843827299</v>
      </c>
      <c r="L39">
        <f>(Table2[[#This Row],[6M Return vs Nifty]]-AVERAGE(Table2[6M Return vs Nifty]))/_xlfn.STDEV.P(Table2[6M Return vs Nifty])</f>
        <v>3.3634962414154854</v>
      </c>
      <c r="M39">
        <v>5.11614288834169</v>
      </c>
      <c r="N39">
        <f>(Table2[[#This Row],[1W Return vs Nifty]]-AVERAGE(Table2[1W Return vs Nifty]))/_xlfn.STDEV.P(Table2[1W Return vs Nifty])</f>
        <v>0.99586266789675248</v>
      </c>
      <c r="O39">
        <v>1060.22</v>
      </c>
      <c r="P39">
        <v>1007.7790188567</v>
      </c>
      <c r="Q39">
        <v>761.36372724997102</v>
      </c>
      <c r="R39">
        <v>57.939653330575801</v>
      </c>
      <c r="S39" s="1">
        <f>(Table2[[#This Row],[Close Price]]-Table2[[#This Row],[20D EMA]])/Table2[[#This Row],[20D EMA]]</f>
        <v>8.5482258399200053E-2</v>
      </c>
      <c r="T39" s="1">
        <f>(Table2[[#This Row],[Close Price]]-Table2[[#This Row],[50D EMA]])/Table2[[#This Row],[50D EMA]]</f>
        <v>0.14196662012829994</v>
      </c>
      <c r="U39" s="1">
        <f>(Table2[[#This Row],[Close Price]]-Table2[[#This Row],[200D EMA]])/Table2[[#This Row],[200D EMA]]</f>
        <v>0.51156399866440272</v>
      </c>
      <c r="V39">
        <v>1.53086482573827</v>
      </c>
      <c r="W39">
        <v>1094.95</v>
      </c>
      <c r="X39">
        <v>1154.55</v>
      </c>
      <c r="Y39">
        <v>1044.8</v>
      </c>
      <c r="Z39">
        <v>1169</v>
      </c>
      <c r="AA39">
        <v>915</v>
      </c>
      <c r="AB39">
        <v>1169</v>
      </c>
      <c r="AC39" s="1">
        <f>(Table2[[#This Row],[Close Price]]/Table2[[#This Row],[Day Low]])-1</f>
        <v>5.1052559477601678E-2</v>
      </c>
      <c r="AD39" s="1">
        <f>(Table2[[#This Row],[Day High]]/Table2[[#This Row],[Close Price]])-1</f>
        <v>3.2150149889211832E-3</v>
      </c>
      <c r="AE39" s="1">
        <f>(Table2[[#This Row],[Close Price]]/Table2[[#This Row],[Current Week Low]])-1</f>
        <v>0.10150267993874418</v>
      </c>
      <c r="AF39" s="1">
        <f>(Table2[[#This Row],[Current Week High]]/Table2[[#This Row],[Close Price]])-1</f>
        <v>1.5770951905113684E-2</v>
      </c>
      <c r="AG39" s="1">
        <f>(Table2[[#This Row],[Close Price]]/Table2[[#This Row],[Current Month Low]])-1</f>
        <v>0.2577595628415299</v>
      </c>
      <c r="AH39" s="1">
        <f>(Table2[[#This Row],[Current Month High]]/Table2[[#This Row],[Close Price]])-1</f>
        <v>1.5770951905113684E-2</v>
      </c>
      <c r="AI39">
        <v>1.5770951905113599</v>
      </c>
      <c r="AJ39">
        <v>420.62881700972599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0.16</v>
      </c>
      <c r="AM39" t="s">
        <v>3159</v>
      </c>
      <c r="AN39">
        <v>9.9700000000000006</v>
      </c>
      <c r="AO39" t="s">
        <v>3159</v>
      </c>
      <c r="AP39">
        <v>0.101009210006061</v>
      </c>
      <c r="AQ39">
        <f>(Table2[[#This Row],[Sharpe Ratio]]-AVERAGE(Table2[Sharpe Ratio]))/_xlfn.STDEV.P(Table2[Sharpe Ratio])</f>
        <v>0.52485163093282416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13.402822455798074</v>
      </c>
      <c r="AS39">
        <f>_xlfn.RANK.AVG(Table2[[#This Row],[1Y Return vs Nifty Z-Score]],Table2[1Y Return vs Nifty Z-Score])</f>
        <v>1</v>
      </c>
      <c r="AT39">
        <f>_xlfn.RANK.AVG(Table2[[#This Row],[6M Return vs Nifty Z-Score]],Table2[6M Return vs Nifty Z-Score])</f>
        <v>7</v>
      </c>
      <c r="AU39">
        <f>_xlfn.RANK.AVG(Table2[[#This Row],[Sharpe Ratio Z-Score]],Table2[Sharpe Ratio Z-Score])</f>
        <v>210</v>
      </c>
      <c r="AV39">
        <f>(Table2[[#This Row],[Rank 1Y]]+Table2[[#This Row],[Rank 6M]]+Table2[[#This Row],[Rank Sharpe]])/3</f>
        <v>72.666666666666671</v>
      </c>
    </row>
    <row r="40" spans="1:48" x14ac:dyDescent="0.3">
      <c r="A40" t="s">
        <v>599</v>
      </c>
      <c r="B40" t="s">
        <v>600</v>
      </c>
      <c r="C40" t="s">
        <v>3116</v>
      </c>
      <c r="D40" t="s">
        <v>51</v>
      </c>
      <c r="E40">
        <v>32527.037252900001</v>
      </c>
      <c r="F40">
        <v>1277.75</v>
      </c>
      <c r="G40">
        <v>99.324486022432595</v>
      </c>
      <c r="H40">
        <f>(Table2[[#This Row],[1Y Return vs Nifty]]-AVERAGE(Table2[1Y Return vs Nifty]))/_xlfn.STDEV.P(Table2[1Y Return vs Nifty])</f>
        <v>1.3630614344806244</v>
      </c>
      <c r="I40">
        <v>16.239790978939599</v>
      </c>
      <c r="J40">
        <f>(Table2[[#This Row],[1M Return vs Nifty]]-AVERAGE(Table2[1M Return vs Nifty]))/_xlfn.STDEV.P(Table2[1M Return vs Nifty])</f>
        <v>2.0363504701385802</v>
      </c>
      <c r="K40">
        <v>85.786807982083801</v>
      </c>
      <c r="L40">
        <f>(Table2[[#This Row],[6M Return vs Nifty]]-AVERAGE(Table2[6M Return vs Nifty]))/_xlfn.STDEV.P(Table2[6M Return vs Nifty])</f>
        <v>3.0087363245971455</v>
      </c>
      <c r="M40">
        <v>3.5325075693019401</v>
      </c>
      <c r="N40">
        <f>(Table2[[#This Row],[1W Return vs Nifty]]-AVERAGE(Table2[1W Return vs Nifty]))/_xlfn.STDEV.P(Table2[1W Return vs Nifty])</f>
        <v>0.68585733915179858</v>
      </c>
      <c r="O40">
        <v>1235.96</v>
      </c>
      <c r="P40">
        <v>1163.66794032546</v>
      </c>
      <c r="Q40">
        <v>901.78048670288399</v>
      </c>
      <c r="R40">
        <v>66.838150518646202</v>
      </c>
      <c r="S40" s="1">
        <f>(Table2[[#This Row],[Close Price]]-Table2[[#This Row],[20D EMA]])/Table2[[#This Row],[20D EMA]]</f>
        <v>3.3811773843813682E-2</v>
      </c>
      <c r="T40" s="1">
        <f>(Table2[[#This Row],[Close Price]]-Table2[[#This Row],[50D EMA]])/Table2[[#This Row],[50D EMA]]</f>
        <v>9.803660969007448E-2</v>
      </c>
      <c r="U40" s="1">
        <f>(Table2[[#This Row],[Close Price]]-Table2[[#This Row],[200D EMA]])/Table2[[#This Row],[200D EMA]]</f>
        <v>0.41691910486081446</v>
      </c>
      <c r="V40">
        <v>0.66568232422357698</v>
      </c>
      <c r="W40">
        <v>1258.6500000000001</v>
      </c>
      <c r="X40">
        <v>1298</v>
      </c>
      <c r="Y40">
        <v>1223.75</v>
      </c>
      <c r="Z40">
        <v>1299</v>
      </c>
      <c r="AA40">
        <v>1140.0999999999999</v>
      </c>
      <c r="AB40">
        <v>1307.75</v>
      </c>
      <c r="AC40" s="1">
        <f>(Table2[[#This Row],[Close Price]]/Table2[[#This Row],[Day Low]])-1</f>
        <v>1.5174989075596779E-2</v>
      </c>
      <c r="AD40" s="1">
        <f>(Table2[[#This Row],[Day High]]/Table2[[#This Row],[Close Price]])-1</f>
        <v>1.5848170612404511E-2</v>
      </c>
      <c r="AE40" s="1">
        <f>(Table2[[#This Row],[Close Price]]/Table2[[#This Row],[Current Week Low]])-1</f>
        <v>4.412665985699693E-2</v>
      </c>
      <c r="AF40" s="1">
        <f>(Table2[[#This Row],[Current Week High]]/Table2[[#This Row],[Close Price]])-1</f>
        <v>1.6630796321659203E-2</v>
      </c>
      <c r="AG40" s="1">
        <f>(Table2[[#This Row],[Close Price]]/Table2[[#This Row],[Current Month Low]])-1</f>
        <v>0.12073502324357532</v>
      </c>
      <c r="AH40" s="1">
        <f>(Table2[[#This Row],[Current Month High]]/Table2[[#This Row],[Close Price]])-1</f>
        <v>2.3478771277636534E-2</v>
      </c>
      <c r="AI40">
        <v>2.3478771277636499</v>
      </c>
      <c r="AJ40">
        <v>135.70374469654999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0.25</v>
      </c>
      <c r="AM40" t="s">
        <v>3159</v>
      </c>
      <c r="AN40">
        <v>5.96</v>
      </c>
      <c r="AO40" t="s">
        <v>3159</v>
      </c>
      <c r="AP40">
        <v>0.117518954370913</v>
      </c>
      <c r="AQ40">
        <f>(Table2[[#This Row],[Sharpe Ratio]]-AVERAGE(Table2[Sharpe Ratio]))/_xlfn.STDEV.P(Table2[Sharpe Ratio])</f>
        <v>0.72108185379076173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7.8150874221589106</v>
      </c>
      <c r="AS40">
        <f>_xlfn.RANK.AVG(Table2[[#This Row],[1Y Return vs Nifty Z-Score]],Table2[1Y Return vs Nifty Z-Score])</f>
        <v>64</v>
      </c>
      <c r="AT40">
        <f>_xlfn.RANK.AVG(Table2[[#This Row],[6M Return vs Nifty Z-Score]],Table2[6M Return vs Nifty Z-Score])</f>
        <v>12</v>
      </c>
      <c r="AU40">
        <f>_xlfn.RANK.AVG(Table2[[#This Row],[Sharpe Ratio Z-Score]],Table2[Sharpe Ratio Z-Score])</f>
        <v>164</v>
      </c>
      <c r="AV40">
        <f>(Table2[[#This Row],[Rank 1Y]]+Table2[[#This Row],[Rank 6M]]+Table2[[#This Row],[Rank Sharpe]])/3</f>
        <v>80</v>
      </c>
    </row>
    <row r="41" spans="1:48" hidden="1" x14ac:dyDescent="0.3">
      <c r="A41" t="s">
        <v>618</v>
      </c>
      <c r="B41" t="s">
        <v>619</v>
      </c>
      <c r="C41" t="s">
        <v>3126</v>
      </c>
      <c r="D41" t="s">
        <v>160</v>
      </c>
      <c r="E41">
        <v>31444.853178000001</v>
      </c>
      <c r="F41">
        <v>7264.5</v>
      </c>
      <c r="G41">
        <v>162.20373619498099</v>
      </c>
      <c r="H41">
        <f>(Table2[[#This Row],[1Y Return vs Nifty]]-AVERAGE(Table2[1Y Return vs Nifty]))/_xlfn.STDEV.P(Table2[1Y Return vs Nifty])</f>
        <v>2.4706394937002369</v>
      </c>
      <c r="I41">
        <v>5.5630902462242</v>
      </c>
      <c r="J41">
        <f>(Table2[[#This Row],[1M Return vs Nifty]]-AVERAGE(Table2[1M Return vs Nifty]))/_xlfn.STDEV.P(Table2[1M Return vs Nifty])</f>
        <v>0.84164077581928221</v>
      </c>
      <c r="K41">
        <v>86.732339263847393</v>
      </c>
      <c r="L41">
        <f>(Table2[[#This Row],[6M Return vs Nifty]]-AVERAGE(Table2[6M Return vs Nifty]))/_xlfn.STDEV.P(Table2[6M Return vs Nifty])</f>
        <v>3.0433092806372368</v>
      </c>
      <c r="M41">
        <v>0.25652525720553299</v>
      </c>
      <c r="N41">
        <f>(Table2[[#This Row],[1W Return vs Nifty]]-AVERAGE(Table2[1W Return vs Nifty]))/_xlfn.STDEV.P(Table2[1W Return vs Nifty])</f>
        <v>4.4565773212298723E-2</v>
      </c>
      <c r="O41">
        <v>7574.61</v>
      </c>
      <c r="P41">
        <v>7242.07465098588</v>
      </c>
      <c r="Q41">
        <v>5489.1432220879797</v>
      </c>
      <c r="R41">
        <v>38.658980982506797</v>
      </c>
      <c r="S41" s="1">
        <f>(Table2[[#This Row],[Close Price]]-Table2[[#This Row],[20D EMA]])/Table2[[#This Row],[20D EMA]]</f>
        <v>-4.0940721700523153E-2</v>
      </c>
      <c r="T41" s="1">
        <f>(Table2[[#This Row],[Close Price]]-Table2[[#This Row],[50D EMA]])/Table2[[#This Row],[50D EMA]]</f>
        <v>3.0965365720259717E-3</v>
      </c>
      <c r="U41" s="1">
        <f>(Table2[[#This Row],[Close Price]]-Table2[[#This Row],[200D EMA]])/Table2[[#This Row],[200D EMA]]</f>
        <v>0.32343058034414046</v>
      </c>
      <c r="V41">
        <v>0.37225186171291402</v>
      </c>
      <c r="W41">
        <v>7235</v>
      </c>
      <c r="X41">
        <v>7447</v>
      </c>
      <c r="Y41">
        <v>6962.35</v>
      </c>
      <c r="Z41">
        <v>7447</v>
      </c>
      <c r="AA41">
        <v>6830.6</v>
      </c>
      <c r="AB41">
        <v>8750</v>
      </c>
      <c r="AC41" s="1">
        <f>(Table2[[#This Row],[Close Price]]/Table2[[#This Row],[Day Low]])-1</f>
        <v>4.0774015203870473E-3</v>
      </c>
      <c r="AD41" s="1">
        <f>(Table2[[#This Row],[Day High]]/Table2[[#This Row],[Close Price]])-1</f>
        <v>2.5122169454194987E-2</v>
      </c>
      <c r="AE41" s="1">
        <f>(Table2[[#This Row],[Close Price]]/Table2[[#This Row],[Current Week Low]])-1</f>
        <v>4.3397703361652162E-2</v>
      </c>
      <c r="AF41" s="1">
        <f>(Table2[[#This Row],[Current Week High]]/Table2[[#This Row],[Close Price]])-1</f>
        <v>2.5122169454194987E-2</v>
      </c>
      <c r="AG41" s="1">
        <f>(Table2[[#This Row],[Close Price]]/Table2[[#This Row],[Current Month Low]])-1</f>
        <v>6.3522970163675252E-2</v>
      </c>
      <c r="AH41" s="1">
        <f>(Table2[[#This Row],[Current Month High]]/Table2[[#This Row],[Close Price]])-1</f>
        <v>0.20448757657099592</v>
      </c>
      <c r="AI41">
        <v>20.448757657099499</v>
      </c>
      <c r="AJ41">
        <v>192.793519003667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0.04</v>
      </c>
      <c r="AM41" t="s">
        <v>3159</v>
      </c>
      <c r="AN41">
        <v>-10.3</v>
      </c>
      <c r="AO41" t="s">
        <v>3158</v>
      </c>
      <c r="AP41">
        <v>9.0623444799343006E-2</v>
      </c>
      <c r="AQ41">
        <f>(Table2[[#This Row],[Sharpe Ratio]]-AVERAGE(Table2[Sharpe Ratio]))/_xlfn.STDEV.P(Table2[Sharpe Ratio])</f>
        <v>0.40140931856103257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6.8015646419300877</v>
      </c>
      <c r="AS41">
        <f>_xlfn.RANK.AVG(Table2[[#This Row],[1Y Return vs Nifty Z-Score]],Table2[1Y Return vs Nifty Z-Score])</f>
        <v>21</v>
      </c>
      <c r="AT41">
        <f>_xlfn.RANK.AVG(Table2[[#This Row],[6M Return vs Nifty Z-Score]],Table2[6M Return vs Nifty Z-Score])</f>
        <v>11</v>
      </c>
      <c r="AU41">
        <f>_xlfn.RANK.AVG(Table2[[#This Row],[Sharpe Ratio Z-Score]],Table2[Sharpe Ratio Z-Score])</f>
        <v>240</v>
      </c>
      <c r="AV41">
        <f>(Table2[[#This Row],[Rank 1Y]]+Table2[[#This Row],[Rank 6M]]+Table2[[#This Row],[Rank Sharpe]])/3</f>
        <v>90.666666666666671</v>
      </c>
    </row>
    <row r="42" spans="1:48" x14ac:dyDescent="0.3">
      <c r="A42" t="s">
        <v>1284</v>
      </c>
      <c r="B42" t="s">
        <v>1285</v>
      </c>
      <c r="C42" t="s">
        <v>3125</v>
      </c>
      <c r="D42" t="s">
        <v>134</v>
      </c>
      <c r="E42">
        <v>8765.2339653500003</v>
      </c>
      <c r="F42">
        <v>1051.1500000000001</v>
      </c>
      <c r="G42">
        <v>152.32014320580501</v>
      </c>
      <c r="H42">
        <f>(Table2[[#This Row],[1Y Return vs Nifty]]-AVERAGE(Table2[1Y Return vs Nifty]))/_xlfn.STDEV.P(Table2[1Y Return vs Nifty])</f>
        <v>2.2965462799448471</v>
      </c>
      <c r="I42">
        <v>30.3919071539936</v>
      </c>
      <c r="J42">
        <f>(Table2[[#This Row],[1M Return vs Nifty]]-AVERAGE(Table2[1M Return vs Nifty]))/_xlfn.STDEV.P(Table2[1M Return vs Nifty])</f>
        <v>3.6199548824699765</v>
      </c>
      <c r="K42">
        <v>23.044022735878599</v>
      </c>
      <c r="L42">
        <f>(Table2[[#This Row],[6M Return vs Nifty]]-AVERAGE(Table2[6M Return vs Nifty]))/_xlfn.STDEV.P(Table2[6M Return vs Nifty])</f>
        <v>0.71457261157436691</v>
      </c>
      <c r="M42">
        <v>10.0746283687717</v>
      </c>
      <c r="N42">
        <f>(Table2[[#This Row],[1W Return vs Nifty]]-AVERAGE(Table2[1W Return vs Nifty]))/_xlfn.STDEV.P(Table2[1W Return vs Nifty])</f>
        <v>1.966513488168842</v>
      </c>
      <c r="O42">
        <v>959</v>
      </c>
      <c r="P42">
        <v>911.97868442816798</v>
      </c>
      <c r="Q42">
        <v>803.61385264947103</v>
      </c>
      <c r="R42">
        <v>66.914507546126501</v>
      </c>
      <c r="S42" s="1">
        <f>(Table2[[#This Row],[Close Price]]-Table2[[#This Row],[20D EMA]])/Table2[[#This Row],[20D EMA]]</f>
        <v>9.6089676746611147E-2</v>
      </c>
      <c r="T42" s="1">
        <f>(Table2[[#This Row],[Close Price]]-Table2[[#This Row],[50D EMA]])/Table2[[#This Row],[50D EMA]]</f>
        <v>0.15260369342853203</v>
      </c>
      <c r="U42" s="1">
        <f>(Table2[[#This Row],[Close Price]]-Table2[[#This Row],[200D EMA]])/Table2[[#This Row],[200D EMA]]</f>
        <v>0.30802872117549479</v>
      </c>
      <c r="V42">
        <v>1.8965699191171199</v>
      </c>
      <c r="W42">
        <v>1020.3</v>
      </c>
      <c r="X42">
        <v>1087.95</v>
      </c>
      <c r="Y42">
        <v>987.25</v>
      </c>
      <c r="Z42">
        <v>1087.95</v>
      </c>
      <c r="AA42">
        <v>775.55</v>
      </c>
      <c r="AB42">
        <v>1105</v>
      </c>
      <c r="AC42" s="1">
        <f>(Table2[[#This Row],[Close Price]]/Table2[[#This Row],[Day Low]])-1</f>
        <v>3.0236205037734054E-2</v>
      </c>
      <c r="AD42" s="1">
        <f>(Table2[[#This Row],[Day High]]/Table2[[#This Row],[Close Price]])-1</f>
        <v>3.5009275555344166E-2</v>
      </c>
      <c r="AE42" s="1">
        <f>(Table2[[#This Row],[Close Price]]/Table2[[#This Row],[Current Week Low]])-1</f>
        <v>6.4725246897948896E-2</v>
      </c>
      <c r="AF42" s="1">
        <f>(Table2[[#This Row],[Current Week High]]/Table2[[#This Row],[Close Price]])-1</f>
        <v>3.5009275555344166E-2</v>
      </c>
      <c r="AG42" s="1">
        <f>(Table2[[#This Row],[Close Price]]/Table2[[#This Row],[Current Month Low]])-1</f>
        <v>0.35536071175294981</v>
      </c>
      <c r="AH42" s="1">
        <f>(Table2[[#This Row],[Current Month High]]/Table2[[#This Row],[Close Price]])-1</f>
        <v>5.122960566998036E-2</v>
      </c>
      <c r="AI42">
        <v>5.5986300718260802</v>
      </c>
      <c r="AJ42">
        <v>190.53344389165201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0.24</v>
      </c>
      <c r="AM42" t="s">
        <v>3159</v>
      </c>
      <c r="AN42">
        <v>5.97</v>
      </c>
      <c r="AO42" t="s">
        <v>3159</v>
      </c>
      <c r="AP42">
        <v>0.13936680423557099</v>
      </c>
      <c r="AQ42">
        <f>(Table2[[#This Row],[Sharpe Ratio]]-AVERAGE(Table2[Sharpe Ratio]))/_xlfn.STDEV.P(Table2[Sharpe Ratio])</f>
        <v>0.9807593117310397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9.5783465738890712</v>
      </c>
      <c r="AS42">
        <f>_xlfn.RANK.AVG(Table2[[#This Row],[1Y Return vs Nifty Z-Score]],Table2[1Y Return vs Nifty Z-Score])</f>
        <v>26</v>
      </c>
      <c r="AT42">
        <f>_xlfn.RANK.AVG(Table2[[#This Row],[6M Return vs Nifty Z-Score]],Table2[6M Return vs Nifty Z-Score])</f>
        <v>131</v>
      </c>
      <c r="AU42">
        <f>_xlfn.RANK.AVG(Table2[[#This Row],[Sharpe Ratio Z-Score]],Table2[Sharpe Ratio Z-Score])</f>
        <v>117</v>
      </c>
      <c r="AV42">
        <f>(Table2[[#This Row],[Rank 1Y]]+Table2[[#This Row],[Rank 6M]]+Table2[[#This Row],[Rank Sharpe]])/3</f>
        <v>91.333333333333329</v>
      </c>
    </row>
    <row r="43" spans="1:48" hidden="1" x14ac:dyDescent="0.3">
      <c r="A43" t="s">
        <v>129</v>
      </c>
      <c r="B43" t="s">
        <v>130</v>
      </c>
      <c r="C43" t="s">
        <v>3123</v>
      </c>
      <c r="D43" t="s">
        <v>131</v>
      </c>
      <c r="E43">
        <v>210923.668110795</v>
      </c>
      <c r="F43">
        <v>288.55</v>
      </c>
      <c r="G43">
        <v>91.514623280370998</v>
      </c>
      <c r="H43">
        <f>(Table2[[#This Row],[1Y Return vs Nifty]]-AVERAGE(Table2[1Y Return vs Nifty]))/_xlfn.STDEV.P(Table2[1Y Return vs Nifty])</f>
        <v>1.2254956620694175</v>
      </c>
      <c r="I43">
        <v>2.0765229397825</v>
      </c>
      <c r="J43">
        <f>(Table2[[#This Row],[1M Return vs Nifty]]-AVERAGE(Table2[1M Return vs Nifty]))/_xlfn.STDEV.P(Table2[1M Return vs Nifty])</f>
        <v>0.45149817791551672</v>
      </c>
      <c r="K43">
        <v>15.7640824299465</v>
      </c>
      <c r="L43">
        <f>(Table2[[#This Row],[6M Return vs Nifty]]-AVERAGE(Table2[6M Return vs Nifty]))/_xlfn.STDEV.P(Table2[6M Return vs Nifty])</f>
        <v>0.44838463765346909</v>
      </c>
      <c r="M43">
        <v>5.8138469294160604</v>
      </c>
      <c r="N43">
        <f>(Table2[[#This Row],[1W Return vs Nifty]]-AVERAGE(Table2[1W Return vs Nifty]))/_xlfn.STDEV.P(Table2[1W Return vs Nifty])</f>
        <v>1.1324420735335838</v>
      </c>
      <c r="O43">
        <v>280.67</v>
      </c>
      <c r="P43">
        <v>285.52048187448003</v>
      </c>
      <c r="Q43">
        <v>257.17244322030899</v>
      </c>
      <c r="R43">
        <v>58.4307973586915</v>
      </c>
      <c r="S43" s="1">
        <f>(Table2[[#This Row],[Close Price]]-Table2[[#This Row],[20D EMA]])/Table2[[#This Row],[20D EMA]]</f>
        <v>2.8075676060854367E-2</v>
      </c>
      <c r="T43" s="1">
        <f>(Table2[[#This Row],[Close Price]]-Table2[[#This Row],[50D EMA]])/Table2[[#This Row],[50D EMA]]</f>
        <v>1.0610510691319918E-2</v>
      </c>
      <c r="U43" s="1">
        <f>(Table2[[#This Row],[Close Price]]-Table2[[#This Row],[200D EMA]])/Table2[[#This Row],[200D EMA]]</f>
        <v>0.12200979384409069</v>
      </c>
      <c r="V43">
        <v>0.84287602092982195</v>
      </c>
      <c r="W43">
        <v>282.05</v>
      </c>
      <c r="X43">
        <v>294.75</v>
      </c>
      <c r="Y43">
        <v>267.39999999999998</v>
      </c>
      <c r="Z43">
        <v>294.75</v>
      </c>
      <c r="AA43">
        <v>257.45</v>
      </c>
      <c r="AB43">
        <v>294.75</v>
      </c>
      <c r="AC43" s="1">
        <f>(Table2[[#This Row],[Close Price]]/Table2[[#This Row],[Day Low]])-1</f>
        <v>2.3045559297996787E-2</v>
      </c>
      <c r="AD43" s="1">
        <f>(Table2[[#This Row],[Day High]]/Table2[[#This Row],[Close Price]])-1</f>
        <v>2.1486744065153385E-2</v>
      </c>
      <c r="AE43" s="1">
        <f>(Table2[[#This Row],[Close Price]]/Table2[[#This Row],[Current Week Low]])-1</f>
        <v>7.9094988780852749E-2</v>
      </c>
      <c r="AF43" s="1">
        <f>(Table2[[#This Row],[Current Week High]]/Table2[[#This Row],[Close Price]])-1</f>
        <v>2.1486744065153385E-2</v>
      </c>
      <c r="AG43" s="1">
        <f>(Table2[[#This Row],[Close Price]]/Table2[[#This Row],[Current Month Low]])-1</f>
        <v>0.1208001553699749</v>
      </c>
      <c r="AH43" s="1">
        <f>(Table2[[#This Row],[Current Month High]]/Table2[[#This Row],[Close Price]])-1</f>
        <v>2.1486744065153385E-2</v>
      </c>
      <c r="AI43">
        <v>18.003812164269601</v>
      </c>
      <c r="AJ43">
        <v>120.68833652007601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-0.01</v>
      </c>
      <c r="AM43" t="s">
        <v>3158</v>
      </c>
      <c r="AN43">
        <v>1</v>
      </c>
      <c r="AO43" t="s">
        <v>3159</v>
      </c>
      <c r="AP43">
        <v>0.20953403133017701</v>
      </c>
      <c r="AQ43">
        <f>(Table2[[#This Row],[Sharpe Ratio]]-AVERAGE(Table2[Sharpe Ratio]))/_xlfn.STDEV.P(Table2[Sharpe Ratio])</f>
        <v>1.8147474284344738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77</v>
      </c>
      <c r="AT43">
        <f>_xlfn.RANK.AVG(Table2[[#This Row],[6M Return vs Nifty Z-Score]],Table2[6M Return vs Nifty Z-Score])</f>
        <v>182</v>
      </c>
      <c r="AU43">
        <f>_xlfn.RANK.AVG(Table2[[#This Row],[Sharpe Ratio Z-Score]],Table2[Sharpe Ratio Z-Score])</f>
        <v>20</v>
      </c>
      <c r="AV43">
        <f>(Table2[[#This Row],[Rank 1Y]]+Table2[[#This Row],[Rank 6M]]+Table2[[#This Row],[Rank Sharpe]])/3</f>
        <v>93</v>
      </c>
    </row>
    <row r="44" spans="1:48" hidden="1" x14ac:dyDescent="0.3">
      <c r="A44" t="s">
        <v>1571</v>
      </c>
      <c r="B44" t="s">
        <v>1572</v>
      </c>
      <c r="C44" t="s">
        <v>3118</v>
      </c>
      <c r="D44" t="s">
        <v>200</v>
      </c>
      <c r="E44">
        <v>6050.3416546050003</v>
      </c>
      <c r="F44">
        <v>2107.85</v>
      </c>
      <c r="G44">
        <v>100.32777332712899</v>
      </c>
      <c r="H44">
        <f>(Table2[[#This Row],[1Y Return vs Nifty]]-AVERAGE(Table2[1Y Return vs Nifty]))/_xlfn.STDEV.P(Table2[1Y Return vs Nifty])</f>
        <v>1.3807337031976656</v>
      </c>
      <c r="I44">
        <v>-8.2262242364438105</v>
      </c>
      <c r="J44">
        <f>(Table2[[#This Row],[1M Return vs Nifty]]-AVERAGE(Table2[1M Return vs Nifty]))/_xlfn.STDEV.P(Table2[1M Return vs Nifty])</f>
        <v>-0.70136657288169491</v>
      </c>
      <c r="K44">
        <v>29.269197500578102</v>
      </c>
      <c r="L44">
        <f>(Table2[[#This Row],[6M Return vs Nifty]]-AVERAGE(Table2[6M Return vs Nifty]))/_xlfn.STDEV.P(Table2[6M Return vs Nifty])</f>
        <v>0.94219352442286819</v>
      </c>
      <c r="M44">
        <v>-1.03331748934316</v>
      </c>
      <c r="N44">
        <f>(Table2[[#This Row],[1W Return vs Nifty]]-AVERAGE(Table2[1W Return vs Nifty]))/_xlfn.STDEV.P(Table2[1W Return vs Nifty])</f>
        <v>-0.20792804267176415</v>
      </c>
      <c r="O44">
        <v>2162.4499999999998</v>
      </c>
      <c r="P44">
        <v>2281.1999388413201</v>
      </c>
      <c r="Q44">
        <v>1965.7939020323399</v>
      </c>
      <c r="R44">
        <v>38.894965962606598</v>
      </c>
      <c r="S44" s="1">
        <f>(Table2[[#This Row],[Close Price]]-Table2[[#This Row],[20D EMA]])/Table2[[#This Row],[20D EMA]]</f>
        <v>-2.5249138708409401E-2</v>
      </c>
      <c r="T44" s="1">
        <f>(Table2[[#This Row],[Close Price]]-Table2[[#This Row],[50D EMA]])/Table2[[#This Row],[50D EMA]]</f>
        <v>-7.5990681873053648E-2</v>
      </c>
      <c r="U44" s="1">
        <f>(Table2[[#This Row],[Close Price]]-Table2[[#This Row],[200D EMA]])/Table2[[#This Row],[200D EMA]]</f>
        <v>7.2263983432238249E-2</v>
      </c>
      <c r="V44">
        <v>0.47483975308419102</v>
      </c>
      <c r="W44">
        <v>2050.1</v>
      </c>
      <c r="X44">
        <v>2150</v>
      </c>
      <c r="Y44">
        <v>1974.2</v>
      </c>
      <c r="Z44">
        <v>2150</v>
      </c>
      <c r="AA44">
        <v>1974.2</v>
      </c>
      <c r="AB44">
        <v>2480</v>
      </c>
      <c r="AC44" s="1">
        <f>(Table2[[#This Row],[Close Price]]/Table2[[#This Row],[Day Low]])-1</f>
        <v>2.8169357592312538E-2</v>
      </c>
      <c r="AD44" s="1">
        <f>(Table2[[#This Row],[Day High]]/Table2[[#This Row],[Close Price]])-1</f>
        <v>1.9996679080579671E-2</v>
      </c>
      <c r="AE44" s="1">
        <f>(Table2[[#This Row],[Close Price]]/Table2[[#This Row],[Current Week Low]])-1</f>
        <v>6.7698308175463406E-2</v>
      </c>
      <c r="AF44" s="1">
        <f>(Table2[[#This Row],[Current Week High]]/Table2[[#This Row],[Close Price]])-1</f>
        <v>1.9996679080579671E-2</v>
      </c>
      <c r="AG44" s="1">
        <f>(Table2[[#This Row],[Close Price]]/Table2[[#This Row],[Current Month Low]])-1</f>
        <v>6.7698308175463406E-2</v>
      </c>
      <c r="AH44" s="1">
        <f>(Table2[[#This Row],[Current Month High]]/Table2[[#This Row],[Close Price]])-1</f>
        <v>0.17655430889294776</v>
      </c>
      <c r="AI44">
        <v>40.052660293664097</v>
      </c>
      <c r="AJ44">
        <v>134.15352143967999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-0.15</v>
      </c>
      <c r="AM44" t="s">
        <v>3158</v>
      </c>
      <c r="AN44">
        <v>-1.66</v>
      </c>
      <c r="AO44" t="s">
        <v>3158</v>
      </c>
      <c r="AP44">
        <v>0.13796301036527001</v>
      </c>
      <c r="AQ44">
        <f>(Table2[[#This Row],[Sharpe Ratio]]-AVERAGE(Table2[Sharpe Ratio]))/_xlfn.STDEV.P(Table2[Sharpe Ratio])</f>
        <v>0.96407420880466022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63</v>
      </c>
      <c r="AT44">
        <f>_xlfn.RANK.AVG(Table2[[#This Row],[6M Return vs Nifty Z-Score]],Table2[6M Return vs Nifty Z-Score])</f>
        <v>100</v>
      </c>
      <c r="AU44">
        <f>_xlfn.RANK.AVG(Table2[[#This Row],[Sharpe Ratio Z-Score]],Table2[Sharpe Ratio Z-Score])</f>
        <v>118</v>
      </c>
      <c r="AV44">
        <f>(Table2[[#This Row],[Rank 1Y]]+Table2[[#This Row],[Rank 6M]]+Table2[[#This Row],[Rank Sharpe]])/3</f>
        <v>93.666666666666671</v>
      </c>
    </row>
    <row r="45" spans="1:48" x14ac:dyDescent="0.3">
      <c r="A45" t="s">
        <v>259</v>
      </c>
      <c r="B45" t="s">
        <v>260</v>
      </c>
      <c r="C45" t="s">
        <v>3111</v>
      </c>
      <c r="D45" t="s">
        <v>261</v>
      </c>
      <c r="E45">
        <v>97793.434024600007</v>
      </c>
      <c r="F45">
        <v>11267</v>
      </c>
      <c r="G45">
        <v>162.82378152490099</v>
      </c>
      <c r="H45">
        <f>(Table2[[#This Row],[1Y Return vs Nifty]]-AVERAGE(Table2[1Y Return vs Nifty]))/_xlfn.STDEV.P(Table2[1Y Return vs Nifty])</f>
        <v>2.4815611984161241</v>
      </c>
      <c r="I45">
        <v>2.2721535501744499</v>
      </c>
      <c r="J45">
        <f>(Table2[[#This Row],[1M Return vs Nifty]]-AVERAGE(Table2[1M Return vs Nifty]))/_xlfn.STDEV.P(Table2[1M Return vs Nifty])</f>
        <v>0.47338900286153185</v>
      </c>
      <c r="K45">
        <v>40.596570722705799</v>
      </c>
      <c r="L45">
        <f>(Table2[[#This Row],[6M Return vs Nifty]]-AVERAGE(Table2[6M Return vs Nifty]))/_xlfn.STDEV.P(Table2[6M Return vs Nifty])</f>
        <v>1.356374190902653</v>
      </c>
      <c r="M45">
        <v>1.2222546225579001</v>
      </c>
      <c r="N45">
        <f>(Table2[[#This Row],[1W Return vs Nifty]]-AVERAGE(Table2[1W Return vs Nifty]))/_xlfn.STDEV.P(Table2[1W Return vs Nifty])</f>
        <v>0.23361261107030279</v>
      </c>
      <c r="O45">
        <v>11216.78</v>
      </c>
      <c r="P45">
        <v>11125.5383765061</v>
      </c>
      <c r="Q45">
        <v>9224.5831272057694</v>
      </c>
      <c r="R45">
        <v>43.555917338570303</v>
      </c>
      <c r="S45" s="1">
        <f>(Table2[[#This Row],[Close Price]]-Table2[[#This Row],[20D EMA]])/Table2[[#This Row],[20D EMA]]</f>
        <v>4.4772207353624962E-3</v>
      </c>
      <c r="T45" s="1">
        <f>(Table2[[#This Row],[Close Price]]-Table2[[#This Row],[50D EMA]])/Table2[[#This Row],[50D EMA]]</f>
        <v>1.2715036226258148E-2</v>
      </c>
      <c r="U45" s="1">
        <f>(Table2[[#This Row],[Close Price]]-Table2[[#This Row],[200D EMA]])/Table2[[#This Row],[200D EMA]]</f>
        <v>0.22141020842129933</v>
      </c>
      <c r="V45">
        <v>0.53048987813818005</v>
      </c>
      <c r="W45">
        <v>10995</v>
      </c>
      <c r="X45">
        <v>11500</v>
      </c>
      <c r="Y45">
        <v>10681</v>
      </c>
      <c r="Z45">
        <v>11500</v>
      </c>
      <c r="AA45">
        <v>10428.85</v>
      </c>
      <c r="AB45">
        <v>11881.85</v>
      </c>
      <c r="AC45" s="1">
        <f>(Table2[[#This Row],[Close Price]]/Table2[[#This Row],[Day Low]])-1</f>
        <v>2.4738517507958191E-2</v>
      </c>
      <c r="AD45" s="1">
        <f>(Table2[[#This Row],[Day High]]/Table2[[#This Row],[Close Price]])-1</f>
        <v>2.0679861542557854E-2</v>
      </c>
      <c r="AE45" s="1">
        <f>(Table2[[#This Row],[Close Price]]/Table2[[#This Row],[Current Week Low]])-1</f>
        <v>5.4863776799925157E-2</v>
      </c>
      <c r="AF45" s="1">
        <f>(Table2[[#This Row],[Current Week High]]/Table2[[#This Row],[Close Price]])-1</f>
        <v>2.0679861542557854E-2</v>
      </c>
      <c r="AG45" s="1">
        <f>(Table2[[#This Row],[Close Price]]/Table2[[#This Row],[Current Month Low]])-1</f>
        <v>8.0368401118052324E-2</v>
      </c>
      <c r="AH45" s="1">
        <f>(Table2[[#This Row],[Current Month High]]/Table2[[#This Row],[Close Price]])-1</f>
        <v>5.4570870684299333E-2</v>
      </c>
      <c r="AI45">
        <v>11.999644980917701</v>
      </c>
      <c r="AJ45">
        <v>191.19338373069701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-0.01</v>
      </c>
      <c r="AM45" t="s">
        <v>3158</v>
      </c>
      <c r="AN45">
        <v>-3.96</v>
      </c>
      <c r="AO45" t="s">
        <v>3158</v>
      </c>
      <c r="AP45">
        <v>0.102011328801797</v>
      </c>
      <c r="AQ45">
        <f>(Table2[[#This Row],[Sharpe Ratio]]-AVERAGE(Table2[Sharpe Ratio]))/_xlfn.STDEV.P(Table2[Sharpe Ratio])</f>
        <v>0.53676253580643607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5.0816995390570483</v>
      </c>
      <c r="AS45">
        <f>_xlfn.RANK.AVG(Table2[[#This Row],[1Y Return vs Nifty Z-Score]],Table2[1Y Return vs Nifty Z-Score])</f>
        <v>20</v>
      </c>
      <c r="AT45">
        <f>_xlfn.RANK.AVG(Table2[[#This Row],[6M Return vs Nifty Z-Score]],Table2[6M Return vs Nifty Z-Score])</f>
        <v>66</v>
      </c>
      <c r="AU45">
        <f>_xlfn.RANK.AVG(Table2[[#This Row],[Sharpe Ratio Z-Score]],Table2[Sharpe Ratio Z-Score])</f>
        <v>205</v>
      </c>
      <c r="AV45">
        <f>(Table2[[#This Row],[Rank 1Y]]+Table2[[#This Row],[Rank 6M]]+Table2[[#This Row],[Rank Sharpe]])/3</f>
        <v>97</v>
      </c>
    </row>
    <row r="46" spans="1:48" hidden="1" x14ac:dyDescent="0.3">
      <c r="A46" t="s">
        <v>1504</v>
      </c>
      <c r="B46" t="s">
        <v>1505</v>
      </c>
      <c r="C46" t="s">
        <v>3115</v>
      </c>
      <c r="D46" t="s">
        <v>48</v>
      </c>
      <c r="E46">
        <v>6695.3198114500001</v>
      </c>
      <c r="F46">
        <v>490.45</v>
      </c>
      <c r="G46">
        <v>58.188557811448298</v>
      </c>
      <c r="H46">
        <f>(Table2[[#This Row],[1Y Return vs Nifty]]-AVERAGE(Table2[1Y Return vs Nifty]))/_xlfn.STDEV.P(Table2[1Y Return vs Nifty])</f>
        <v>0.63847818313628435</v>
      </c>
      <c r="I46">
        <v>-10.1050118598449</v>
      </c>
      <c r="J46">
        <f>(Table2[[#This Row],[1M Return vs Nifty]]-AVERAGE(Table2[1M Return vs Nifty]))/_xlfn.STDEV.P(Table2[1M Return vs Nifty])</f>
        <v>-0.91160059961305284</v>
      </c>
      <c r="K46">
        <v>26.286361635388499</v>
      </c>
      <c r="L46">
        <f>(Table2[[#This Row],[6M Return vs Nifty]]-AVERAGE(Table2[6M Return vs Nifty]))/_xlfn.STDEV.P(Table2[6M Return vs Nifty])</f>
        <v>0.83312737798119785</v>
      </c>
      <c r="M46">
        <v>-6.1614608686301704</v>
      </c>
      <c r="N46">
        <f>(Table2[[#This Row],[1W Return vs Nifty]]-AVERAGE(Table2[1W Return vs Nifty]))/_xlfn.STDEV.P(Table2[1W Return vs Nifty])</f>
        <v>-1.2117903303044288</v>
      </c>
      <c r="O46">
        <v>531.91</v>
      </c>
      <c r="P46">
        <v>541.82047170129795</v>
      </c>
      <c r="Q46">
        <v>457.23924912519499</v>
      </c>
      <c r="R46">
        <v>30.3274815912741</v>
      </c>
      <c r="S46" s="1">
        <f>(Table2[[#This Row],[Close Price]]-Table2[[#This Row],[20D EMA]])/Table2[[#This Row],[20D EMA]]</f>
        <v>-7.7945517098757272E-2</v>
      </c>
      <c r="T46" s="1">
        <f>(Table2[[#This Row],[Close Price]]-Table2[[#This Row],[50D EMA]])/Table2[[#This Row],[50D EMA]]</f>
        <v>-9.4810872575553332E-2</v>
      </c>
      <c r="U46" s="1">
        <f>(Table2[[#This Row],[Close Price]]-Table2[[#This Row],[200D EMA]])/Table2[[#This Row],[200D EMA]]</f>
        <v>7.2633202285991169E-2</v>
      </c>
      <c r="V46">
        <v>0.86011554570864501</v>
      </c>
      <c r="W46">
        <v>469.05</v>
      </c>
      <c r="X46">
        <v>503.5</v>
      </c>
      <c r="Y46">
        <v>469.05</v>
      </c>
      <c r="Z46">
        <v>518</v>
      </c>
      <c r="AA46">
        <v>469.05</v>
      </c>
      <c r="AB46">
        <v>577.79999999999995</v>
      </c>
      <c r="AC46" s="1">
        <f>(Table2[[#This Row],[Close Price]]/Table2[[#This Row],[Day Low]])-1</f>
        <v>4.5624133887645302E-2</v>
      </c>
      <c r="AD46" s="1">
        <f>(Table2[[#This Row],[Day High]]/Table2[[#This Row],[Close Price]])-1</f>
        <v>2.6608216943623253E-2</v>
      </c>
      <c r="AE46" s="1">
        <f>(Table2[[#This Row],[Close Price]]/Table2[[#This Row],[Current Week Low]])-1</f>
        <v>4.5624133887645302E-2</v>
      </c>
      <c r="AF46" s="1">
        <f>(Table2[[#This Row],[Current Week High]]/Table2[[#This Row],[Close Price]])-1</f>
        <v>5.617290243653783E-2</v>
      </c>
      <c r="AG46" s="1">
        <f>(Table2[[#This Row],[Close Price]]/Table2[[#This Row],[Current Month Low]])-1</f>
        <v>4.5624133887645302E-2</v>
      </c>
      <c r="AH46" s="1">
        <f>(Table2[[#This Row],[Current Month High]]/Table2[[#This Row],[Close Price]])-1</f>
        <v>0.17810174329697204</v>
      </c>
      <c r="AI46">
        <v>26.2106228973391</v>
      </c>
      <c r="AJ46">
        <v>89.912875121006707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-0.11</v>
      </c>
      <c r="AM46" t="s">
        <v>3158</v>
      </c>
      <c r="AN46">
        <v>-10.79</v>
      </c>
      <c r="AO46" t="s">
        <v>3158</v>
      </c>
      <c r="AP46">
        <v>0.19183100726288699</v>
      </c>
      <c r="AQ46">
        <f>(Table2[[#This Row],[Sharpe Ratio]]-AVERAGE(Table2[Sharpe Ratio]))/_xlfn.STDEV.P(Table2[Sharpe Ratio])</f>
        <v>1.6043342154122688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146</v>
      </c>
      <c r="AT46">
        <f>_xlfn.RANK.AVG(Table2[[#This Row],[6M Return vs Nifty Z-Score]],Table2[6M Return vs Nifty Z-Score])</f>
        <v>115</v>
      </c>
      <c r="AU46">
        <f>_xlfn.RANK.AVG(Table2[[#This Row],[Sharpe Ratio Z-Score]],Table2[Sharpe Ratio Z-Score])</f>
        <v>32</v>
      </c>
      <c r="AV46">
        <f>(Table2[[#This Row],[Rank 1Y]]+Table2[[#This Row],[Rank 6M]]+Table2[[#This Row],[Rank Sharpe]])/3</f>
        <v>97.666666666666671</v>
      </c>
    </row>
    <row r="47" spans="1:48" hidden="1" x14ac:dyDescent="0.3">
      <c r="A47" t="s">
        <v>973</v>
      </c>
      <c r="B47" t="s">
        <v>974</v>
      </c>
      <c r="C47" t="s">
        <v>3123</v>
      </c>
      <c r="D47" t="s">
        <v>267</v>
      </c>
      <c r="E47">
        <v>14388.10330194</v>
      </c>
      <c r="F47">
        <v>1811.9</v>
      </c>
      <c r="G47">
        <v>79.0356489714205</v>
      </c>
      <c r="H47">
        <f>(Table2[[#This Row],[1Y Return vs Nifty]]-AVERAGE(Table2[1Y Return vs Nifty]))/_xlfn.STDEV.P(Table2[1Y Return vs Nifty])</f>
        <v>1.0056864546085929</v>
      </c>
      <c r="I47">
        <v>6.6381710330875201</v>
      </c>
      <c r="J47">
        <f>(Table2[[#This Row],[1M Return vs Nifty]]-AVERAGE(Table2[1M Return vs Nifty]))/_xlfn.STDEV.P(Table2[1M Return vs Nifty])</f>
        <v>0.96194099499713714</v>
      </c>
      <c r="K47">
        <v>30.343465832343998</v>
      </c>
      <c r="L47">
        <f>(Table2[[#This Row],[6M Return vs Nifty]]-AVERAGE(Table2[6M Return vs Nifty]))/_xlfn.STDEV.P(Table2[6M Return vs Nifty])</f>
        <v>0.98147369687800956</v>
      </c>
      <c r="M47">
        <v>2.8588454646703698</v>
      </c>
      <c r="N47">
        <f>(Table2[[#This Row],[1W Return vs Nifty]]-AVERAGE(Table2[1W Return vs Nifty]))/_xlfn.STDEV.P(Table2[1W Return vs Nifty])</f>
        <v>0.55398427488094193</v>
      </c>
      <c r="O47">
        <v>1753.52</v>
      </c>
      <c r="P47">
        <v>1781.65333042817</v>
      </c>
      <c r="Q47">
        <v>1593.45088822395</v>
      </c>
      <c r="R47">
        <v>56.366051657790102</v>
      </c>
      <c r="S47" s="1">
        <f>(Table2[[#This Row],[Close Price]]-Table2[[#This Row],[20D EMA]])/Table2[[#This Row],[20D EMA]]</f>
        <v>3.3293033441306692E-2</v>
      </c>
      <c r="T47" s="1">
        <f>(Table2[[#This Row],[Close Price]]-Table2[[#This Row],[50D EMA]])/Table2[[#This Row],[50D EMA]]</f>
        <v>1.6976742363544538E-2</v>
      </c>
      <c r="U47" s="1">
        <f>(Table2[[#This Row],[Close Price]]-Table2[[#This Row],[200D EMA]])/Table2[[#This Row],[200D EMA]]</f>
        <v>0.13709183846860326</v>
      </c>
      <c r="V47">
        <v>1.87106104853208</v>
      </c>
      <c r="W47">
        <v>1781.3</v>
      </c>
      <c r="X47">
        <v>1888</v>
      </c>
      <c r="Y47">
        <v>1615</v>
      </c>
      <c r="Z47">
        <v>1900</v>
      </c>
      <c r="AA47">
        <v>1604</v>
      </c>
      <c r="AB47">
        <v>1900</v>
      </c>
      <c r="AC47" s="1">
        <f>(Table2[[#This Row],[Close Price]]/Table2[[#This Row],[Day Low]])-1</f>
        <v>1.7178465165890167E-2</v>
      </c>
      <c r="AD47" s="1">
        <f>(Table2[[#This Row],[Day High]]/Table2[[#This Row],[Close Price]])-1</f>
        <v>4.2000110381367639E-2</v>
      </c>
      <c r="AE47" s="1">
        <f>(Table2[[#This Row],[Close Price]]/Table2[[#This Row],[Current Week Low]])-1</f>
        <v>0.12191950464396295</v>
      </c>
      <c r="AF47" s="1">
        <f>(Table2[[#This Row],[Current Week High]]/Table2[[#This Row],[Close Price]])-1</f>
        <v>4.8622992438876356E-2</v>
      </c>
      <c r="AG47" s="1">
        <f>(Table2[[#This Row],[Close Price]]/Table2[[#This Row],[Current Month Low]])-1</f>
        <v>0.1296134663341646</v>
      </c>
      <c r="AH47" s="1">
        <f>(Table2[[#This Row],[Current Month High]]/Table2[[#This Row],[Close Price]])-1</f>
        <v>4.8622992438876356E-2</v>
      </c>
      <c r="AI47">
        <v>48.131795352944401</v>
      </c>
      <c r="AJ47">
        <v>125.571117335823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-0.05</v>
      </c>
      <c r="AM47" t="s">
        <v>3158</v>
      </c>
      <c r="AN47">
        <v>5.3</v>
      </c>
      <c r="AO47" t="s">
        <v>3159</v>
      </c>
      <c r="AP47">
        <v>0.15038445728641101</v>
      </c>
      <c r="AQ47">
        <f>(Table2[[#This Row],[Sharpe Ratio]]-AVERAGE(Table2[Sharpe Ratio]))/_xlfn.STDEV.P(Table2[Sharpe Ratio])</f>
        <v>1.111712067010552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99</v>
      </c>
      <c r="AT47">
        <f>_xlfn.RANK.AVG(Table2[[#This Row],[6M Return vs Nifty Z-Score]],Table2[6M Return vs Nifty Z-Score])</f>
        <v>95</v>
      </c>
      <c r="AU47">
        <f>_xlfn.RANK.AVG(Table2[[#This Row],[Sharpe Ratio Z-Score]],Table2[Sharpe Ratio Z-Score])</f>
        <v>100</v>
      </c>
      <c r="AV47">
        <f>(Table2[[#This Row],[Rank 1Y]]+Table2[[#This Row],[Rank 6M]]+Table2[[#This Row],[Rank Sharpe]])/3</f>
        <v>98</v>
      </c>
    </row>
    <row r="48" spans="1:48" x14ac:dyDescent="0.3">
      <c r="A48" t="s">
        <v>305</v>
      </c>
      <c r="B48" t="s">
        <v>306</v>
      </c>
      <c r="C48" t="s">
        <v>3111</v>
      </c>
      <c r="D48" t="s">
        <v>261</v>
      </c>
      <c r="E48">
        <v>86092.699022154993</v>
      </c>
      <c r="F48">
        <v>5617.85</v>
      </c>
      <c r="G48">
        <v>57.999507074373199</v>
      </c>
      <c r="H48">
        <f>(Table2[[#This Row],[1Y Return vs Nifty]]-AVERAGE(Table2[1Y Return vs Nifty]))/_xlfn.STDEV.P(Table2[1Y Return vs Nifty])</f>
        <v>0.63514817446269034</v>
      </c>
      <c r="I48">
        <v>10.4126872756711</v>
      </c>
      <c r="J48">
        <f>(Table2[[#This Row],[1M Return vs Nifty]]-AVERAGE(Table2[1M Return vs Nifty]))/_xlfn.STDEV.P(Table2[1M Return vs Nifty])</f>
        <v>1.3843047250736444</v>
      </c>
      <c r="K48">
        <v>59.091294324889503</v>
      </c>
      <c r="L48">
        <f>(Table2[[#This Row],[6M Return vs Nifty]]-AVERAGE(Table2[6M Return vs Nifty]))/_xlfn.STDEV.P(Table2[6M Return vs Nifty])</f>
        <v>2.0326260277316854</v>
      </c>
      <c r="M48">
        <v>8.7084221352516895</v>
      </c>
      <c r="N48">
        <f>(Table2[[#This Row],[1W Return vs Nifty]]-AVERAGE(Table2[1W Return vs Nifty]))/_xlfn.STDEV.P(Table2[1W Return vs Nifty])</f>
        <v>1.6990710994675167</v>
      </c>
      <c r="O48">
        <v>5502.45</v>
      </c>
      <c r="P48">
        <v>5289.48815433661</v>
      </c>
      <c r="Q48">
        <v>4456.8123464007904</v>
      </c>
      <c r="R48">
        <v>60.998462429512898</v>
      </c>
      <c r="S48" s="1">
        <f>(Table2[[#This Row],[Close Price]]-Table2[[#This Row],[20D EMA]])/Table2[[#This Row],[20D EMA]]</f>
        <v>2.0972475897100482E-2</v>
      </c>
      <c r="T48" s="1">
        <f>(Table2[[#This Row],[Close Price]]-Table2[[#This Row],[50D EMA]])/Table2[[#This Row],[50D EMA]]</f>
        <v>6.2078189057703334E-2</v>
      </c>
      <c r="U48" s="1">
        <f>(Table2[[#This Row],[Close Price]]-Table2[[#This Row],[200D EMA]])/Table2[[#This Row],[200D EMA]]</f>
        <v>0.26050853465635249</v>
      </c>
      <c r="V48">
        <v>1.2349177622705001</v>
      </c>
      <c r="W48">
        <v>5600.9</v>
      </c>
      <c r="X48">
        <v>5731.2</v>
      </c>
      <c r="Y48">
        <v>5590.05</v>
      </c>
      <c r="Z48">
        <v>5737.95</v>
      </c>
      <c r="AA48">
        <v>5078.5</v>
      </c>
      <c r="AB48">
        <v>5798.7</v>
      </c>
      <c r="AC48" s="1">
        <f>(Table2[[#This Row],[Close Price]]/Table2[[#This Row],[Day Low]])-1</f>
        <v>3.0262993447482955E-3</v>
      </c>
      <c r="AD48" s="1">
        <f>(Table2[[#This Row],[Day High]]/Table2[[#This Row],[Close Price]])-1</f>
        <v>2.0176758012406815E-2</v>
      </c>
      <c r="AE48" s="1">
        <f>(Table2[[#This Row],[Close Price]]/Table2[[#This Row],[Current Week Low]])-1</f>
        <v>4.9731218862085758E-3</v>
      </c>
      <c r="AF48" s="1">
        <f>(Table2[[#This Row],[Current Week High]]/Table2[[#This Row],[Close Price]])-1</f>
        <v>2.137828528707586E-2</v>
      </c>
      <c r="AG48" s="1">
        <f>(Table2[[#This Row],[Close Price]]/Table2[[#This Row],[Current Month Low]])-1</f>
        <v>0.10620261888352878</v>
      </c>
      <c r="AH48" s="1">
        <f>(Table2[[#This Row],[Current Month High]]/Table2[[#This Row],[Close Price]])-1</f>
        <v>3.2192030759098156E-2</v>
      </c>
      <c r="AI48">
        <v>3.2192030759098098</v>
      </c>
      <c r="AJ48">
        <v>85.983033312642206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0.13</v>
      </c>
      <c r="AM48" t="s">
        <v>3159</v>
      </c>
      <c r="AN48">
        <v>0.02</v>
      </c>
      <c r="AO48" t="s">
        <v>3159</v>
      </c>
      <c r="AP48">
        <v>0.13485487634198301</v>
      </c>
      <c r="AQ48">
        <f>(Table2[[#This Row],[Sharpe Ratio]]-AVERAGE(Table2[Sharpe Ratio]))/_xlfn.STDEV.P(Table2[Sharpe Ratio])</f>
        <v>0.92713179355076958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6.6782818202863066</v>
      </c>
      <c r="AS48">
        <f>_xlfn.RANK.AVG(Table2[[#This Row],[1Y Return vs Nifty Z-Score]],Table2[1Y Return vs Nifty Z-Score])</f>
        <v>148</v>
      </c>
      <c r="AT48">
        <f>_xlfn.RANK.AVG(Table2[[#This Row],[6M Return vs Nifty Z-Score]],Table2[6M Return vs Nifty Z-Score])</f>
        <v>28</v>
      </c>
      <c r="AU48">
        <f>_xlfn.RANK.AVG(Table2[[#This Row],[Sharpe Ratio Z-Score]],Table2[Sharpe Ratio Z-Score])</f>
        <v>121</v>
      </c>
      <c r="AV48">
        <f>(Table2[[#This Row],[Rank 1Y]]+Table2[[#This Row],[Rank 6M]]+Table2[[#This Row],[Rank Sharpe]])/3</f>
        <v>99</v>
      </c>
    </row>
    <row r="49" spans="1:48" hidden="1" x14ac:dyDescent="0.3">
      <c r="A49" t="s">
        <v>878</v>
      </c>
      <c r="B49" t="s">
        <v>879</v>
      </c>
      <c r="C49" t="s">
        <v>3111</v>
      </c>
      <c r="D49" t="s">
        <v>261</v>
      </c>
      <c r="E49">
        <v>17244.148985115</v>
      </c>
      <c r="F49">
        <v>1232.8499999999999</v>
      </c>
      <c r="G49">
        <v>83.028948433500901</v>
      </c>
      <c r="H49">
        <f>(Table2[[#This Row],[1Y Return vs Nifty]]-AVERAGE(Table2[1Y Return vs Nifty]))/_xlfn.STDEV.P(Table2[1Y Return vs Nifty])</f>
        <v>1.07602588861833</v>
      </c>
      <c r="I49">
        <v>-9.6993373171807598</v>
      </c>
      <c r="J49">
        <f>(Table2[[#This Row],[1M Return vs Nifty]]-AVERAGE(Table2[1M Return vs Nifty]))/_xlfn.STDEV.P(Table2[1M Return vs Nifty])</f>
        <v>-0.86620611671120484</v>
      </c>
      <c r="K49">
        <v>25.020302126508501</v>
      </c>
      <c r="L49">
        <f>(Table2[[#This Row],[6M Return vs Nifty]]-AVERAGE(Table2[6M Return vs Nifty]))/_xlfn.STDEV.P(Table2[6M Return vs Nifty])</f>
        <v>0.78683444131282443</v>
      </c>
      <c r="M49">
        <v>1.17431936282547</v>
      </c>
      <c r="N49">
        <f>(Table2[[#This Row],[1W Return vs Nifty]]-AVERAGE(Table2[1W Return vs Nifty]))/_xlfn.STDEV.P(Table2[1W Return vs Nifty])</f>
        <v>0.2242290201809323</v>
      </c>
      <c r="O49">
        <v>1249.81</v>
      </c>
      <c r="P49">
        <v>1207.33255883793</v>
      </c>
      <c r="Q49">
        <v>982.15237751588302</v>
      </c>
      <c r="R49">
        <v>38.8518106130512</v>
      </c>
      <c r="S49" s="1">
        <f>(Table2[[#This Row],[Close Price]]-Table2[[#This Row],[20D EMA]])/Table2[[#This Row],[20D EMA]]</f>
        <v>-1.3570062649522758E-2</v>
      </c>
      <c r="T49" s="1">
        <f>(Table2[[#This Row],[Close Price]]-Table2[[#This Row],[50D EMA]])/Table2[[#This Row],[50D EMA]]</f>
        <v>2.1135387242957045E-2</v>
      </c>
      <c r="U49" s="1">
        <f>(Table2[[#This Row],[Close Price]]-Table2[[#This Row],[200D EMA]])/Table2[[#This Row],[200D EMA]]</f>
        <v>0.25525328678447629</v>
      </c>
      <c r="V49">
        <v>0.85685833913769804</v>
      </c>
      <c r="W49">
        <v>1203.8499999999999</v>
      </c>
      <c r="X49">
        <v>1252</v>
      </c>
      <c r="Y49">
        <v>1188.6500000000001</v>
      </c>
      <c r="Z49">
        <v>1252</v>
      </c>
      <c r="AA49">
        <v>1175.05</v>
      </c>
      <c r="AB49">
        <v>1409.5</v>
      </c>
      <c r="AC49" s="1">
        <f>(Table2[[#This Row],[Close Price]]/Table2[[#This Row],[Day Low]])-1</f>
        <v>2.4089379906134578E-2</v>
      </c>
      <c r="AD49" s="1">
        <f>(Table2[[#This Row],[Day High]]/Table2[[#This Row],[Close Price]])-1</f>
        <v>1.5533114328588393E-2</v>
      </c>
      <c r="AE49" s="1">
        <f>(Table2[[#This Row],[Close Price]]/Table2[[#This Row],[Current Week Low]])-1</f>
        <v>3.7185041854204126E-2</v>
      </c>
      <c r="AF49" s="1">
        <f>(Table2[[#This Row],[Current Week High]]/Table2[[#This Row],[Close Price]])-1</f>
        <v>1.5533114328588393E-2</v>
      </c>
      <c r="AG49" s="1">
        <f>(Table2[[#This Row],[Close Price]]/Table2[[#This Row],[Current Month Low]])-1</f>
        <v>4.9189396195906454E-2</v>
      </c>
      <c r="AH49" s="1">
        <f>(Table2[[#This Row],[Current Month High]]/Table2[[#This Row],[Close Price]])-1</f>
        <v>0.14328588230522787</v>
      </c>
      <c r="AI49">
        <v>25.562720525611301</v>
      </c>
      <c r="AJ49">
        <v>128.495968862941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0.11</v>
      </c>
      <c r="AM49" t="s">
        <v>3159</v>
      </c>
      <c r="AN49">
        <v>-8.74</v>
      </c>
      <c r="AO49" t="s">
        <v>3158</v>
      </c>
      <c r="AP49">
        <v>0.15834886563200601</v>
      </c>
      <c r="AQ49">
        <f>(Table2[[#This Row],[Sharpe Ratio]]-AVERAGE(Table2[Sharpe Ratio]))/_xlfn.STDEV.P(Table2[Sharpe Ratio])</f>
        <v>1.2063748061814221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2.4272580395823038</v>
      </c>
      <c r="AS49">
        <f>_xlfn.RANK.AVG(Table2[[#This Row],[1Y Return vs Nifty Z-Score]],Table2[1Y Return vs Nifty Z-Score])</f>
        <v>94</v>
      </c>
      <c r="AT49">
        <f>_xlfn.RANK.AVG(Table2[[#This Row],[6M Return vs Nifty Z-Score]],Table2[6M Return vs Nifty Z-Score])</f>
        <v>119</v>
      </c>
      <c r="AU49">
        <f>_xlfn.RANK.AVG(Table2[[#This Row],[Sharpe Ratio Z-Score]],Table2[Sharpe Ratio Z-Score])</f>
        <v>88</v>
      </c>
      <c r="AV49">
        <f>(Table2[[#This Row],[Rank 1Y]]+Table2[[#This Row],[Rank 6M]]+Table2[[#This Row],[Rank Sharpe]])/3</f>
        <v>100.33333333333333</v>
      </c>
    </row>
    <row r="50" spans="1:48" x14ac:dyDescent="0.3">
      <c r="A50" t="s">
        <v>651</v>
      </c>
      <c r="B50" t="s">
        <v>652</v>
      </c>
      <c r="C50" t="s">
        <v>3116</v>
      </c>
      <c r="D50" t="s">
        <v>653</v>
      </c>
      <c r="E50">
        <v>28274.434142175</v>
      </c>
      <c r="F50">
        <v>2790.45</v>
      </c>
      <c r="G50">
        <v>74.135425505126406</v>
      </c>
      <c r="H50">
        <f>(Table2[[#This Row],[1Y Return vs Nifty]]-AVERAGE(Table2[1Y Return vs Nifty]))/_xlfn.STDEV.P(Table2[1Y Return vs Nifty])</f>
        <v>0.91937213022261466</v>
      </c>
      <c r="I50">
        <v>18.658486484774102</v>
      </c>
      <c r="J50">
        <f>(Table2[[#This Row],[1M Return vs Nifty]]-AVERAGE(Table2[1M Return vs Nifty]))/_xlfn.STDEV.P(Table2[1M Return vs Nifty])</f>
        <v>2.3069995255694034</v>
      </c>
      <c r="K50">
        <v>62.138270137250402</v>
      </c>
      <c r="L50">
        <f>(Table2[[#This Row],[6M Return vs Nifty]]-AVERAGE(Table2[6M Return vs Nifty]))/_xlfn.STDEV.P(Table2[6M Return vs Nifty])</f>
        <v>2.1440374245280887</v>
      </c>
      <c r="M50">
        <v>1.88023727424003</v>
      </c>
      <c r="N50">
        <f>(Table2[[#This Row],[1W Return vs Nifty]]-AVERAGE(Table2[1W Return vs Nifty]))/_xlfn.STDEV.P(Table2[1W Return vs Nifty])</f>
        <v>0.36241633613932872</v>
      </c>
      <c r="O50">
        <v>2501.37</v>
      </c>
      <c r="P50">
        <v>2382.8998285320899</v>
      </c>
      <c r="Q50">
        <v>1978.03978467908</v>
      </c>
      <c r="R50">
        <v>61.798773722609504</v>
      </c>
      <c r="S50" s="1">
        <f>(Table2[[#This Row],[Close Price]]-Table2[[#This Row],[20D EMA]])/Table2[[#This Row],[20D EMA]]</f>
        <v>0.11556866836973337</v>
      </c>
      <c r="T50" s="1">
        <f>(Table2[[#This Row],[Close Price]]-Table2[[#This Row],[50D EMA]])/Table2[[#This Row],[50D EMA]]</f>
        <v>0.17103118082767593</v>
      </c>
      <c r="U50" s="1">
        <f>(Table2[[#This Row],[Close Price]]-Table2[[#This Row],[200D EMA]])/Table2[[#This Row],[200D EMA]]</f>
        <v>0.41071480038644748</v>
      </c>
      <c r="V50">
        <v>1.33808270971817</v>
      </c>
      <c r="W50">
        <v>2564.5500000000002</v>
      </c>
      <c r="X50">
        <v>2818</v>
      </c>
      <c r="Y50">
        <v>2460.5</v>
      </c>
      <c r="Z50">
        <v>2818</v>
      </c>
      <c r="AA50">
        <v>2277.0500000000002</v>
      </c>
      <c r="AB50">
        <v>2818</v>
      </c>
      <c r="AC50" s="1">
        <f>(Table2[[#This Row],[Close Price]]/Table2[[#This Row],[Day Low]])-1</f>
        <v>8.8085629057729209E-2</v>
      </c>
      <c r="AD50" s="1">
        <f>(Table2[[#This Row],[Day High]]/Table2[[#This Row],[Close Price]])-1</f>
        <v>9.8729595584943208E-3</v>
      </c>
      <c r="AE50" s="1">
        <f>(Table2[[#This Row],[Close Price]]/Table2[[#This Row],[Current Week Low]])-1</f>
        <v>0.13409876041454982</v>
      </c>
      <c r="AF50" s="1">
        <f>(Table2[[#This Row],[Current Week High]]/Table2[[#This Row],[Close Price]])-1</f>
        <v>9.8729595584943208E-3</v>
      </c>
      <c r="AG50" s="1">
        <f>(Table2[[#This Row],[Close Price]]/Table2[[#This Row],[Current Month Low]])-1</f>
        <v>0.225467161458905</v>
      </c>
      <c r="AH50" s="1">
        <f>(Table2[[#This Row],[Current Month High]]/Table2[[#This Row],[Close Price]])-1</f>
        <v>9.8729595584943208E-3</v>
      </c>
      <c r="AI50">
        <v>0.98729595584943197</v>
      </c>
      <c r="AJ50">
        <v>105.097203336885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0.44</v>
      </c>
      <c r="AM50" t="s">
        <v>3159</v>
      </c>
      <c r="AN50">
        <v>16.88</v>
      </c>
      <c r="AO50" t="s">
        <v>3159</v>
      </c>
      <c r="AP50">
        <v>0.11478151864679299</v>
      </c>
      <c r="AQ50">
        <f>(Table2[[#This Row],[Sharpe Ratio]]-AVERAGE(Table2[Sharpe Ratio]))/_xlfn.STDEV.P(Table2[Sharpe Ratio])</f>
        <v>0.68854545526560107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6.4213708717250357</v>
      </c>
      <c r="AS50">
        <f>_xlfn.RANK.AVG(Table2[[#This Row],[1Y Return vs Nifty Z-Score]],Table2[1Y Return vs Nifty Z-Score])</f>
        <v>111</v>
      </c>
      <c r="AT50">
        <f>_xlfn.RANK.AVG(Table2[[#This Row],[6M Return vs Nifty Z-Score]],Table2[6M Return vs Nifty Z-Score])</f>
        <v>25</v>
      </c>
      <c r="AU50">
        <f>_xlfn.RANK.AVG(Table2[[#This Row],[Sharpe Ratio Z-Score]],Table2[Sharpe Ratio Z-Score])</f>
        <v>175</v>
      </c>
      <c r="AV50">
        <f>(Table2[[#This Row],[Rank 1Y]]+Table2[[#This Row],[Rank 6M]]+Table2[[#This Row],[Rank Sharpe]])/3</f>
        <v>103.66666666666667</v>
      </c>
    </row>
    <row r="51" spans="1:48" x14ac:dyDescent="0.3">
      <c r="A51" t="s">
        <v>946</v>
      </c>
      <c r="B51" t="s">
        <v>947</v>
      </c>
      <c r="C51" t="s">
        <v>3126</v>
      </c>
      <c r="D51" t="s">
        <v>406</v>
      </c>
      <c r="E51">
        <v>15334.739791874999</v>
      </c>
      <c r="F51">
        <v>1214.75</v>
      </c>
      <c r="G51">
        <v>63.756683773904903</v>
      </c>
      <c r="H51">
        <f>(Table2[[#This Row],[1Y Return vs Nifty]]-AVERAGE(Table2[1Y Return vs Nifty]))/_xlfn.STDEV.P(Table2[1Y Return vs Nifty])</f>
        <v>0.73655718582897944</v>
      </c>
      <c r="I51">
        <v>21.154510800991702</v>
      </c>
      <c r="J51">
        <f>(Table2[[#This Row],[1M Return vs Nifty]]-AVERAGE(Table2[1M Return vs Nifty]))/_xlfn.STDEV.P(Table2[1M Return vs Nifty])</f>
        <v>2.5863015798739122</v>
      </c>
      <c r="K51">
        <v>93.072173990363893</v>
      </c>
      <c r="L51">
        <f>(Table2[[#This Row],[6M Return vs Nifty]]-AVERAGE(Table2[6M Return vs Nifty]))/_xlfn.STDEV.P(Table2[6M Return vs Nifty])</f>
        <v>3.2751226870561929</v>
      </c>
      <c r="M51">
        <v>28.2161400532984</v>
      </c>
      <c r="N51">
        <f>(Table2[[#This Row],[1W Return vs Nifty]]-AVERAGE(Table2[1W Return vs Nifty]))/_xlfn.STDEV.P(Table2[1W Return vs Nifty])</f>
        <v>5.5178142365647904</v>
      </c>
      <c r="O51">
        <v>1094.8</v>
      </c>
      <c r="P51">
        <v>1039.0519806642601</v>
      </c>
      <c r="Q51">
        <v>825.49877043629795</v>
      </c>
      <c r="R51">
        <v>77.658621025337695</v>
      </c>
      <c r="S51" s="1">
        <f>(Table2[[#This Row],[Close Price]]-Table2[[#This Row],[20D EMA]])/Table2[[#This Row],[20D EMA]]</f>
        <v>0.1095633905736208</v>
      </c>
      <c r="T51" s="1">
        <f>(Table2[[#This Row],[Close Price]]-Table2[[#This Row],[50D EMA]])/Table2[[#This Row],[50D EMA]]</f>
        <v>0.1690945425304104</v>
      </c>
      <c r="U51" s="1">
        <f>(Table2[[#This Row],[Close Price]]-Table2[[#This Row],[200D EMA]])/Table2[[#This Row],[200D EMA]]</f>
        <v>0.47153459642098861</v>
      </c>
      <c r="V51">
        <v>1.1864798370474801</v>
      </c>
      <c r="W51">
        <v>1196.8499999999999</v>
      </c>
      <c r="X51">
        <v>1335.95</v>
      </c>
      <c r="Y51">
        <v>1111.25</v>
      </c>
      <c r="Z51">
        <v>1335.95</v>
      </c>
      <c r="AA51">
        <v>954.6</v>
      </c>
      <c r="AB51">
        <v>1335.95</v>
      </c>
      <c r="AC51" s="1">
        <f>(Table2[[#This Row],[Close Price]]/Table2[[#This Row],[Day Low]])-1</f>
        <v>1.4955925972344186E-2</v>
      </c>
      <c r="AD51" s="1">
        <f>(Table2[[#This Row],[Day High]]/Table2[[#This Row],[Close Price]])-1</f>
        <v>9.9773615970364382E-2</v>
      </c>
      <c r="AE51" s="1">
        <f>(Table2[[#This Row],[Close Price]]/Table2[[#This Row],[Current Week Low]])-1</f>
        <v>9.3138357705286889E-2</v>
      </c>
      <c r="AF51" s="1">
        <f>(Table2[[#This Row],[Current Week High]]/Table2[[#This Row],[Close Price]])-1</f>
        <v>9.9773615970364382E-2</v>
      </c>
      <c r="AG51" s="1">
        <f>(Table2[[#This Row],[Close Price]]/Table2[[#This Row],[Current Month Low]])-1</f>
        <v>0.27252252252252251</v>
      </c>
      <c r="AH51" s="1">
        <f>(Table2[[#This Row],[Current Month High]]/Table2[[#This Row],[Close Price]])-1</f>
        <v>9.9773615970364382E-2</v>
      </c>
      <c r="AI51">
        <v>9.9773615970364293</v>
      </c>
      <c r="AJ51">
        <v>169.944444444444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0.25</v>
      </c>
      <c r="AM51" t="s">
        <v>3159</v>
      </c>
      <c r="AN51">
        <v>17.22</v>
      </c>
      <c r="AO51" t="s">
        <v>3159</v>
      </c>
      <c r="AP51">
        <v>0.113799900804221</v>
      </c>
      <c r="AQ51">
        <f>(Table2[[#This Row],[Sharpe Ratio]]-AVERAGE(Table2[Sharpe Ratio]))/_xlfn.STDEV.P(Table2[Sharpe Ratio])</f>
        <v>0.67687821901091327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12.792673908334788</v>
      </c>
      <c r="AS51">
        <f>_xlfn.RANK.AVG(Table2[[#This Row],[1Y Return vs Nifty Z-Score]],Table2[1Y Return vs Nifty Z-Score])</f>
        <v>128</v>
      </c>
      <c r="AT51">
        <f>_xlfn.RANK.AVG(Table2[[#This Row],[6M Return vs Nifty Z-Score]],Table2[6M Return vs Nifty Z-Score])</f>
        <v>9</v>
      </c>
      <c r="AU51">
        <f>_xlfn.RANK.AVG(Table2[[#This Row],[Sharpe Ratio Z-Score]],Table2[Sharpe Ratio Z-Score])</f>
        <v>178</v>
      </c>
      <c r="AV51">
        <f>(Table2[[#This Row],[Rank 1Y]]+Table2[[#This Row],[Rank 6M]]+Table2[[#This Row],[Rank Sharpe]])/3</f>
        <v>105</v>
      </c>
    </row>
    <row r="52" spans="1:48" hidden="1" x14ac:dyDescent="0.3">
      <c r="A52" t="s">
        <v>1458</v>
      </c>
      <c r="B52" t="s">
        <v>1459</v>
      </c>
      <c r="C52" t="s">
        <v>3116</v>
      </c>
      <c r="D52" t="s">
        <v>51</v>
      </c>
      <c r="E52">
        <v>7055.7882920749998</v>
      </c>
      <c r="F52">
        <v>1391.15</v>
      </c>
      <c r="G52">
        <v>172.74706982487899</v>
      </c>
      <c r="H52">
        <f>(Table2[[#This Row],[1Y Return vs Nifty]]-AVERAGE(Table2[1Y Return vs Nifty]))/_xlfn.STDEV.P(Table2[1Y Return vs Nifty])</f>
        <v>2.656353619862089</v>
      </c>
      <c r="I52">
        <v>-1.1010788938762699</v>
      </c>
      <c r="J52">
        <f>(Table2[[#This Row],[1M Return vs Nifty]]-AVERAGE(Table2[1M Return vs Nifty]))/_xlfn.STDEV.P(Table2[1M Return vs Nifty])</f>
        <v>9.5928436813164417E-2</v>
      </c>
      <c r="K52">
        <v>21.2916315970451</v>
      </c>
      <c r="L52">
        <f>(Table2[[#This Row],[6M Return vs Nifty]]-AVERAGE(Table2[6M Return vs Nifty]))/_xlfn.STDEV.P(Table2[6M Return vs Nifty])</f>
        <v>0.65049716216677733</v>
      </c>
      <c r="M52">
        <v>4.7270365286110803</v>
      </c>
      <c r="N52">
        <f>(Table2[[#This Row],[1W Return vs Nifty]]-AVERAGE(Table2[1W Return vs Nifty]))/_xlfn.STDEV.P(Table2[1W Return vs Nifty])</f>
        <v>0.91969295665402651</v>
      </c>
      <c r="O52">
        <v>1333.15</v>
      </c>
      <c r="P52">
        <v>1348.44426828466</v>
      </c>
      <c r="Q52">
        <v>1157.5654102005701</v>
      </c>
      <c r="R52">
        <v>49.0347297007498</v>
      </c>
      <c r="S52" s="1">
        <f>(Table2[[#This Row],[Close Price]]-Table2[[#This Row],[20D EMA]])/Table2[[#This Row],[20D EMA]]</f>
        <v>4.350598207253497E-2</v>
      </c>
      <c r="T52" s="1">
        <f>(Table2[[#This Row],[Close Price]]-Table2[[#This Row],[50D EMA]])/Table2[[#This Row],[50D EMA]]</f>
        <v>3.1670372087135322E-2</v>
      </c>
      <c r="U52" s="1">
        <f>(Table2[[#This Row],[Close Price]]-Table2[[#This Row],[200D EMA]])/Table2[[#This Row],[200D EMA]]</f>
        <v>0.2017895384062634</v>
      </c>
      <c r="V52">
        <v>0.48719700377134401</v>
      </c>
      <c r="W52">
        <v>1310.5</v>
      </c>
      <c r="X52">
        <v>1433.45</v>
      </c>
      <c r="Y52">
        <v>1239.05</v>
      </c>
      <c r="Z52">
        <v>1433.45</v>
      </c>
      <c r="AA52">
        <v>1225.05</v>
      </c>
      <c r="AB52">
        <v>1433.45</v>
      </c>
      <c r="AC52" s="1">
        <f>(Table2[[#This Row],[Close Price]]/Table2[[#This Row],[Day Low]])-1</f>
        <v>6.1541396413582694E-2</v>
      </c>
      <c r="AD52" s="1">
        <f>(Table2[[#This Row],[Day High]]/Table2[[#This Row],[Close Price]])-1</f>
        <v>3.040649822089625E-2</v>
      </c>
      <c r="AE52" s="1">
        <f>(Table2[[#This Row],[Close Price]]/Table2[[#This Row],[Current Week Low]])-1</f>
        <v>0.12275533674992944</v>
      </c>
      <c r="AF52" s="1">
        <f>(Table2[[#This Row],[Current Week High]]/Table2[[#This Row],[Close Price]])-1</f>
        <v>3.040649822089625E-2</v>
      </c>
      <c r="AG52" s="1">
        <f>(Table2[[#This Row],[Close Price]]/Table2[[#This Row],[Current Month Low]])-1</f>
        <v>0.13558630259989402</v>
      </c>
      <c r="AH52" s="1">
        <f>(Table2[[#This Row],[Current Month High]]/Table2[[#This Row],[Close Price]])-1</f>
        <v>3.040649822089625E-2</v>
      </c>
      <c r="AI52">
        <v>14.2939294828019</v>
      </c>
      <c r="AJ52">
        <v>207.436464088397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-7.0000000000000007E-2</v>
      </c>
      <c r="AM52" t="s">
        <v>3158</v>
      </c>
      <c r="AN52">
        <v>1.93</v>
      </c>
      <c r="AO52" t="s">
        <v>3159</v>
      </c>
      <c r="AP52">
        <v>0.117701747457954</v>
      </c>
      <c r="AQ52">
        <f>(Table2[[#This Row],[Sharpe Ratio]]-AVERAGE(Table2[Sharpe Ratio]))/_xlfn.STDEV.P(Table2[Sharpe Ratio])</f>
        <v>0.72325448150771832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16</v>
      </c>
      <c r="AT52">
        <f>_xlfn.RANK.AVG(Table2[[#This Row],[6M Return vs Nifty Z-Score]],Table2[6M Return vs Nifty Z-Score])</f>
        <v>139</v>
      </c>
      <c r="AU52">
        <f>_xlfn.RANK.AVG(Table2[[#This Row],[Sharpe Ratio Z-Score]],Table2[Sharpe Ratio Z-Score])</f>
        <v>162</v>
      </c>
      <c r="AV52">
        <f>(Table2[[#This Row],[Rank 1Y]]+Table2[[#This Row],[Rank 6M]]+Table2[[#This Row],[Rank Sharpe]])/3</f>
        <v>105.66666666666667</v>
      </c>
    </row>
    <row r="53" spans="1:48" x14ac:dyDescent="0.3">
      <c r="A53" t="s">
        <v>300</v>
      </c>
      <c r="B53" t="s">
        <v>301</v>
      </c>
      <c r="C53" t="s">
        <v>3117</v>
      </c>
      <c r="D53" t="s">
        <v>83</v>
      </c>
      <c r="E53">
        <v>87863.957366959905</v>
      </c>
      <c r="F53">
        <v>1828.15</v>
      </c>
      <c r="G53">
        <v>125.759425241</v>
      </c>
      <c r="H53">
        <f>(Table2[[#This Row],[1Y Return vs Nifty]]-AVERAGE(Table2[1Y Return vs Nifty]))/_xlfn.STDEV.P(Table2[1Y Return vs Nifty])</f>
        <v>1.8286961008442468</v>
      </c>
      <c r="I53">
        <v>2.9380961230537701</v>
      </c>
      <c r="J53">
        <f>(Table2[[#This Row],[1M Return vs Nifty]]-AVERAGE(Table2[1M Return vs Nifty]))/_xlfn.STDEV.P(Table2[1M Return vs Nifty])</f>
        <v>0.54790715857240313</v>
      </c>
      <c r="K53">
        <v>14.1075881015449</v>
      </c>
      <c r="L53">
        <f>(Table2[[#This Row],[6M Return vs Nifty]]-AVERAGE(Table2[6M Return vs Nifty]))/_xlfn.STDEV.P(Table2[6M Return vs Nifty])</f>
        <v>0.38781561502983869</v>
      </c>
      <c r="M53">
        <v>-4.9596155577867798</v>
      </c>
      <c r="N53">
        <f>(Table2[[#This Row],[1W Return vs Nifty]]-AVERAGE(Table2[1W Return vs Nifty]))/_xlfn.STDEV.P(Table2[1W Return vs Nifty])</f>
        <v>-0.97652249672611324</v>
      </c>
      <c r="O53">
        <v>1892.04</v>
      </c>
      <c r="P53">
        <v>1830.66729972696</v>
      </c>
      <c r="Q53">
        <v>1510.5673663881801</v>
      </c>
      <c r="R53">
        <v>33.371141525974203</v>
      </c>
      <c r="S53" s="1">
        <f>(Table2[[#This Row],[Close Price]]-Table2[[#This Row],[20D EMA]])/Table2[[#This Row],[20D EMA]]</f>
        <v>-3.3767785036257096E-2</v>
      </c>
      <c r="T53" s="1">
        <f>(Table2[[#This Row],[Close Price]]-Table2[[#This Row],[50D EMA]])/Table2[[#This Row],[50D EMA]]</f>
        <v>-1.375072208552226E-3</v>
      </c>
      <c r="U53" s="1">
        <f>(Table2[[#This Row],[Close Price]]-Table2[[#This Row],[200D EMA]])/Table2[[#This Row],[200D EMA]]</f>
        <v>0.21024062923533912</v>
      </c>
      <c r="V53">
        <v>0.64465385883872195</v>
      </c>
      <c r="W53">
        <v>1817.7</v>
      </c>
      <c r="X53">
        <v>1890</v>
      </c>
      <c r="Y53">
        <v>1814.9</v>
      </c>
      <c r="Z53">
        <v>1938.35</v>
      </c>
      <c r="AA53">
        <v>1753.7</v>
      </c>
      <c r="AB53">
        <v>2037</v>
      </c>
      <c r="AC53" s="1">
        <f>(Table2[[#This Row],[Close Price]]/Table2[[#This Row],[Day Low]])-1</f>
        <v>5.7490234912251914E-3</v>
      </c>
      <c r="AD53" s="1">
        <f>(Table2[[#This Row],[Day High]]/Table2[[#This Row],[Close Price]])-1</f>
        <v>3.3832015972431018E-2</v>
      </c>
      <c r="AE53" s="1">
        <f>(Table2[[#This Row],[Close Price]]/Table2[[#This Row],[Current Week Low]])-1</f>
        <v>7.3006777232904607E-3</v>
      </c>
      <c r="AF53" s="1">
        <f>(Table2[[#This Row],[Current Week High]]/Table2[[#This Row],[Close Price]])-1</f>
        <v>6.0279517545059003E-2</v>
      </c>
      <c r="AG53" s="1">
        <f>(Table2[[#This Row],[Close Price]]/Table2[[#This Row],[Current Month Low]])-1</f>
        <v>4.2453099161772201E-2</v>
      </c>
      <c r="AH53" s="1">
        <f>(Table2[[#This Row],[Current Month High]]/Table2[[#This Row],[Close Price]])-1</f>
        <v>0.11424117277028678</v>
      </c>
      <c r="AI53">
        <v>11.4241172770286</v>
      </c>
      <c r="AJ53">
        <v>155.756855064353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0.14000000000000001</v>
      </c>
      <c r="AM53" t="s">
        <v>3159</v>
      </c>
      <c r="AN53">
        <v>-5.78</v>
      </c>
      <c r="AO53" t="s">
        <v>3158</v>
      </c>
      <c r="AP53">
        <v>0.15951253138441401</v>
      </c>
      <c r="AQ53">
        <f>(Table2[[#This Row],[Sharpe Ratio]]-AVERAGE(Table2[Sharpe Ratio]))/_xlfn.STDEV.P(Table2[Sharpe Ratio])</f>
        <v>1.2202058131843714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3.0081021909047467</v>
      </c>
      <c r="AS53">
        <f>_xlfn.RANK.AVG(Table2[[#This Row],[1Y Return vs Nifty Z-Score]],Table2[1Y Return vs Nifty Z-Score])</f>
        <v>40</v>
      </c>
      <c r="AT53">
        <f>_xlfn.RANK.AVG(Table2[[#This Row],[6M Return vs Nifty Z-Score]],Table2[6M Return vs Nifty Z-Score])</f>
        <v>199</v>
      </c>
      <c r="AU53">
        <f>_xlfn.RANK.AVG(Table2[[#This Row],[Sharpe Ratio Z-Score]],Table2[Sharpe Ratio Z-Score])</f>
        <v>86</v>
      </c>
      <c r="AV53">
        <f>(Table2[[#This Row],[Rank 1Y]]+Table2[[#This Row],[Rank 6M]]+Table2[[#This Row],[Rank Sharpe]])/3</f>
        <v>108.33333333333333</v>
      </c>
    </row>
    <row r="54" spans="1:48" hidden="1" x14ac:dyDescent="0.3">
      <c r="A54" t="s">
        <v>963</v>
      </c>
      <c r="B54" t="s">
        <v>964</v>
      </c>
      <c r="C54" t="s">
        <v>3112</v>
      </c>
      <c r="D54" t="s">
        <v>137</v>
      </c>
      <c r="E54">
        <v>15022.921361148001</v>
      </c>
      <c r="F54">
        <v>57.48</v>
      </c>
      <c r="G54">
        <v>128.299971265718</v>
      </c>
      <c r="H54">
        <f>(Table2[[#This Row],[1Y Return vs Nifty]]-AVERAGE(Table2[1Y Return vs Nifty]))/_xlfn.STDEV.P(Table2[1Y Return vs Nifty])</f>
        <v>1.8734462056513763</v>
      </c>
      <c r="I54">
        <v>-14.3017203891375</v>
      </c>
      <c r="J54">
        <f>(Table2[[#This Row],[1M Return vs Nifty]]-AVERAGE(Table2[1M Return vs Nifty]))/_xlfn.STDEV.P(Table2[1M Return vs Nifty])</f>
        <v>-1.3812071278559011</v>
      </c>
      <c r="K54">
        <v>18.649902492237199</v>
      </c>
      <c r="L54">
        <f>(Table2[[#This Row],[6M Return vs Nifty]]-AVERAGE(Table2[6M Return vs Nifty]))/_xlfn.STDEV.P(Table2[6M Return vs Nifty])</f>
        <v>0.55390344181941709</v>
      </c>
      <c r="M54">
        <v>-0.43095388840022802</v>
      </c>
      <c r="N54">
        <f>(Table2[[#This Row],[1W Return vs Nifty]]-AVERAGE(Table2[1W Return vs Nifty]))/_xlfn.STDEV.P(Table2[1W Return vs Nifty])</f>
        <v>-9.0012052867030137E-2</v>
      </c>
      <c r="O54">
        <v>58.35</v>
      </c>
      <c r="P54">
        <v>63.213454504982202</v>
      </c>
      <c r="Q54">
        <v>56.516196807271797</v>
      </c>
      <c r="R54">
        <v>33.1597693380035</v>
      </c>
      <c r="S54" s="1">
        <f>(Table2[[#This Row],[Close Price]]-Table2[[#This Row],[20D EMA]])/Table2[[#This Row],[20D EMA]]</f>
        <v>-1.4910025706940952E-2</v>
      </c>
      <c r="T54" s="1">
        <f>(Table2[[#This Row],[Close Price]]-Table2[[#This Row],[50D EMA]])/Table2[[#This Row],[50D EMA]]</f>
        <v>-9.0699907952828618E-2</v>
      </c>
      <c r="U54" s="1">
        <f>(Table2[[#This Row],[Close Price]]-Table2[[#This Row],[200D EMA]])/Table2[[#This Row],[200D EMA]]</f>
        <v>1.7053574854212234E-2</v>
      </c>
      <c r="V54">
        <v>0.39521159080618801</v>
      </c>
      <c r="W54">
        <v>52.66</v>
      </c>
      <c r="X54">
        <v>58.4</v>
      </c>
      <c r="Y54">
        <v>49.72</v>
      </c>
      <c r="Z54">
        <v>58.4</v>
      </c>
      <c r="AA54">
        <v>49.72</v>
      </c>
      <c r="AB54">
        <v>67.64</v>
      </c>
      <c r="AC54" s="1">
        <f>(Table2[[#This Row],[Close Price]]/Table2[[#This Row],[Day Low]])-1</f>
        <v>9.1530573490315348E-2</v>
      </c>
      <c r="AD54" s="1">
        <f>(Table2[[#This Row],[Day High]]/Table2[[#This Row],[Close Price]])-1</f>
        <v>1.6005567153792644E-2</v>
      </c>
      <c r="AE54" s="1">
        <f>(Table2[[#This Row],[Close Price]]/Table2[[#This Row],[Current Week Low]])-1</f>
        <v>0.15607401448109415</v>
      </c>
      <c r="AF54" s="1">
        <f>(Table2[[#This Row],[Current Week High]]/Table2[[#This Row],[Close Price]])-1</f>
        <v>1.6005567153792644E-2</v>
      </c>
      <c r="AG54" s="1">
        <f>(Table2[[#This Row],[Close Price]]/Table2[[#This Row],[Current Month Low]])-1</f>
        <v>0.15607401448109415</v>
      </c>
      <c r="AH54" s="1">
        <f>(Table2[[#This Row],[Current Month High]]/Table2[[#This Row],[Close Price]])-1</f>
        <v>0.17675713291579687</v>
      </c>
      <c r="AI54">
        <v>59.011830201809303</v>
      </c>
      <c r="AJ54">
        <v>168.59813084112099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-0.26</v>
      </c>
      <c r="AM54" t="s">
        <v>3158</v>
      </c>
      <c r="AN54">
        <v>-4.3899999999999997</v>
      </c>
      <c r="AO54" t="s">
        <v>3158</v>
      </c>
      <c r="AP54">
        <v>0.13281038547726401</v>
      </c>
      <c r="AQ54">
        <f>(Table2[[#This Row],[Sharpe Ratio]]-AVERAGE(Table2[Sharpe Ratio]))/_xlfn.STDEV.P(Table2[Sharpe Ratio])</f>
        <v>0.90283154460997239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38</v>
      </c>
      <c r="AT54">
        <f>_xlfn.RANK.AVG(Table2[[#This Row],[6M Return vs Nifty Z-Score]],Table2[6M Return vs Nifty Z-Score])</f>
        <v>159</v>
      </c>
      <c r="AU54">
        <f>_xlfn.RANK.AVG(Table2[[#This Row],[Sharpe Ratio Z-Score]],Table2[Sharpe Ratio Z-Score])</f>
        <v>128</v>
      </c>
      <c r="AV54">
        <f>(Table2[[#This Row],[Rank 1Y]]+Table2[[#This Row],[Rank 6M]]+Table2[[#This Row],[Rank Sharpe]])/3</f>
        <v>108.33333333333333</v>
      </c>
    </row>
    <row r="55" spans="1:48" x14ac:dyDescent="0.3">
      <c r="A55" t="s">
        <v>506</v>
      </c>
      <c r="B55" t="s">
        <v>507</v>
      </c>
      <c r="C55" t="s">
        <v>3112</v>
      </c>
      <c r="D55" t="s">
        <v>508</v>
      </c>
      <c r="E55">
        <v>41157.996659174998</v>
      </c>
      <c r="F55">
        <v>1061.3499999999999</v>
      </c>
      <c r="G55">
        <v>77.687579835493096</v>
      </c>
      <c r="H55">
        <f>(Table2[[#This Row],[1Y Return vs Nifty]]-AVERAGE(Table2[1Y Return vs Nifty]))/_xlfn.STDEV.P(Table2[1Y Return vs Nifty])</f>
        <v>0.98194107289416221</v>
      </c>
      <c r="I55">
        <v>1.06715707258882</v>
      </c>
      <c r="J55">
        <f>(Table2[[#This Row],[1M Return vs Nifty]]-AVERAGE(Table2[1M Return vs Nifty]))/_xlfn.STDEV.P(Table2[1M Return vs Nifty])</f>
        <v>0.33855137750963904</v>
      </c>
      <c r="K55">
        <v>27.6878745323137</v>
      </c>
      <c r="L55">
        <f>(Table2[[#This Row],[6M Return vs Nifty]]-AVERAGE(Table2[6M Return vs Nifty]))/_xlfn.STDEV.P(Table2[6M Return vs Nifty])</f>
        <v>0.88437311115740713</v>
      </c>
      <c r="M55">
        <v>1.3326003160018101</v>
      </c>
      <c r="N55">
        <f>(Table2[[#This Row],[1W Return vs Nifty]]-AVERAGE(Table2[1W Return vs Nifty]))/_xlfn.STDEV.P(Table2[1W Return vs Nifty])</f>
        <v>0.25521338781504688</v>
      </c>
      <c r="O55">
        <v>1044.73</v>
      </c>
      <c r="P55">
        <v>1042.3444621091701</v>
      </c>
      <c r="Q55">
        <v>892.20661648402995</v>
      </c>
      <c r="R55">
        <v>46.135191264992002</v>
      </c>
      <c r="S55" s="1">
        <f>(Table2[[#This Row],[Close Price]]-Table2[[#This Row],[20D EMA]])/Table2[[#This Row],[20D EMA]]</f>
        <v>1.5908416528672375E-2</v>
      </c>
      <c r="T55" s="1">
        <f>(Table2[[#This Row],[Close Price]]-Table2[[#This Row],[50D EMA]])/Table2[[#This Row],[50D EMA]]</f>
        <v>1.8233452166448293E-2</v>
      </c>
      <c r="U55" s="1">
        <f>(Table2[[#This Row],[Close Price]]-Table2[[#This Row],[200D EMA]])/Table2[[#This Row],[200D EMA]]</f>
        <v>0.18957871460595421</v>
      </c>
      <c r="V55">
        <v>1.1883363654873</v>
      </c>
      <c r="W55">
        <v>1024.8499999999999</v>
      </c>
      <c r="X55">
        <v>1070</v>
      </c>
      <c r="Y55">
        <v>994.65</v>
      </c>
      <c r="Z55">
        <v>1070</v>
      </c>
      <c r="AA55">
        <v>940</v>
      </c>
      <c r="AB55">
        <v>1143.6500000000001</v>
      </c>
      <c r="AC55" s="1">
        <f>(Table2[[#This Row],[Close Price]]/Table2[[#This Row],[Day Low]])-1</f>
        <v>3.5614968044104023E-2</v>
      </c>
      <c r="AD55" s="1">
        <f>(Table2[[#This Row],[Day High]]/Table2[[#This Row],[Close Price]])-1</f>
        <v>8.1499976445094102E-3</v>
      </c>
      <c r="AE55" s="1">
        <f>(Table2[[#This Row],[Close Price]]/Table2[[#This Row],[Current Week Low]])-1</f>
        <v>6.7058764389483771E-2</v>
      </c>
      <c r="AF55" s="1">
        <f>(Table2[[#This Row],[Current Week High]]/Table2[[#This Row],[Close Price]])-1</f>
        <v>8.1499976445094102E-3</v>
      </c>
      <c r="AG55" s="1">
        <f>(Table2[[#This Row],[Close Price]]/Table2[[#This Row],[Current Month Low]])-1</f>
        <v>0.12909574468085094</v>
      </c>
      <c r="AH55" s="1">
        <f>(Table2[[#This Row],[Current Month High]]/Table2[[#This Row],[Close Price]])-1</f>
        <v>7.7542752155274064E-2</v>
      </c>
      <c r="AI55">
        <v>14.476845526923199</v>
      </c>
      <c r="AJ55">
        <v>105.967397632447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-0.02</v>
      </c>
      <c r="AM55" t="s">
        <v>3158</v>
      </c>
      <c r="AN55">
        <v>-0.21</v>
      </c>
      <c r="AO55" t="s">
        <v>3158</v>
      </c>
      <c r="AP55">
        <v>0.132991779387404</v>
      </c>
      <c r="AQ55">
        <f>(Table2[[#This Row],[Sharpe Ratio]]-AVERAGE(Table2[Sharpe Ratio]))/_xlfn.STDEV.P(Table2[Sharpe Ratio])</f>
        <v>0.90498754210001364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3.3650664914762691</v>
      </c>
      <c r="AS55">
        <f>_xlfn.RANK.AVG(Table2[[#This Row],[1Y Return vs Nifty Z-Score]],Table2[1Y Return vs Nifty Z-Score])</f>
        <v>101</v>
      </c>
      <c r="AT55">
        <f>_xlfn.RANK.AVG(Table2[[#This Row],[6M Return vs Nifty Z-Score]],Table2[6M Return vs Nifty Z-Score])</f>
        <v>106</v>
      </c>
      <c r="AU55">
        <f>_xlfn.RANK.AVG(Table2[[#This Row],[Sharpe Ratio Z-Score]],Table2[Sharpe Ratio Z-Score])</f>
        <v>127</v>
      </c>
      <c r="AV55">
        <f>(Table2[[#This Row],[Rank 1Y]]+Table2[[#This Row],[Rank 6M]]+Table2[[#This Row],[Rank Sharpe]])/3</f>
        <v>111.33333333333333</v>
      </c>
    </row>
    <row r="56" spans="1:48" hidden="1" x14ac:dyDescent="0.3">
      <c r="A56" t="s">
        <v>223</v>
      </c>
      <c r="B56" t="s">
        <v>224</v>
      </c>
      <c r="C56" t="s">
        <v>3123</v>
      </c>
      <c r="D56" t="s">
        <v>163</v>
      </c>
      <c r="E56">
        <v>109149.33479254</v>
      </c>
      <c r="F56">
        <v>714.1</v>
      </c>
      <c r="G56">
        <v>55.397538268999902</v>
      </c>
      <c r="H56">
        <f>(Table2[[#This Row],[1Y Return vs Nifty]]-AVERAGE(Table2[1Y Return vs Nifty]))/_xlfn.STDEV.P(Table2[1Y Return vs Nifty])</f>
        <v>0.58931614638193097</v>
      </c>
      <c r="I56">
        <v>-0.59062147245735397</v>
      </c>
      <c r="J56">
        <f>(Table2[[#This Row],[1M Return vs Nifty]]-AVERAGE(Table2[1M Return vs Nifty]))/_xlfn.STDEV.P(Table2[1M Return vs Nifty])</f>
        <v>0.15304799510870801</v>
      </c>
      <c r="K56">
        <v>21.230783656383998</v>
      </c>
      <c r="L56">
        <f>(Table2[[#This Row],[6M Return vs Nifty]]-AVERAGE(Table2[6M Return vs Nifty]))/_xlfn.STDEV.P(Table2[6M Return vs Nifty])</f>
        <v>0.6482722826538726</v>
      </c>
      <c r="M56">
        <v>-3.8993203876872999</v>
      </c>
      <c r="N56">
        <f>(Table2[[#This Row],[1W Return vs Nifty]]-AVERAGE(Table2[1W Return vs Nifty]))/_xlfn.STDEV.P(Table2[1W Return vs Nifty])</f>
        <v>-0.76896388217545764</v>
      </c>
      <c r="O56">
        <v>760.09</v>
      </c>
      <c r="P56">
        <v>749.141968367608</v>
      </c>
      <c r="Q56">
        <v>641.42550840472495</v>
      </c>
      <c r="R56">
        <v>29.3154205778972</v>
      </c>
      <c r="S56" s="1">
        <f>(Table2[[#This Row],[Close Price]]-Table2[[#This Row],[20D EMA]])/Table2[[#This Row],[20D EMA]]</f>
        <v>-6.0505992711389449E-2</v>
      </c>
      <c r="T56" s="1">
        <f>(Table2[[#This Row],[Close Price]]-Table2[[#This Row],[50D EMA]])/Table2[[#This Row],[50D EMA]]</f>
        <v>-4.6776138365288725E-2</v>
      </c>
      <c r="U56" s="1">
        <f>(Table2[[#This Row],[Close Price]]-Table2[[#This Row],[200D EMA]])/Table2[[#This Row],[200D EMA]]</f>
        <v>0.11330153017459842</v>
      </c>
      <c r="V56">
        <v>1.4331266840144901</v>
      </c>
      <c r="W56">
        <v>709.1</v>
      </c>
      <c r="X56">
        <v>732.5</v>
      </c>
      <c r="Y56">
        <v>698.25</v>
      </c>
      <c r="Z56">
        <v>748</v>
      </c>
      <c r="AA56">
        <v>698.25</v>
      </c>
      <c r="AB56">
        <v>874.7</v>
      </c>
      <c r="AC56" s="1">
        <f>(Table2[[#This Row],[Close Price]]/Table2[[#This Row],[Day Low]])-1</f>
        <v>7.0511916513891215E-3</v>
      </c>
      <c r="AD56" s="1">
        <f>(Table2[[#This Row],[Day High]]/Table2[[#This Row],[Close Price]])-1</f>
        <v>2.5766699341828847E-2</v>
      </c>
      <c r="AE56" s="1">
        <f>(Table2[[#This Row],[Close Price]]/Table2[[#This Row],[Current Week Low]])-1</f>
        <v>2.2699606158252728E-2</v>
      </c>
      <c r="AF56" s="1">
        <f>(Table2[[#This Row],[Current Week High]]/Table2[[#This Row],[Close Price]])-1</f>
        <v>4.7472342809130375E-2</v>
      </c>
      <c r="AG56" s="1">
        <f>(Table2[[#This Row],[Close Price]]/Table2[[#This Row],[Current Month Low]])-1</f>
        <v>2.2699606158252728E-2</v>
      </c>
      <c r="AH56" s="1">
        <f>(Table2[[#This Row],[Current Month High]]/Table2[[#This Row],[Close Price]])-1</f>
        <v>0.22489847360313675</v>
      </c>
      <c r="AI56">
        <v>22.4898473603136</v>
      </c>
      <c r="AJ56">
        <v>92.505728534842902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0.05</v>
      </c>
      <c r="AM56" t="s">
        <v>3159</v>
      </c>
      <c r="AN56">
        <v>-16.510000000000002</v>
      </c>
      <c r="AO56" t="s">
        <v>3158</v>
      </c>
      <c r="AP56">
        <v>0.18021076461829799</v>
      </c>
      <c r="AQ56">
        <f>(Table2[[#This Row],[Sharpe Ratio]]-AVERAGE(Table2[Sharpe Ratio]))/_xlfn.STDEV.P(Table2[Sharpe Ratio])</f>
        <v>1.4662192480681666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2.0878917900372205</v>
      </c>
      <c r="AS56">
        <f>_xlfn.RANK.AVG(Table2[[#This Row],[1Y Return vs Nifty Z-Score]],Table2[1Y Return vs Nifty Z-Score])</f>
        <v>156</v>
      </c>
      <c r="AT56">
        <f>_xlfn.RANK.AVG(Table2[[#This Row],[6M Return vs Nifty Z-Score]],Table2[6M Return vs Nifty Z-Score])</f>
        <v>141</v>
      </c>
      <c r="AU56">
        <f>_xlfn.RANK.AVG(Table2[[#This Row],[Sharpe Ratio Z-Score]],Table2[Sharpe Ratio Z-Score])</f>
        <v>52</v>
      </c>
      <c r="AV56">
        <f>(Table2[[#This Row],[Rank 1Y]]+Table2[[#This Row],[Rank 6M]]+Table2[[#This Row],[Rank Sharpe]])/3</f>
        <v>116.33333333333333</v>
      </c>
    </row>
    <row r="57" spans="1:48" x14ac:dyDescent="0.3">
      <c r="A57" t="s">
        <v>1292</v>
      </c>
      <c r="B57" t="s">
        <v>1293</v>
      </c>
      <c r="C57" t="s">
        <v>3126</v>
      </c>
      <c r="D57" t="s">
        <v>278</v>
      </c>
      <c r="E57">
        <v>8720.37435663</v>
      </c>
      <c r="F57">
        <v>2021.35</v>
      </c>
      <c r="G57">
        <v>97.166027533406606</v>
      </c>
      <c r="H57">
        <f>(Table2[[#This Row],[1Y Return vs Nifty]]-AVERAGE(Table2[1Y Return vs Nifty]))/_xlfn.STDEV.P(Table2[1Y Return vs Nifty])</f>
        <v>1.325041558963324</v>
      </c>
      <c r="I57">
        <v>-5.3077480242222901</v>
      </c>
      <c r="J57">
        <f>(Table2[[#This Row],[1M Return vs Nifty]]-AVERAGE(Table2[1M Return vs Nifty]))/_xlfn.STDEV.P(Table2[1M Return vs Nifty])</f>
        <v>-0.37479267044970865</v>
      </c>
      <c r="K57">
        <v>44.938300039798897</v>
      </c>
      <c r="L57">
        <f>(Table2[[#This Row],[6M Return vs Nifty]]-AVERAGE(Table2[6M Return vs Nifty]))/_xlfn.STDEV.P(Table2[6M Return vs Nifty])</f>
        <v>1.5151277083302936</v>
      </c>
      <c r="M57">
        <v>-0.31058228890102102</v>
      </c>
      <c r="N57">
        <f>(Table2[[#This Row],[1W Return vs Nifty]]-AVERAGE(Table2[1W Return vs Nifty]))/_xlfn.STDEV.P(Table2[1W Return vs Nifty])</f>
        <v>-6.6448649837515528E-2</v>
      </c>
      <c r="O57">
        <v>2089.6799999999998</v>
      </c>
      <c r="P57">
        <v>2032.6570476695699</v>
      </c>
      <c r="Q57">
        <v>1610.07645473755</v>
      </c>
      <c r="R57">
        <v>40.667589885798897</v>
      </c>
      <c r="S57" s="1">
        <f>(Table2[[#This Row],[Close Price]]-Table2[[#This Row],[20D EMA]])/Table2[[#This Row],[20D EMA]]</f>
        <v>-3.2698786417059041E-2</v>
      </c>
      <c r="T57" s="1">
        <f>(Table2[[#This Row],[Close Price]]-Table2[[#This Row],[50D EMA]])/Table2[[#This Row],[50D EMA]]</f>
        <v>-5.5626932652182905E-3</v>
      </c>
      <c r="U57" s="1">
        <f>(Table2[[#This Row],[Close Price]]-Table2[[#This Row],[200D EMA]])/Table2[[#This Row],[200D EMA]]</f>
        <v>0.25543727693942925</v>
      </c>
      <c r="V57">
        <v>0.48696263210604002</v>
      </c>
      <c r="W57">
        <v>1975.55</v>
      </c>
      <c r="X57">
        <v>2060.6</v>
      </c>
      <c r="Y57">
        <v>1893.95</v>
      </c>
      <c r="Z57">
        <v>2060.6</v>
      </c>
      <c r="AA57">
        <v>1878.85</v>
      </c>
      <c r="AB57">
        <v>2406.75</v>
      </c>
      <c r="AC57" s="1">
        <f>(Table2[[#This Row],[Close Price]]/Table2[[#This Row],[Day Low]])-1</f>
        <v>2.3183417276201546E-2</v>
      </c>
      <c r="AD57" s="1">
        <f>(Table2[[#This Row],[Day High]]/Table2[[#This Row],[Close Price]])-1</f>
        <v>1.9417715882949604E-2</v>
      </c>
      <c r="AE57" s="1">
        <f>(Table2[[#This Row],[Close Price]]/Table2[[#This Row],[Current Week Low]])-1</f>
        <v>6.7266823305789369E-2</v>
      </c>
      <c r="AF57" s="1">
        <f>(Table2[[#This Row],[Current Week High]]/Table2[[#This Row],[Close Price]])-1</f>
        <v>1.9417715882949604E-2</v>
      </c>
      <c r="AG57" s="1">
        <f>(Table2[[#This Row],[Close Price]]/Table2[[#This Row],[Current Month Low]])-1</f>
        <v>7.5844266439577313E-2</v>
      </c>
      <c r="AH57" s="1">
        <f>(Table2[[#This Row],[Current Month High]]/Table2[[#This Row],[Close Price]])-1</f>
        <v>0.19066465480990424</v>
      </c>
      <c r="AI57">
        <v>19.066465480990399</v>
      </c>
      <c r="AJ57">
        <v>128.259273897577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0.06</v>
      </c>
      <c r="AM57" t="s">
        <v>3159</v>
      </c>
      <c r="AN57">
        <v>-6.51</v>
      </c>
      <c r="AO57" t="s">
        <v>3158</v>
      </c>
      <c r="AP57">
        <v>9.5621019552074998E-2</v>
      </c>
      <c r="AQ57">
        <f>(Table2[[#This Row],[Sharpe Ratio]]-AVERAGE(Table2[Sharpe Ratio]))/_xlfn.STDEV.P(Table2[Sharpe Ratio])</f>
        <v>0.46080910003587994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2.8597370470422732</v>
      </c>
      <c r="AS57">
        <f>_xlfn.RANK.AVG(Table2[[#This Row],[1Y Return vs Nifty Z-Score]],Table2[1Y Return vs Nifty Z-Score])</f>
        <v>66</v>
      </c>
      <c r="AT57">
        <f>_xlfn.RANK.AVG(Table2[[#This Row],[6M Return vs Nifty Z-Score]],Table2[6M Return vs Nifty Z-Score])</f>
        <v>56</v>
      </c>
      <c r="AU57">
        <f>_xlfn.RANK.AVG(Table2[[#This Row],[Sharpe Ratio Z-Score]],Table2[Sharpe Ratio Z-Score])</f>
        <v>227</v>
      </c>
      <c r="AV57">
        <f>(Table2[[#This Row],[Rank 1Y]]+Table2[[#This Row],[Rank 6M]]+Table2[[#This Row],[Rank Sharpe]])/3</f>
        <v>116.33333333333333</v>
      </c>
    </row>
    <row r="58" spans="1:48" hidden="1" x14ac:dyDescent="0.3">
      <c r="A58" t="s">
        <v>530</v>
      </c>
      <c r="B58" t="s">
        <v>531</v>
      </c>
      <c r="C58" t="s">
        <v>3123</v>
      </c>
      <c r="D58" t="s">
        <v>324</v>
      </c>
      <c r="E58">
        <v>38728.121623799998</v>
      </c>
      <c r="F58">
        <v>1472.1</v>
      </c>
      <c r="G58">
        <v>180.08089134572501</v>
      </c>
      <c r="H58">
        <f>(Table2[[#This Row],[1Y Return vs Nifty]]-AVERAGE(Table2[1Y Return vs Nifty]))/_xlfn.STDEV.P(Table2[1Y Return vs Nifty])</f>
        <v>2.7855342284799036</v>
      </c>
      <c r="I58">
        <v>-13.2642582614218</v>
      </c>
      <c r="J58">
        <f>(Table2[[#This Row],[1M Return vs Nifty]]-AVERAGE(Table2[1M Return vs Nifty]))/_xlfn.STDEV.P(Table2[1M Return vs Nifty])</f>
        <v>-1.2651163904174041</v>
      </c>
      <c r="K58">
        <v>5.2199944142732804</v>
      </c>
      <c r="L58">
        <f>(Table2[[#This Row],[6M Return vs Nifty]]-AVERAGE(Table2[6M Return vs Nifty]))/_xlfn.STDEV.P(Table2[6M Return vs Nifty])</f>
        <v>6.2844467296768167E-2</v>
      </c>
      <c r="M58">
        <v>-0.53138163621498602</v>
      </c>
      <c r="N58">
        <f>(Table2[[#This Row],[1W Return vs Nifty]]-AVERAGE(Table2[1W Return vs Nifty]))/_xlfn.STDEV.P(Table2[1W Return vs Nifty])</f>
        <v>-0.10967133717454809</v>
      </c>
      <c r="O58">
        <v>1536.73</v>
      </c>
      <c r="P58">
        <v>1720.14675766549</v>
      </c>
      <c r="Q58">
        <v>1584.7157516892801</v>
      </c>
      <c r="R58">
        <v>31.4962301004594</v>
      </c>
      <c r="S58" s="1">
        <f>(Table2[[#This Row],[Close Price]]-Table2[[#This Row],[20D EMA]])/Table2[[#This Row],[20D EMA]]</f>
        <v>-4.2056834967756279E-2</v>
      </c>
      <c r="T58" s="1">
        <f>(Table2[[#This Row],[Close Price]]-Table2[[#This Row],[50D EMA]])/Table2[[#This Row],[50D EMA]]</f>
        <v>-0.14420092736862092</v>
      </c>
      <c r="U58" s="1">
        <f>(Table2[[#This Row],[Close Price]]-Table2[[#This Row],[200D EMA]])/Table2[[#This Row],[200D EMA]]</f>
        <v>-7.1063691749913935E-2</v>
      </c>
      <c r="V58">
        <v>0.48889947544936802</v>
      </c>
      <c r="W58">
        <v>1405.45</v>
      </c>
      <c r="X58">
        <v>1472.1</v>
      </c>
      <c r="Y58">
        <v>1340</v>
      </c>
      <c r="Z58">
        <v>1472.1</v>
      </c>
      <c r="AA58">
        <v>1340</v>
      </c>
      <c r="AB58">
        <v>1735.5</v>
      </c>
      <c r="AC58" s="1">
        <f>(Table2[[#This Row],[Close Price]]/Table2[[#This Row],[Day Low]])-1</f>
        <v>4.7422533708064929E-2</v>
      </c>
      <c r="AD58" s="1">
        <f>(Table2[[#This Row],[Day High]]/Table2[[#This Row],[Close Price]])-1</f>
        <v>0</v>
      </c>
      <c r="AE58" s="1">
        <f>(Table2[[#This Row],[Close Price]]/Table2[[#This Row],[Current Week Low]])-1</f>
        <v>9.8582089552238683E-2</v>
      </c>
      <c r="AF58" s="1">
        <f>(Table2[[#This Row],[Current Week High]]/Table2[[#This Row],[Close Price]])-1</f>
        <v>0</v>
      </c>
      <c r="AG58" s="1">
        <f>(Table2[[#This Row],[Close Price]]/Table2[[#This Row],[Current Month Low]])-1</f>
        <v>9.8582089552238683E-2</v>
      </c>
      <c r="AH58" s="1">
        <f>(Table2[[#This Row],[Current Month High]]/Table2[[#This Row],[Close Price]])-1</f>
        <v>0.17892806195231303</v>
      </c>
      <c r="AI58">
        <v>102.394538414509</v>
      </c>
      <c r="AJ58">
        <v>213.21276595744601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-0.34</v>
      </c>
      <c r="AM58" t="s">
        <v>3158</v>
      </c>
      <c r="AN58">
        <v>-9.3800000000000008</v>
      </c>
      <c r="AO58" t="s">
        <v>3158</v>
      </c>
      <c r="AP58">
        <v>0.188689263088125</v>
      </c>
      <c r="AQ58">
        <f>(Table2[[#This Row],[Sharpe Ratio]]-AVERAGE(Table2[Sharpe Ratio]))/_xlfn.STDEV.P(Table2[Sharpe Ratio])</f>
        <v>1.5669923192597963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13</v>
      </c>
      <c r="AT58">
        <f>_xlfn.RANK.AVG(Table2[[#This Row],[6M Return vs Nifty Z-Score]],Table2[6M Return vs Nifty Z-Score])</f>
        <v>302</v>
      </c>
      <c r="AU58">
        <f>_xlfn.RANK.AVG(Table2[[#This Row],[Sharpe Ratio Z-Score]],Table2[Sharpe Ratio Z-Score])</f>
        <v>38</v>
      </c>
      <c r="AV58">
        <f>(Table2[[#This Row],[Rank 1Y]]+Table2[[#This Row],[Rank 6M]]+Table2[[#This Row],[Rank Sharpe]])/3</f>
        <v>117.66666666666667</v>
      </c>
    </row>
    <row r="59" spans="1:48" x14ac:dyDescent="0.3">
      <c r="A59" t="s">
        <v>538</v>
      </c>
      <c r="B59" t="s">
        <v>539</v>
      </c>
      <c r="C59" t="s">
        <v>3123</v>
      </c>
      <c r="D59" t="s">
        <v>240</v>
      </c>
      <c r="E59">
        <v>37879.725252875003</v>
      </c>
      <c r="F59">
        <v>9430.25</v>
      </c>
      <c r="G59">
        <v>58.683997332738997</v>
      </c>
      <c r="H59">
        <f>(Table2[[#This Row],[1Y Return vs Nifty]]-AVERAGE(Table2[1Y Return vs Nifty]))/_xlfn.STDEV.P(Table2[1Y Return vs Nifty])</f>
        <v>0.64720503566626908</v>
      </c>
      <c r="I59">
        <v>5.7266930878679396</v>
      </c>
      <c r="J59">
        <f>(Table2[[#This Row],[1M Return vs Nifty]]-AVERAGE(Table2[1M Return vs Nifty]))/_xlfn.STDEV.P(Table2[1M Return vs Nifty])</f>
        <v>0.85994773279252035</v>
      </c>
      <c r="K59">
        <v>11.991936836365401</v>
      </c>
      <c r="L59">
        <f>(Table2[[#This Row],[6M Return vs Nifty]]-AVERAGE(Table2[6M Return vs Nifty]))/_xlfn.STDEV.P(Table2[6M Return vs Nifty])</f>
        <v>0.31045771096262803</v>
      </c>
      <c r="M59">
        <v>-1.80822265441129</v>
      </c>
      <c r="N59">
        <f>(Table2[[#This Row],[1W Return vs Nifty]]-AVERAGE(Table2[1W Return vs Nifty]))/_xlfn.STDEV.P(Table2[1W Return vs Nifty])</f>
        <v>-0.35961999318267507</v>
      </c>
      <c r="O59">
        <v>9774.81</v>
      </c>
      <c r="P59">
        <v>9553.2064874376501</v>
      </c>
      <c r="Q59">
        <v>8039.0446695705004</v>
      </c>
      <c r="R59">
        <v>41.062792058739099</v>
      </c>
      <c r="S59" s="1">
        <f>(Table2[[#This Row],[Close Price]]-Table2[[#This Row],[20D EMA]])/Table2[[#This Row],[20D EMA]]</f>
        <v>-3.5249790021493976E-2</v>
      </c>
      <c r="T59" s="1">
        <f>(Table2[[#This Row],[Close Price]]-Table2[[#This Row],[50D EMA]])/Table2[[#This Row],[50D EMA]]</f>
        <v>-1.2870703422912131E-2</v>
      </c>
      <c r="U59" s="1">
        <f>(Table2[[#This Row],[Close Price]]-Table2[[#This Row],[200D EMA]])/Table2[[#This Row],[200D EMA]]</f>
        <v>0.17305605175892461</v>
      </c>
      <c r="V59">
        <v>0.62625503036213304</v>
      </c>
      <c r="W59">
        <v>9350.35</v>
      </c>
      <c r="X59">
        <v>9652.9500000000007</v>
      </c>
      <c r="Y59">
        <v>9210.7999999999993</v>
      </c>
      <c r="Z59">
        <v>9652.9500000000007</v>
      </c>
      <c r="AA59">
        <v>9163.15</v>
      </c>
      <c r="AB59">
        <v>11000</v>
      </c>
      <c r="AC59" s="1">
        <f>(Table2[[#This Row],[Close Price]]/Table2[[#This Row],[Day Low]])-1</f>
        <v>8.5451346741030054E-3</v>
      </c>
      <c r="AD59" s="1">
        <f>(Table2[[#This Row],[Day High]]/Table2[[#This Row],[Close Price]])-1</f>
        <v>2.3615492696376084E-2</v>
      </c>
      <c r="AE59" s="1">
        <f>(Table2[[#This Row],[Close Price]]/Table2[[#This Row],[Current Week Low]])-1</f>
        <v>2.3825292048464952E-2</v>
      </c>
      <c r="AF59" s="1">
        <f>(Table2[[#This Row],[Current Week High]]/Table2[[#This Row],[Close Price]])-1</f>
        <v>2.3615492696376084E-2</v>
      </c>
      <c r="AG59" s="1">
        <f>(Table2[[#This Row],[Close Price]]/Table2[[#This Row],[Current Month Low]])-1</f>
        <v>2.914936457440942E-2</v>
      </c>
      <c r="AH59" s="1">
        <f>(Table2[[#This Row],[Current Month High]]/Table2[[#This Row],[Close Price]])-1</f>
        <v>0.16645900161713634</v>
      </c>
      <c r="AI59">
        <v>16.645900161713602</v>
      </c>
      <c r="AJ59">
        <v>95.405097389142099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0.16</v>
      </c>
      <c r="AM59" t="s">
        <v>3159</v>
      </c>
      <c r="AN59">
        <v>-10.19</v>
      </c>
      <c r="AO59" t="s">
        <v>3158</v>
      </c>
      <c r="AP59">
        <v>0.27656168441753698</v>
      </c>
      <c r="AQ59">
        <f>(Table2[[#This Row],[Sharpe Ratio]]-AVERAGE(Table2[Sharpe Ratio]))/_xlfn.STDEV.P(Table2[Sharpe Ratio])</f>
        <v>2.6114194429920463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4.0694099292307886</v>
      </c>
      <c r="AS59">
        <f>_xlfn.RANK.AVG(Table2[[#This Row],[1Y Return vs Nifty Z-Score]],Table2[1Y Return vs Nifty Z-Score])</f>
        <v>143</v>
      </c>
      <c r="AT59">
        <f>_xlfn.RANK.AVG(Table2[[#This Row],[6M Return vs Nifty Z-Score]],Table2[6M Return vs Nifty Z-Score])</f>
        <v>212</v>
      </c>
      <c r="AU59">
        <f>_xlfn.RANK.AVG(Table2[[#This Row],[Sharpe Ratio Z-Score]],Table2[Sharpe Ratio Z-Score])</f>
        <v>3</v>
      </c>
      <c r="AV59">
        <f>(Table2[[#This Row],[Rank 1Y]]+Table2[[#This Row],[Rank 6M]]+Table2[[#This Row],[Rank Sharpe]])/3</f>
        <v>119.33333333333333</v>
      </c>
    </row>
    <row r="60" spans="1:48" x14ac:dyDescent="0.3">
      <c r="A60" t="s">
        <v>854</v>
      </c>
      <c r="B60" t="s">
        <v>855</v>
      </c>
      <c r="C60" t="s">
        <v>3116</v>
      </c>
      <c r="D60" t="s">
        <v>51</v>
      </c>
      <c r="E60">
        <v>17931.301706445</v>
      </c>
      <c r="F60">
        <v>1132.05</v>
      </c>
      <c r="G60">
        <v>169.842356153558</v>
      </c>
      <c r="H60">
        <f>(Table2[[#This Row],[1Y Return vs Nifty]]-AVERAGE(Table2[1Y Return vs Nifty]))/_xlfn.STDEV.P(Table2[1Y Return vs Nifty])</f>
        <v>2.6051889332310938</v>
      </c>
      <c r="I60">
        <v>0.70685040880108596</v>
      </c>
      <c r="J60">
        <f>(Table2[[#This Row],[1M Return vs Nifty]]-AVERAGE(Table2[1M Return vs Nifty]))/_xlfn.STDEV.P(Table2[1M Return vs Nifty])</f>
        <v>0.29823350451390779</v>
      </c>
      <c r="K60">
        <v>60.2303478552396</v>
      </c>
      <c r="L60">
        <f>(Table2[[#This Row],[6M Return vs Nifty]]-AVERAGE(Table2[6M Return vs Nifty]))/_xlfn.STDEV.P(Table2[6M Return vs Nifty])</f>
        <v>2.0742750438897262</v>
      </c>
      <c r="M60">
        <v>-0.418022848537418</v>
      </c>
      <c r="N60">
        <f>(Table2[[#This Row],[1W Return vs Nifty]]-AVERAGE(Table2[1W Return vs Nifty]))/_xlfn.STDEV.P(Table2[1W Return vs Nifty])</f>
        <v>-8.7480730651941355E-2</v>
      </c>
      <c r="O60">
        <v>1132.77</v>
      </c>
      <c r="P60">
        <v>1075.72138563573</v>
      </c>
      <c r="Q60">
        <v>823.06618112760805</v>
      </c>
      <c r="R60">
        <v>43.773311445316097</v>
      </c>
      <c r="S60" s="1">
        <f>(Table2[[#This Row],[Close Price]]-Table2[[#This Row],[20D EMA]])/Table2[[#This Row],[20D EMA]]</f>
        <v>-6.356100532323661E-4</v>
      </c>
      <c r="T60" s="1">
        <f>(Table2[[#This Row],[Close Price]]-Table2[[#This Row],[50D EMA]])/Table2[[#This Row],[50D EMA]]</f>
        <v>5.2363572126049002E-2</v>
      </c>
      <c r="U60" s="1">
        <f>(Table2[[#This Row],[Close Price]]-Table2[[#This Row],[200D EMA]])/Table2[[#This Row],[200D EMA]]</f>
        <v>0.37540580084226194</v>
      </c>
      <c r="V60">
        <v>0.259524834518085</v>
      </c>
      <c r="W60">
        <v>1066</v>
      </c>
      <c r="X60">
        <v>1162</v>
      </c>
      <c r="Y60">
        <v>1033.1500000000001</v>
      </c>
      <c r="Z60">
        <v>1162</v>
      </c>
      <c r="AA60">
        <v>1033.1500000000001</v>
      </c>
      <c r="AB60">
        <v>1232</v>
      </c>
      <c r="AC60" s="1">
        <f>(Table2[[#This Row],[Close Price]]/Table2[[#This Row],[Day Low]])-1</f>
        <v>6.1960600375234431E-2</v>
      </c>
      <c r="AD60" s="1">
        <f>(Table2[[#This Row],[Day High]]/Table2[[#This Row],[Close Price]])-1</f>
        <v>2.6456428602976922E-2</v>
      </c>
      <c r="AE60" s="1">
        <f>(Table2[[#This Row],[Close Price]]/Table2[[#This Row],[Current Week Low]])-1</f>
        <v>9.5726661181822381E-2</v>
      </c>
      <c r="AF60" s="1">
        <f>(Table2[[#This Row],[Current Week High]]/Table2[[#This Row],[Close Price]])-1</f>
        <v>2.6456428602976922E-2</v>
      </c>
      <c r="AG60" s="1">
        <f>(Table2[[#This Row],[Close Price]]/Table2[[#This Row],[Current Month Low]])-1</f>
        <v>9.5726661181822381E-2</v>
      </c>
      <c r="AH60" s="1">
        <f>(Table2[[#This Row],[Current Month High]]/Table2[[#This Row],[Close Price]])-1</f>
        <v>8.8291153217614049E-2</v>
      </c>
      <c r="AI60">
        <v>10.1673954330639</v>
      </c>
      <c r="AJ60">
        <v>205.58779862329499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0.32</v>
      </c>
      <c r="AM60" t="s">
        <v>3159</v>
      </c>
      <c r="AN60">
        <v>-1.59</v>
      </c>
      <c r="AO60" t="s">
        <v>3158</v>
      </c>
      <c r="AP60">
        <v>6.3617651863516006E-2</v>
      </c>
      <c r="AQ60">
        <f>(Table2[[#This Row],[Sharpe Ratio]]-AVERAGE(Table2[Sharpe Ratio]))/_xlfn.STDEV.P(Table2[Sharpe Ratio])</f>
        <v>8.0425985982330181E-2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4.9706427369651172</v>
      </c>
      <c r="AS60">
        <f>_xlfn.RANK.AVG(Table2[[#This Row],[1Y Return vs Nifty Z-Score]],Table2[1Y Return vs Nifty Z-Score])</f>
        <v>18</v>
      </c>
      <c r="AT60">
        <f>_xlfn.RANK.AVG(Table2[[#This Row],[6M Return vs Nifty Z-Score]],Table2[6M Return vs Nifty Z-Score])</f>
        <v>27</v>
      </c>
      <c r="AU60">
        <f>_xlfn.RANK.AVG(Table2[[#This Row],[Sharpe Ratio Z-Score]],Table2[Sharpe Ratio Z-Score])</f>
        <v>314</v>
      </c>
      <c r="AV60">
        <f>(Table2[[#This Row],[Rank 1Y]]+Table2[[#This Row],[Rank 6M]]+Table2[[#This Row],[Rank Sharpe]])/3</f>
        <v>119.66666666666667</v>
      </c>
    </row>
    <row r="61" spans="1:48" x14ac:dyDescent="0.3">
      <c r="A61" t="s">
        <v>71</v>
      </c>
      <c r="B61" t="s">
        <v>72</v>
      </c>
      <c r="C61" t="s">
        <v>3118</v>
      </c>
      <c r="D61" t="s">
        <v>62</v>
      </c>
      <c r="E61">
        <v>324567.95829928998</v>
      </c>
      <c r="F61">
        <v>2707.7</v>
      </c>
      <c r="G61">
        <v>53.611779695860903</v>
      </c>
      <c r="H61">
        <f>(Table2[[#This Row],[1Y Return vs Nifty]]-AVERAGE(Table2[1Y Return vs Nifty]))/_xlfn.STDEV.P(Table2[1Y Return vs Nifty])</f>
        <v>0.5578611431933661</v>
      </c>
      <c r="I61">
        <v>-7.7718325843288296</v>
      </c>
      <c r="J61">
        <f>(Table2[[#This Row],[1M Return vs Nifty]]-AVERAGE(Table2[1M Return vs Nifty]))/_xlfn.STDEV.P(Table2[1M Return vs Nifty])</f>
        <v>-0.6505207052874028</v>
      </c>
      <c r="K61">
        <v>17.888901441672701</v>
      </c>
      <c r="L61">
        <f>(Table2[[#This Row],[6M Return vs Nifty]]-AVERAGE(Table2[6M Return vs Nifty]))/_xlfn.STDEV.P(Table2[6M Return vs Nifty])</f>
        <v>0.52607775654060041</v>
      </c>
      <c r="M61">
        <v>-3.7197560582114702</v>
      </c>
      <c r="N61">
        <f>(Table2[[#This Row],[1W Return vs Nifty]]-AVERAGE(Table2[1W Return vs Nifty]))/_xlfn.STDEV.P(Table2[1W Return vs Nifty])</f>
        <v>-0.73381317650429634</v>
      </c>
      <c r="O61">
        <v>2904.64</v>
      </c>
      <c r="P61">
        <v>2899.7746332224401</v>
      </c>
      <c r="Q61">
        <v>2504.0200732744302</v>
      </c>
      <c r="R61">
        <v>30.301358615334799</v>
      </c>
      <c r="S61" s="1">
        <f>(Table2[[#This Row],[Close Price]]-Table2[[#This Row],[20D EMA]])/Table2[[#This Row],[20D EMA]]</f>
        <v>-6.7801861848628422E-2</v>
      </c>
      <c r="T61" s="1">
        <f>(Table2[[#This Row],[Close Price]]-Table2[[#This Row],[50D EMA]])/Table2[[#This Row],[50D EMA]]</f>
        <v>-6.6237779661170781E-2</v>
      </c>
      <c r="U61" s="1">
        <f>(Table2[[#This Row],[Close Price]]-Table2[[#This Row],[200D EMA]])/Table2[[#This Row],[200D EMA]]</f>
        <v>8.1341171702039777E-2</v>
      </c>
      <c r="V61">
        <v>1.3037266514577499</v>
      </c>
      <c r="W61">
        <v>2669.05</v>
      </c>
      <c r="X61">
        <v>2755.85</v>
      </c>
      <c r="Y61">
        <v>2669.05</v>
      </c>
      <c r="Z61">
        <v>2834.9</v>
      </c>
      <c r="AA61">
        <v>2669.05</v>
      </c>
      <c r="AB61">
        <v>3220.3</v>
      </c>
      <c r="AC61" s="1">
        <f>(Table2[[#This Row],[Close Price]]/Table2[[#This Row],[Day Low]])-1</f>
        <v>1.4480807778048277E-2</v>
      </c>
      <c r="AD61" s="1">
        <f>(Table2[[#This Row],[Day High]]/Table2[[#This Row],[Close Price]])-1</f>
        <v>1.778261993573893E-2</v>
      </c>
      <c r="AE61" s="1">
        <f>(Table2[[#This Row],[Close Price]]/Table2[[#This Row],[Current Week Low]])-1</f>
        <v>1.4480807778048277E-2</v>
      </c>
      <c r="AF61" s="1">
        <f>(Table2[[#This Row],[Current Week High]]/Table2[[#This Row],[Close Price]])-1</f>
        <v>4.6977139269490875E-2</v>
      </c>
      <c r="AG61" s="1">
        <f>(Table2[[#This Row],[Close Price]]/Table2[[#This Row],[Current Month Low]])-1</f>
        <v>1.4480807778048277E-2</v>
      </c>
      <c r="AH61" s="1">
        <f>(Table2[[#This Row],[Current Month High]]/Table2[[#This Row],[Close Price]])-1</f>
        <v>0.1893119621819257</v>
      </c>
      <c r="AI61">
        <v>18.997673302064399</v>
      </c>
      <c r="AJ61">
        <v>86.737931034482699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7.0000000000000007E-2</v>
      </c>
      <c r="AM61" t="s">
        <v>3159</v>
      </c>
      <c r="AN61">
        <v>-14.17</v>
      </c>
      <c r="AO61" t="s">
        <v>3158</v>
      </c>
      <c r="AP61">
        <v>0.180674028967336</v>
      </c>
      <c r="AQ61">
        <f>(Table2[[#This Row],[Sharpe Ratio]]-AVERAGE(Table2[Sharpe Ratio]))/_xlfn.STDEV.P(Table2[Sharpe Ratio])</f>
        <v>1.4717254790821004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1.1713304970243674</v>
      </c>
      <c r="AS61">
        <f>_xlfn.RANK.AVG(Table2[[#This Row],[1Y Return vs Nifty Z-Score]],Table2[1Y Return vs Nifty Z-Score])</f>
        <v>158</v>
      </c>
      <c r="AT61">
        <f>_xlfn.RANK.AVG(Table2[[#This Row],[6M Return vs Nifty Z-Score]],Table2[6M Return vs Nifty Z-Score])</f>
        <v>164</v>
      </c>
      <c r="AU61">
        <f>_xlfn.RANK.AVG(Table2[[#This Row],[Sharpe Ratio Z-Score]],Table2[Sharpe Ratio Z-Score])</f>
        <v>51</v>
      </c>
      <c r="AV61">
        <f>(Table2[[#This Row],[Rank 1Y]]+Table2[[#This Row],[Rank 6M]]+Table2[[#This Row],[Rank Sharpe]])/3</f>
        <v>124.33333333333333</v>
      </c>
    </row>
    <row r="62" spans="1:48" hidden="1" x14ac:dyDescent="0.3">
      <c r="A62" t="s">
        <v>544</v>
      </c>
      <c r="B62" t="s">
        <v>545</v>
      </c>
      <c r="C62" t="s">
        <v>3122</v>
      </c>
      <c r="D62" t="s">
        <v>311</v>
      </c>
      <c r="E62">
        <v>37193.659001319997</v>
      </c>
      <c r="F62">
        <v>1808.9</v>
      </c>
      <c r="G62">
        <v>80.2283974676604</v>
      </c>
      <c r="H62">
        <f>(Table2[[#This Row],[1Y Return vs Nifty]]-AVERAGE(Table2[1Y Return vs Nifty]))/_xlfn.STDEV.P(Table2[1Y Return vs Nifty])</f>
        <v>1.0266959618940223</v>
      </c>
      <c r="I62">
        <v>-7.5339093458419404</v>
      </c>
      <c r="J62">
        <f>(Table2[[#This Row],[1M Return vs Nifty]]-AVERAGE(Table2[1M Return vs Nifty]))/_xlfn.STDEV.P(Table2[1M Return vs Nifty])</f>
        <v>-0.62389738721938426</v>
      </c>
      <c r="K62">
        <v>13.2238848711856</v>
      </c>
      <c r="L62">
        <f>(Table2[[#This Row],[6M Return vs Nifty]]-AVERAGE(Table2[6M Return vs Nifty]))/_xlfn.STDEV.P(Table2[6M Return vs Nifty])</f>
        <v>0.35550337584224323</v>
      </c>
      <c r="M62">
        <v>-3.2315375728261602</v>
      </c>
      <c r="N62">
        <f>(Table2[[#This Row],[1W Return vs Nifty]]-AVERAGE(Table2[1W Return vs Nifty]))/_xlfn.STDEV.P(Table2[1W Return vs Nifty])</f>
        <v>-0.63824172123199985</v>
      </c>
      <c r="O62">
        <v>1924.77</v>
      </c>
      <c r="P62">
        <v>1888.893361853</v>
      </c>
      <c r="Q62">
        <v>1580.12818884225</v>
      </c>
      <c r="R62">
        <v>29.687051775292801</v>
      </c>
      <c r="S62" s="1">
        <f>(Table2[[#This Row],[Close Price]]-Table2[[#This Row],[20D EMA]])/Table2[[#This Row],[20D EMA]]</f>
        <v>-6.0199400447845663E-2</v>
      </c>
      <c r="T62" s="1">
        <f>(Table2[[#This Row],[Close Price]]-Table2[[#This Row],[50D EMA]])/Table2[[#This Row],[50D EMA]]</f>
        <v>-4.234932657846105E-2</v>
      </c>
      <c r="U62" s="1">
        <f>(Table2[[#This Row],[Close Price]]-Table2[[#This Row],[200D EMA]])/Table2[[#This Row],[200D EMA]]</f>
        <v>0.1447805391823114</v>
      </c>
      <c r="V62">
        <v>0.63682651981987404</v>
      </c>
      <c r="W62">
        <v>1802.8</v>
      </c>
      <c r="X62">
        <v>1870.3</v>
      </c>
      <c r="Y62">
        <v>1795.8</v>
      </c>
      <c r="Z62">
        <v>1870.3</v>
      </c>
      <c r="AA62">
        <v>1795.8</v>
      </c>
      <c r="AB62">
        <v>2175.9</v>
      </c>
      <c r="AC62" s="1">
        <f>(Table2[[#This Row],[Close Price]]/Table2[[#This Row],[Day Low]])-1</f>
        <v>3.3836254714889602E-3</v>
      </c>
      <c r="AD62" s="1">
        <f>(Table2[[#This Row],[Day High]]/Table2[[#This Row],[Close Price]])-1</f>
        <v>3.3943280446680157E-2</v>
      </c>
      <c r="AE62" s="1">
        <f>(Table2[[#This Row],[Close Price]]/Table2[[#This Row],[Current Week Low]])-1</f>
        <v>7.2947989753870957E-3</v>
      </c>
      <c r="AF62" s="1">
        <f>(Table2[[#This Row],[Current Week High]]/Table2[[#This Row],[Close Price]])-1</f>
        <v>3.3943280446680157E-2</v>
      </c>
      <c r="AG62" s="1">
        <f>(Table2[[#This Row],[Close Price]]/Table2[[#This Row],[Current Month Low]])-1</f>
        <v>7.2947989753870957E-3</v>
      </c>
      <c r="AH62" s="1">
        <f>(Table2[[#This Row],[Current Month High]]/Table2[[#This Row],[Close Price]])-1</f>
        <v>0.20288573166012491</v>
      </c>
      <c r="AI62">
        <v>21.595997567582501</v>
      </c>
      <c r="AJ62">
        <v>122.223587223587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0.13</v>
      </c>
      <c r="AM62" t="s">
        <v>3159</v>
      </c>
      <c r="AN62">
        <v>-10.58</v>
      </c>
      <c r="AO62" t="s">
        <v>3158</v>
      </c>
      <c r="AP62">
        <v>0.16681473643303299</v>
      </c>
      <c r="AQ62">
        <f>(Table2[[#This Row],[Sharpe Ratio]]-AVERAGE(Table2[Sharpe Ratio]))/_xlfn.STDEV.P(Table2[Sharpe Ratio])</f>
        <v>1.3069977884190349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1.4270580177039167</v>
      </c>
      <c r="AS62">
        <f>_xlfn.RANK.AVG(Table2[[#This Row],[1Y Return vs Nifty Z-Score]],Table2[1Y Return vs Nifty Z-Score])</f>
        <v>97</v>
      </c>
      <c r="AT62">
        <f>_xlfn.RANK.AVG(Table2[[#This Row],[6M Return vs Nifty Z-Score]],Table2[6M Return vs Nifty Z-Score])</f>
        <v>205</v>
      </c>
      <c r="AU62">
        <f>_xlfn.RANK.AVG(Table2[[#This Row],[Sharpe Ratio Z-Score]],Table2[Sharpe Ratio Z-Score])</f>
        <v>73</v>
      </c>
      <c r="AV62">
        <f>(Table2[[#This Row],[Rank 1Y]]+Table2[[#This Row],[Rank 6M]]+Table2[[#This Row],[Rank Sharpe]])/3</f>
        <v>125</v>
      </c>
    </row>
    <row r="63" spans="1:48" x14ac:dyDescent="0.3">
      <c r="A63" t="s">
        <v>1057</v>
      </c>
      <c r="B63" t="s">
        <v>1058</v>
      </c>
      <c r="C63" t="s">
        <v>3123</v>
      </c>
      <c r="D63" t="s">
        <v>267</v>
      </c>
      <c r="E63">
        <v>12604.483604479999</v>
      </c>
      <c r="F63">
        <v>1894.4</v>
      </c>
      <c r="G63">
        <v>81.628631392835999</v>
      </c>
      <c r="H63">
        <f>(Table2[[#This Row],[1Y Return vs Nifty]]-AVERAGE(Table2[1Y Return vs Nifty]))/_xlfn.STDEV.P(Table2[1Y Return vs Nifty])</f>
        <v>1.0513601932428962</v>
      </c>
      <c r="I63">
        <v>8.0409583231781401</v>
      </c>
      <c r="J63">
        <f>(Table2[[#This Row],[1M Return vs Nifty]]-AVERAGE(Table2[1M Return vs Nifty]))/_xlfn.STDEV.P(Table2[1M Return vs Nifty])</f>
        <v>1.1189111692574139</v>
      </c>
      <c r="K63">
        <v>18.777960542794499</v>
      </c>
      <c r="L63">
        <f>(Table2[[#This Row],[6M Return vs Nifty]]-AVERAGE(Table2[6M Return vs Nifty]))/_xlfn.STDEV.P(Table2[6M Return vs Nifty])</f>
        <v>0.5585858309036148</v>
      </c>
      <c r="M63">
        <v>4.5999897965925696</v>
      </c>
      <c r="N63">
        <f>(Table2[[#This Row],[1W Return vs Nifty]]-AVERAGE(Table2[1W Return vs Nifty]))/_xlfn.STDEV.P(Table2[1W Return vs Nifty])</f>
        <v>0.89482285969934883</v>
      </c>
      <c r="O63">
        <v>1857.49</v>
      </c>
      <c r="P63">
        <v>1826.58513636775</v>
      </c>
      <c r="Q63">
        <v>1572.5341114637899</v>
      </c>
      <c r="R63">
        <v>52.7093859931298</v>
      </c>
      <c r="S63" s="1">
        <f>(Table2[[#This Row],[Close Price]]-Table2[[#This Row],[20D EMA]])/Table2[[#This Row],[20D EMA]]</f>
        <v>1.9870901054649059E-2</v>
      </c>
      <c r="T63" s="1">
        <f>(Table2[[#This Row],[Close Price]]-Table2[[#This Row],[50D EMA]])/Table2[[#This Row],[50D EMA]]</f>
        <v>3.7126582430810268E-2</v>
      </c>
      <c r="U63" s="1">
        <f>(Table2[[#This Row],[Close Price]]-Table2[[#This Row],[200D EMA]])/Table2[[#This Row],[200D EMA]]</f>
        <v>0.20467974983169171</v>
      </c>
      <c r="V63">
        <v>0.83273173484529095</v>
      </c>
      <c r="W63">
        <v>1857.25</v>
      </c>
      <c r="X63">
        <v>1900.15</v>
      </c>
      <c r="Y63">
        <v>1742.25</v>
      </c>
      <c r="Z63">
        <v>1900.15</v>
      </c>
      <c r="AA63">
        <v>1742.25</v>
      </c>
      <c r="AB63">
        <v>2034.95</v>
      </c>
      <c r="AC63" s="1">
        <f>(Table2[[#This Row],[Close Price]]/Table2[[#This Row],[Day Low]])-1</f>
        <v>2.0002692152375934E-2</v>
      </c>
      <c r="AD63" s="1">
        <f>(Table2[[#This Row],[Day High]]/Table2[[#This Row],[Close Price]])-1</f>
        <v>3.0352618243243423E-3</v>
      </c>
      <c r="AE63" s="1">
        <f>(Table2[[#This Row],[Close Price]]/Table2[[#This Row],[Current Week Low]])-1</f>
        <v>8.7329602525469952E-2</v>
      </c>
      <c r="AF63" s="1">
        <f>(Table2[[#This Row],[Current Week High]]/Table2[[#This Row],[Close Price]])-1</f>
        <v>3.0352618243243423E-3</v>
      </c>
      <c r="AG63" s="1">
        <f>(Table2[[#This Row],[Close Price]]/Table2[[#This Row],[Current Month Low]])-1</f>
        <v>8.7329602525469952E-2</v>
      </c>
      <c r="AH63" s="1">
        <f>(Table2[[#This Row],[Current Month High]]/Table2[[#This Row],[Close Price]])-1</f>
        <v>7.4192356418918859E-2</v>
      </c>
      <c r="AI63">
        <v>7.4192356418918797</v>
      </c>
      <c r="AJ63">
        <v>113.57384441939099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0.12</v>
      </c>
      <c r="AM63" t="s">
        <v>3159</v>
      </c>
      <c r="AN63">
        <v>1.29</v>
      </c>
      <c r="AO63" t="s">
        <v>3159</v>
      </c>
      <c r="AP63">
        <v>0.13275478812052799</v>
      </c>
      <c r="AQ63">
        <f>(Table2[[#This Row],[Sharpe Ratio]]-AVERAGE(Table2[Sharpe Ratio]))/_xlfn.STDEV.P(Table2[Sharpe Ratio])</f>
        <v>0.90217072991402536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4.5258507830172992</v>
      </c>
      <c r="AS63">
        <f>_xlfn.RANK.AVG(Table2[[#This Row],[1Y Return vs Nifty Z-Score]],Table2[1Y Return vs Nifty Z-Score])</f>
        <v>96</v>
      </c>
      <c r="AT63">
        <f>_xlfn.RANK.AVG(Table2[[#This Row],[6M Return vs Nifty Z-Score]],Table2[6M Return vs Nifty Z-Score])</f>
        <v>157</v>
      </c>
      <c r="AU63">
        <f>_xlfn.RANK.AVG(Table2[[#This Row],[Sharpe Ratio Z-Score]],Table2[Sharpe Ratio Z-Score])</f>
        <v>129</v>
      </c>
      <c r="AV63">
        <f>(Table2[[#This Row],[Rank 1Y]]+Table2[[#This Row],[Rank 6M]]+Table2[[#This Row],[Rank Sharpe]])/3</f>
        <v>127.33333333333333</v>
      </c>
    </row>
    <row r="64" spans="1:48" hidden="1" x14ac:dyDescent="0.3">
      <c r="A64" t="s">
        <v>1590</v>
      </c>
      <c r="B64" t="s">
        <v>1591</v>
      </c>
      <c r="C64" t="s">
        <v>3113</v>
      </c>
      <c r="D64" t="s">
        <v>977</v>
      </c>
      <c r="E64">
        <v>5868.7682908050001</v>
      </c>
      <c r="F64">
        <v>683.55</v>
      </c>
      <c r="G64">
        <v>89.936687162177506</v>
      </c>
      <c r="H64">
        <f>(Table2[[#This Row],[1Y Return vs Nifty]]-AVERAGE(Table2[1Y Return vs Nifty]))/_xlfn.STDEV.P(Table2[1Y Return vs Nifty])</f>
        <v>1.1977013194434254</v>
      </c>
      <c r="I64">
        <v>-17.824457531272799</v>
      </c>
      <c r="J64">
        <f>(Table2[[#This Row],[1M Return vs Nifty]]-AVERAGE(Table2[1M Return vs Nifty]))/_xlfn.STDEV.P(Table2[1M Return vs Nifty])</f>
        <v>-1.7753970859345816</v>
      </c>
      <c r="K64">
        <v>135.48992266416701</v>
      </c>
      <c r="L64">
        <f>(Table2[[#This Row],[6M Return vs Nifty]]-AVERAGE(Table2[6M Return vs Nifty]))/_xlfn.STDEV.P(Table2[6M Return vs Nifty])</f>
        <v>4.8261099346528376</v>
      </c>
      <c r="M64">
        <v>2.15379930383475</v>
      </c>
      <c r="N64">
        <f>(Table2[[#This Row],[1W Return vs Nifty]]-AVERAGE(Table2[1W Return vs Nifty]))/_xlfn.STDEV.P(Table2[1W Return vs Nifty])</f>
        <v>0.41596760889578038</v>
      </c>
      <c r="O64">
        <v>672.61</v>
      </c>
      <c r="P64">
        <v>640.04575552078404</v>
      </c>
      <c r="Q64">
        <v>461.566715783066</v>
      </c>
      <c r="R64">
        <v>46.215947075907202</v>
      </c>
      <c r="S64" s="1">
        <f>(Table2[[#This Row],[Close Price]]-Table2[[#This Row],[20D EMA]])/Table2[[#This Row],[20D EMA]]</f>
        <v>1.626499754686957E-2</v>
      </c>
      <c r="T64" s="1">
        <f>(Table2[[#This Row],[Close Price]]-Table2[[#This Row],[50D EMA]])/Table2[[#This Row],[50D EMA]]</f>
        <v>6.7970522582120635E-2</v>
      </c>
      <c r="U64" s="1">
        <f>(Table2[[#This Row],[Close Price]]-Table2[[#This Row],[200D EMA]])/Table2[[#This Row],[200D EMA]]</f>
        <v>0.48093434085759545</v>
      </c>
      <c r="V64">
        <v>0.13433001925878901</v>
      </c>
      <c r="W64">
        <v>652</v>
      </c>
      <c r="X64">
        <v>683.55</v>
      </c>
      <c r="Y64">
        <v>580</v>
      </c>
      <c r="Z64">
        <v>683.55</v>
      </c>
      <c r="AA64">
        <v>580</v>
      </c>
      <c r="AB64">
        <v>825.05</v>
      </c>
      <c r="AC64" s="1">
        <f>(Table2[[#This Row],[Close Price]]/Table2[[#This Row],[Day Low]])-1</f>
        <v>4.8389570552147099E-2</v>
      </c>
      <c r="AD64" s="1">
        <f>(Table2[[#This Row],[Day High]]/Table2[[#This Row],[Close Price]])-1</f>
        <v>0</v>
      </c>
      <c r="AE64" s="1">
        <f>(Table2[[#This Row],[Close Price]]/Table2[[#This Row],[Current Week Low]])-1</f>
        <v>0.17853448275862061</v>
      </c>
      <c r="AF64" s="1">
        <f>(Table2[[#This Row],[Current Week High]]/Table2[[#This Row],[Close Price]])-1</f>
        <v>0</v>
      </c>
      <c r="AG64" s="1">
        <f>(Table2[[#This Row],[Close Price]]/Table2[[#This Row],[Current Month Low]])-1</f>
        <v>0.17853448275862061</v>
      </c>
      <c r="AH64" s="1">
        <f>(Table2[[#This Row],[Current Month High]]/Table2[[#This Row],[Close Price]])-1</f>
        <v>0.20700753419647433</v>
      </c>
      <c r="AI64">
        <v>27.832638431716699</v>
      </c>
      <c r="AJ64">
        <v>216.75162187210299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0.28999999999999998</v>
      </c>
      <c r="AM64" t="s">
        <v>3159</v>
      </c>
      <c r="AN64">
        <v>-4.03</v>
      </c>
      <c r="AO64" t="s">
        <v>3158</v>
      </c>
      <c r="AP64">
        <v>6.9883608101521999E-2</v>
      </c>
      <c r="AQ64">
        <f>(Table2[[#This Row],[Sharpe Ratio]]-AVERAGE(Table2[Sharpe Ratio]))/_xlfn.STDEV.P(Table2[Sharpe Ratio])</f>
        <v>0.15490139649320772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4.8192831735506694</v>
      </c>
      <c r="AS64">
        <f>_xlfn.RANK.AVG(Table2[[#This Row],[1Y Return vs Nifty Z-Score]],Table2[1Y Return vs Nifty Z-Score])</f>
        <v>79</v>
      </c>
      <c r="AT64">
        <f>_xlfn.RANK.AVG(Table2[[#This Row],[6M Return vs Nifty Z-Score]],Table2[6M Return vs Nifty Z-Score])</f>
        <v>3</v>
      </c>
      <c r="AU64">
        <f>_xlfn.RANK.AVG(Table2[[#This Row],[Sharpe Ratio Z-Score]],Table2[Sharpe Ratio Z-Score])</f>
        <v>300</v>
      </c>
      <c r="AV64">
        <f>(Table2[[#This Row],[Rank 1Y]]+Table2[[#This Row],[Rank 6M]]+Table2[[#This Row],[Rank Sharpe]])/3</f>
        <v>127.33333333333333</v>
      </c>
    </row>
    <row r="65" spans="1:48" x14ac:dyDescent="0.3">
      <c r="A65" t="s">
        <v>474</v>
      </c>
      <c r="B65" t="s">
        <v>475</v>
      </c>
      <c r="C65" t="s">
        <v>3116</v>
      </c>
      <c r="D65" t="s">
        <v>250</v>
      </c>
      <c r="E65">
        <v>46361.979868679999</v>
      </c>
      <c r="F65">
        <v>614.1</v>
      </c>
      <c r="G65">
        <v>60.6889179364643</v>
      </c>
      <c r="H65">
        <f>(Table2[[#This Row],[1Y Return vs Nifty]]-AVERAGE(Table2[1Y Return vs Nifty]))/_xlfn.STDEV.P(Table2[1Y Return vs Nifty])</f>
        <v>0.68252043884092317</v>
      </c>
      <c r="I65">
        <v>5.7536126441657904</v>
      </c>
      <c r="J65">
        <f>(Table2[[#This Row],[1M Return vs Nifty]]-AVERAGE(Table2[1M Return vs Nifty]))/_xlfn.STDEV.P(Table2[1M Return vs Nifty])</f>
        <v>0.86295999806818446</v>
      </c>
      <c r="K65">
        <v>32.349875304739903</v>
      </c>
      <c r="L65">
        <f>(Table2[[#This Row],[6M Return vs Nifty]]-AVERAGE(Table2[6M Return vs Nifty]))/_xlfn.STDEV.P(Table2[6M Return vs Nifty])</f>
        <v>1.0548372204604164</v>
      </c>
      <c r="M65">
        <v>2.0812566711196099</v>
      </c>
      <c r="N65">
        <f>(Table2[[#This Row],[1W Return vs Nifty]]-AVERAGE(Table2[1W Return vs Nifty]))/_xlfn.STDEV.P(Table2[1W Return vs Nifty])</f>
        <v>0.4017669893260441</v>
      </c>
      <c r="O65">
        <v>598.75</v>
      </c>
      <c r="P65">
        <v>579.03604896442698</v>
      </c>
      <c r="Q65">
        <v>494.70091619275701</v>
      </c>
      <c r="R65">
        <v>51.784660330556299</v>
      </c>
      <c r="S65" s="1">
        <f>(Table2[[#This Row],[Close Price]]-Table2[[#This Row],[20D EMA]])/Table2[[#This Row],[20D EMA]]</f>
        <v>2.5636743215031354E-2</v>
      </c>
      <c r="T65" s="1">
        <f>(Table2[[#This Row],[Close Price]]-Table2[[#This Row],[50D EMA]])/Table2[[#This Row],[50D EMA]]</f>
        <v>6.055573068081499E-2</v>
      </c>
      <c r="U65" s="1">
        <f>(Table2[[#This Row],[Close Price]]-Table2[[#This Row],[200D EMA]])/Table2[[#This Row],[200D EMA]]</f>
        <v>0.24135610001724747</v>
      </c>
      <c r="V65">
        <v>0.55768358800126605</v>
      </c>
      <c r="W65">
        <v>600.1</v>
      </c>
      <c r="X65">
        <v>615.95000000000005</v>
      </c>
      <c r="Y65">
        <v>583.15</v>
      </c>
      <c r="Z65">
        <v>615.95000000000005</v>
      </c>
      <c r="AA65">
        <v>572</v>
      </c>
      <c r="AB65">
        <v>628.5</v>
      </c>
      <c r="AC65" s="1">
        <f>(Table2[[#This Row],[Close Price]]/Table2[[#This Row],[Day Low]])-1</f>
        <v>2.332944509248458E-2</v>
      </c>
      <c r="AD65" s="1">
        <f>(Table2[[#This Row],[Day High]]/Table2[[#This Row],[Close Price]])-1</f>
        <v>3.012538674483034E-3</v>
      </c>
      <c r="AE65" s="1">
        <f>(Table2[[#This Row],[Close Price]]/Table2[[#This Row],[Current Week Low]])-1</f>
        <v>5.3073823201577719E-2</v>
      </c>
      <c r="AF65" s="1">
        <f>(Table2[[#This Row],[Current Week High]]/Table2[[#This Row],[Close Price]])-1</f>
        <v>3.012538674483034E-3</v>
      </c>
      <c r="AG65" s="1">
        <f>(Table2[[#This Row],[Close Price]]/Table2[[#This Row],[Current Month Low]])-1</f>
        <v>7.3601398601398582E-2</v>
      </c>
      <c r="AH65" s="1">
        <f>(Table2[[#This Row],[Current Month High]]/Table2[[#This Row],[Close Price]])-1</f>
        <v>2.3448949682462139E-2</v>
      </c>
      <c r="AI65">
        <v>2.3448949682462099</v>
      </c>
      <c r="AJ65">
        <v>91.816336092456595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0.22</v>
      </c>
      <c r="AM65" t="s">
        <v>3159</v>
      </c>
      <c r="AN65">
        <v>2.74</v>
      </c>
      <c r="AO65" t="s">
        <v>3159</v>
      </c>
      <c r="AP65">
        <v>0.11876056939315401</v>
      </c>
      <c r="AQ65">
        <f>(Table2[[#This Row],[Sharpe Ratio]]-AVERAGE(Table2[Sharpe Ratio]))/_xlfn.STDEV.P(Table2[Sharpe Ratio])</f>
        <v>0.73583934410277474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3.7379239907983428</v>
      </c>
      <c r="AS65">
        <f>_xlfn.RANK.AVG(Table2[[#This Row],[1Y Return vs Nifty Z-Score]],Table2[1Y Return vs Nifty Z-Score])</f>
        <v>138</v>
      </c>
      <c r="AT65">
        <f>_xlfn.RANK.AVG(Table2[[#This Row],[6M Return vs Nifty Z-Score]],Table2[6M Return vs Nifty Z-Score])</f>
        <v>88</v>
      </c>
      <c r="AU65">
        <f>_xlfn.RANK.AVG(Table2[[#This Row],[Sharpe Ratio Z-Score]],Table2[Sharpe Ratio Z-Score])</f>
        <v>159</v>
      </c>
      <c r="AV65">
        <f>(Table2[[#This Row],[Rank 1Y]]+Table2[[#This Row],[Rank 6M]]+Table2[[#This Row],[Rank Sharpe]])/3</f>
        <v>128.33333333333334</v>
      </c>
    </row>
    <row r="66" spans="1:48" hidden="1" x14ac:dyDescent="0.3">
      <c r="A66" t="s">
        <v>836</v>
      </c>
      <c r="B66" t="s">
        <v>837</v>
      </c>
      <c r="C66" t="s">
        <v>3115</v>
      </c>
      <c r="D66" t="s">
        <v>48</v>
      </c>
      <c r="E66">
        <v>18351.955767240001</v>
      </c>
      <c r="F66">
        <v>292.3</v>
      </c>
      <c r="G66">
        <v>75.117041623273707</v>
      </c>
      <c r="H66">
        <f>(Table2[[#This Row],[1Y Return vs Nifty]]-AVERAGE(Table2[1Y Return vs Nifty]))/_xlfn.STDEV.P(Table2[1Y Return vs Nifty])</f>
        <v>0.93666267475125997</v>
      </c>
      <c r="I66">
        <v>3.3266387770543</v>
      </c>
      <c r="J66">
        <f>(Table2[[#This Row],[1M Return vs Nifty]]-AVERAGE(Table2[1M Return vs Nifty]))/_xlfn.STDEV.P(Table2[1M Return vs Nifty])</f>
        <v>0.59138460418147598</v>
      </c>
      <c r="K66">
        <v>13.005616142748501</v>
      </c>
      <c r="L66">
        <f>(Table2[[#This Row],[6M Return vs Nifty]]-AVERAGE(Table2[6M Return vs Nifty]))/_xlfn.STDEV.P(Table2[6M Return vs Nifty])</f>
        <v>0.34752247103377681</v>
      </c>
      <c r="M66">
        <v>0.52421539788439897</v>
      </c>
      <c r="N66">
        <f>(Table2[[#This Row],[1W Return vs Nifty]]-AVERAGE(Table2[1W Return vs Nifty]))/_xlfn.STDEV.P(Table2[1W Return vs Nifty])</f>
        <v>9.6967591399363173E-2</v>
      </c>
      <c r="O66">
        <v>296.66000000000003</v>
      </c>
      <c r="P66">
        <v>304.55269903407799</v>
      </c>
      <c r="Q66">
        <v>276.18641440797199</v>
      </c>
      <c r="R66">
        <v>47.5578407170552</v>
      </c>
      <c r="S66" s="1">
        <f>(Table2[[#This Row],[Close Price]]-Table2[[#This Row],[20D EMA]])/Table2[[#This Row],[20D EMA]]</f>
        <v>-1.4696959482235601E-2</v>
      </c>
      <c r="T66" s="1">
        <f>(Table2[[#This Row],[Close Price]]-Table2[[#This Row],[50D EMA]])/Table2[[#This Row],[50D EMA]]</f>
        <v>-4.0231786068351212E-2</v>
      </c>
      <c r="U66" s="1">
        <f>(Table2[[#This Row],[Close Price]]-Table2[[#This Row],[200D EMA]])/Table2[[#This Row],[200D EMA]]</f>
        <v>5.8343150681646652E-2</v>
      </c>
      <c r="V66">
        <v>0.66144521514488996</v>
      </c>
      <c r="W66">
        <v>290.8</v>
      </c>
      <c r="X66">
        <v>296.7</v>
      </c>
      <c r="Y66">
        <v>270.64999999999998</v>
      </c>
      <c r="Z66">
        <v>296.7</v>
      </c>
      <c r="AA66">
        <v>270.64999999999998</v>
      </c>
      <c r="AB66">
        <v>312.89999999999998</v>
      </c>
      <c r="AC66" s="1">
        <f>(Table2[[#This Row],[Close Price]]/Table2[[#This Row],[Day Low]])-1</f>
        <v>5.1581843191197407E-3</v>
      </c>
      <c r="AD66" s="1">
        <f>(Table2[[#This Row],[Day High]]/Table2[[#This Row],[Close Price]])-1</f>
        <v>1.5053027711255496E-2</v>
      </c>
      <c r="AE66" s="1">
        <f>(Table2[[#This Row],[Close Price]]/Table2[[#This Row],[Current Week Low]])-1</f>
        <v>7.9992610382412899E-2</v>
      </c>
      <c r="AF66" s="1">
        <f>(Table2[[#This Row],[Current Week High]]/Table2[[#This Row],[Close Price]])-1</f>
        <v>1.5053027711255496E-2</v>
      </c>
      <c r="AG66" s="1">
        <f>(Table2[[#This Row],[Close Price]]/Table2[[#This Row],[Current Month Low]])-1</f>
        <v>7.9992610382412899E-2</v>
      </c>
      <c r="AH66" s="1">
        <f>(Table2[[#This Row],[Current Month High]]/Table2[[#This Row],[Close Price]])-1</f>
        <v>7.0475538829969153E-2</v>
      </c>
      <c r="AI66">
        <v>24.700650017105701</v>
      </c>
      <c r="AJ66">
        <v>107.968694414799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-0.06</v>
      </c>
      <c r="AM66" t="s">
        <v>3158</v>
      </c>
      <c r="AN66">
        <v>-1.3</v>
      </c>
      <c r="AO66" t="s">
        <v>3158</v>
      </c>
      <c r="AP66">
        <v>0.16569299333274201</v>
      </c>
      <c r="AQ66">
        <f>(Table2[[#This Row],[Sharpe Ratio]]-AVERAGE(Table2[Sharpe Ratio]))/_xlfn.STDEV.P(Table2[Sharpe Ratio])</f>
        <v>1.293665062381915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107</v>
      </c>
      <c r="AT66">
        <f>_xlfn.RANK.AVG(Table2[[#This Row],[6M Return vs Nifty Z-Score]],Table2[6M Return vs Nifty Z-Score])</f>
        <v>207</v>
      </c>
      <c r="AU66">
        <f>_xlfn.RANK.AVG(Table2[[#This Row],[Sharpe Ratio Z-Score]],Table2[Sharpe Ratio Z-Score])</f>
        <v>76</v>
      </c>
      <c r="AV66">
        <f>(Table2[[#This Row],[Rank 1Y]]+Table2[[#This Row],[Rank 6M]]+Table2[[#This Row],[Rank Sharpe]])/3</f>
        <v>130</v>
      </c>
    </row>
    <row r="67" spans="1:48" hidden="1" x14ac:dyDescent="0.3">
      <c r="A67" t="s">
        <v>1116</v>
      </c>
      <c r="B67" t="s">
        <v>1117</v>
      </c>
      <c r="C67" t="s">
        <v>3114</v>
      </c>
      <c r="D67" t="s">
        <v>125</v>
      </c>
      <c r="E67">
        <v>11027.1021724</v>
      </c>
      <c r="F67">
        <v>1796</v>
      </c>
      <c r="G67">
        <v>32.2227259693043</v>
      </c>
      <c r="H67">
        <f>(Table2[[#This Row],[1Y Return vs Nifty]]-AVERAGE(Table2[1Y Return vs Nifty]))/_xlfn.STDEV.P(Table2[1Y Return vs Nifty])</f>
        <v>0.18110654529349973</v>
      </c>
      <c r="I67">
        <v>-3.4710046832488701</v>
      </c>
      <c r="J67">
        <f>(Table2[[#This Row],[1M Return vs Nifty]]-AVERAGE(Table2[1M Return vs Nifty]))/_xlfn.STDEV.P(Table2[1M Return vs Nifty])</f>
        <v>-0.16926334726531081</v>
      </c>
      <c r="K67">
        <v>33.033986226890903</v>
      </c>
      <c r="L67">
        <f>(Table2[[#This Row],[6M Return vs Nifty]]-AVERAGE(Table2[6M Return vs Nifty]))/_xlfn.STDEV.P(Table2[6M Return vs Nifty])</f>
        <v>1.0798514503375687</v>
      </c>
      <c r="M67">
        <v>5.8898945781378202</v>
      </c>
      <c r="N67">
        <f>(Table2[[#This Row],[1W Return vs Nifty]]-AVERAGE(Table2[1W Return vs Nifty]))/_xlfn.STDEV.P(Table2[1W Return vs Nifty])</f>
        <v>1.1473288192753781</v>
      </c>
      <c r="O67">
        <v>1795.29</v>
      </c>
      <c r="P67">
        <v>1750.0616562054799</v>
      </c>
      <c r="Q67">
        <v>1444.20056484003</v>
      </c>
      <c r="R67">
        <v>49.562668164600701</v>
      </c>
      <c r="S67" s="1">
        <f>(Table2[[#This Row],[Close Price]]-Table2[[#This Row],[20D EMA]])/Table2[[#This Row],[20D EMA]]</f>
        <v>3.9547928189876644E-4</v>
      </c>
      <c r="T67" s="1">
        <f>(Table2[[#This Row],[Close Price]]-Table2[[#This Row],[50D EMA]])/Table2[[#This Row],[50D EMA]]</f>
        <v>2.6249557340810793E-2</v>
      </c>
      <c r="U67" s="1">
        <f>(Table2[[#This Row],[Close Price]]-Table2[[#This Row],[200D EMA]])/Table2[[#This Row],[200D EMA]]</f>
        <v>0.24359458355352315</v>
      </c>
      <c r="V67">
        <v>0.46476306049102001</v>
      </c>
      <c r="W67">
        <v>1781.2</v>
      </c>
      <c r="X67">
        <v>1814.4</v>
      </c>
      <c r="Y67">
        <v>1702.75</v>
      </c>
      <c r="Z67">
        <v>1823.5</v>
      </c>
      <c r="AA67">
        <v>1643.4</v>
      </c>
      <c r="AB67">
        <v>1954.45</v>
      </c>
      <c r="AC67" s="1">
        <f>(Table2[[#This Row],[Close Price]]/Table2[[#This Row],[Day Low]])-1</f>
        <v>8.3090051650571706E-3</v>
      </c>
      <c r="AD67" s="1">
        <f>(Table2[[#This Row],[Day High]]/Table2[[#This Row],[Close Price]])-1</f>
        <v>1.024498886414249E-2</v>
      </c>
      <c r="AE67" s="1">
        <f>(Table2[[#This Row],[Close Price]]/Table2[[#This Row],[Current Week Low]])-1</f>
        <v>5.4764351783878951E-2</v>
      </c>
      <c r="AF67" s="1">
        <f>(Table2[[#This Row],[Current Week High]]/Table2[[#This Row],[Close Price]])-1</f>
        <v>1.5311804008908636E-2</v>
      </c>
      <c r="AG67" s="1">
        <f>(Table2[[#This Row],[Close Price]]/Table2[[#This Row],[Current Month Low]])-1</f>
        <v>9.2856273579165149E-2</v>
      </c>
      <c r="AH67" s="1">
        <f>(Table2[[#This Row],[Current Month High]]/Table2[[#This Row],[Close Price]])-1</f>
        <v>8.8223830734966535E-2</v>
      </c>
      <c r="AI67">
        <v>22.494432071269401</v>
      </c>
      <c r="AJ67">
        <v>86.249092606035404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0.27</v>
      </c>
      <c r="AM67" t="s">
        <v>3159</v>
      </c>
      <c r="AN67">
        <v>-6.57</v>
      </c>
      <c r="AO67" t="s">
        <v>3158</v>
      </c>
      <c r="AP67">
        <v>0.16775226090186199</v>
      </c>
      <c r="AQ67">
        <f>(Table2[[#This Row],[Sharpe Ratio]]-AVERAGE(Table2[Sharpe Ratio]))/_xlfn.STDEV.P(Table2[Sharpe Ratio])</f>
        <v>1.3181409431152846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3.5571644107564202</v>
      </c>
      <c r="AS67">
        <f>_xlfn.RANK.AVG(Table2[[#This Row],[1Y Return vs Nifty Z-Score]],Table2[1Y Return vs Nifty Z-Score])</f>
        <v>237</v>
      </c>
      <c r="AT67">
        <f>_xlfn.RANK.AVG(Table2[[#This Row],[6M Return vs Nifty Z-Score]],Table2[6M Return vs Nifty Z-Score])</f>
        <v>86</v>
      </c>
      <c r="AU67">
        <f>_xlfn.RANK.AVG(Table2[[#This Row],[Sharpe Ratio Z-Score]],Table2[Sharpe Ratio Z-Score])</f>
        <v>72</v>
      </c>
      <c r="AV67">
        <f>(Table2[[#This Row],[Rank 1Y]]+Table2[[#This Row],[Rank 6M]]+Table2[[#This Row],[Rank Sharpe]])/3</f>
        <v>131.66666666666666</v>
      </c>
    </row>
    <row r="68" spans="1:48" hidden="1" x14ac:dyDescent="0.3">
      <c r="A68" t="s">
        <v>1515</v>
      </c>
      <c r="B68" t="s">
        <v>1516</v>
      </c>
      <c r="C68" t="s">
        <v>3120</v>
      </c>
      <c r="D68" t="s">
        <v>412</v>
      </c>
      <c r="E68">
        <v>6603.1561570650001</v>
      </c>
      <c r="F68">
        <v>212.55</v>
      </c>
      <c r="G68">
        <v>149.95194866684801</v>
      </c>
      <c r="H68">
        <f>(Table2[[#This Row],[1Y Return vs Nifty]]-AVERAGE(Table2[1Y Return vs Nifty]))/_xlfn.STDEV.P(Table2[1Y Return vs Nifty])</f>
        <v>2.254832037104566</v>
      </c>
      <c r="I68">
        <v>-2.1906856014482301</v>
      </c>
      <c r="J68">
        <f>(Table2[[#This Row],[1M Return vs Nifty]]-AVERAGE(Table2[1M Return vs Nifty]))/_xlfn.STDEV.P(Table2[1M Return vs Nifty])</f>
        <v>-2.5997215045064311E-2</v>
      </c>
      <c r="K68">
        <v>9.5891976798082599</v>
      </c>
      <c r="L68">
        <f>(Table2[[#This Row],[6M Return vs Nifty]]-AVERAGE(Table2[6M Return vs Nifty]))/_xlfn.STDEV.P(Table2[6M Return vs Nifty])</f>
        <v>0.22260255816375318</v>
      </c>
      <c r="M68">
        <v>3.2374931937687901</v>
      </c>
      <c r="N68">
        <f>(Table2[[#This Row],[1W Return vs Nifty]]-AVERAGE(Table2[1W Return vs Nifty]))/_xlfn.STDEV.P(Table2[1W Return vs Nifty])</f>
        <v>0.62810665162160595</v>
      </c>
      <c r="O68">
        <v>211.98</v>
      </c>
      <c r="P68">
        <v>212.73267625628199</v>
      </c>
      <c r="Q68">
        <v>188.25323361937001</v>
      </c>
      <c r="R68">
        <v>47.480258200405402</v>
      </c>
      <c r="S68" s="1">
        <f>(Table2[[#This Row],[Close Price]]-Table2[[#This Row],[20D EMA]])/Table2[[#This Row],[20D EMA]]</f>
        <v>2.6889329181999321E-3</v>
      </c>
      <c r="T68" s="1">
        <f>(Table2[[#This Row],[Close Price]]-Table2[[#This Row],[50D EMA]])/Table2[[#This Row],[50D EMA]]</f>
        <v>-8.5871272573991811E-4</v>
      </c>
      <c r="U68" s="1">
        <f>(Table2[[#This Row],[Close Price]]-Table2[[#This Row],[200D EMA]])/Table2[[#This Row],[200D EMA]]</f>
        <v>0.12906427110705432</v>
      </c>
      <c r="V68">
        <v>1.92775781834357</v>
      </c>
      <c r="W68">
        <v>208.62</v>
      </c>
      <c r="X68">
        <v>213.34</v>
      </c>
      <c r="Y68">
        <v>205</v>
      </c>
      <c r="Z68">
        <v>213.34</v>
      </c>
      <c r="AA68">
        <v>202</v>
      </c>
      <c r="AB68">
        <v>225.95</v>
      </c>
      <c r="AC68" s="1">
        <f>(Table2[[#This Row],[Close Price]]/Table2[[#This Row],[Day Low]])-1</f>
        <v>1.8838078803566249E-2</v>
      </c>
      <c r="AD68" s="1">
        <f>(Table2[[#This Row],[Day High]]/Table2[[#This Row],[Close Price]])-1</f>
        <v>3.7167725241118443E-3</v>
      </c>
      <c r="AE68" s="1">
        <f>(Table2[[#This Row],[Close Price]]/Table2[[#This Row],[Current Week Low]])-1</f>
        <v>3.682926829268296E-2</v>
      </c>
      <c r="AF68" s="1">
        <f>(Table2[[#This Row],[Current Week High]]/Table2[[#This Row],[Close Price]])-1</f>
        <v>3.7167725241118443E-3</v>
      </c>
      <c r="AG68" s="1">
        <f>(Table2[[#This Row],[Close Price]]/Table2[[#This Row],[Current Month Low]])-1</f>
        <v>5.2227722772277385E-2</v>
      </c>
      <c r="AH68" s="1">
        <f>(Table2[[#This Row],[Current Month High]]/Table2[[#This Row],[Close Price]])-1</f>
        <v>6.3043989649494092E-2</v>
      </c>
      <c r="AI68">
        <v>8.0498706186779394</v>
      </c>
      <c r="AJ68">
        <v>182.45847176079701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0.06</v>
      </c>
      <c r="AM68" t="s">
        <v>3159</v>
      </c>
      <c r="AN68">
        <v>-0.84</v>
      </c>
      <c r="AO68" t="s">
        <v>3158</v>
      </c>
      <c r="AP68">
        <v>0.134017401043906</v>
      </c>
      <c r="AQ68">
        <f>(Table2[[#This Row],[Sharpe Ratio]]-AVERAGE(Table2[Sharpe Ratio]))/_xlfn.STDEV.P(Table2[Sharpe Ratio])</f>
        <v>0.91717779543014855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28</v>
      </c>
      <c r="AT68">
        <f>_xlfn.RANK.AVG(Table2[[#This Row],[6M Return vs Nifty Z-Score]],Table2[6M Return vs Nifty Z-Score])</f>
        <v>244</v>
      </c>
      <c r="AU68">
        <f>_xlfn.RANK.AVG(Table2[[#This Row],[Sharpe Ratio Z-Score]],Table2[Sharpe Ratio Z-Score])</f>
        <v>124</v>
      </c>
      <c r="AV68">
        <f>(Table2[[#This Row],[Rank 1Y]]+Table2[[#This Row],[Rank 6M]]+Table2[[#This Row],[Rank Sharpe]])/3</f>
        <v>132</v>
      </c>
    </row>
    <row r="69" spans="1:48" x14ac:dyDescent="0.3">
      <c r="A69" t="s">
        <v>815</v>
      </c>
      <c r="B69" t="s">
        <v>816</v>
      </c>
      <c r="C69" t="s">
        <v>3123</v>
      </c>
      <c r="D69" t="s">
        <v>120</v>
      </c>
      <c r="E69">
        <v>18860.620488370001</v>
      </c>
      <c r="F69">
        <v>719.15</v>
      </c>
      <c r="G69">
        <v>46.247821117017097</v>
      </c>
      <c r="H69">
        <f>(Table2[[#This Row],[1Y Return vs Nifty]]-AVERAGE(Table2[1Y Return vs Nifty]))/_xlfn.STDEV.P(Table2[1Y Return vs Nifty])</f>
        <v>0.42814968943798687</v>
      </c>
      <c r="I69">
        <v>3.36688905383722</v>
      </c>
      <c r="J69">
        <f>(Table2[[#This Row],[1M Return vs Nifty]]-AVERAGE(Table2[1M Return vs Nifty]))/_xlfn.STDEV.P(Table2[1M Return vs Nifty])</f>
        <v>0.59588856070095031</v>
      </c>
      <c r="K69">
        <v>19.750018642588099</v>
      </c>
      <c r="L69">
        <f>(Table2[[#This Row],[6M Return vs Nifty]]-AVERAGE(Table2[6M Return vs Nifty]))/_xlfn.STDEV.P(Table2[6M Return vs Nifty])</f>
        <v>0.59412872895548641</v>
      </c>
      <c r="M69">
        <v>7.7403959139081699</v>
      </c>
      <c r="N69">
        <f>(Table2[[#This Row],[1W Return vs Nifty]]-AVERAGE(Table2[1W Return vs Nifty]))/_xlfn.STDEV.P(Table2[1W Return vs Nifty])</f>
        <v>1.5095746394092142</v>
      </c>
      <c r="O69">
        <v>712.15</v>
      </c>
      <c r="P69">
        <v>698.75358119281896</v>
      </c>
      <c r="Q69">
        <v>609.63077362487002</v>
      </c>
      <c r="R69">
        <v>57.738194035191</v>
      </c>
      <c r="S69" s="1">
        <f>(Table2[[#This Row],[Close Price]]-Table2[[#This Row],[20D EMA]])/Table2[[#This Row],[20D EMA]]</f>
        <v>9.8293898757284281E-3</v>
      </c>
      <c r="T69" s="1">
        <f>(Table2[[#This Row],[Close Price]]-Table2[[#This Row],[50D EMA]])/Table2[[#This Row],[50D EMA]]</f>
        <v>2.9189716312241255E-2</v>
      </c>
      <c r="U69" s="1">
        <f>(Table2[[#This Row],[Close Price]]-Table2[[#This Row],[200D EMA]])/Table2[[#This Row],[200D EMA]]</f>
        <v>0.17964845462758985</v>
      </c>
      <c r="V69">
        <v>0.56921454451655795</v>
      </c>
      <c r="W69">
        <v>709.25</v>
      </c>
      <c r="X69">
        <v>728.2</v>
      </c>
      <c r="Y69">
        <v>690</v>
      </c>
      <c r="Z69">
        <v>730</v>
      </c>
      <c r="AA69">
        <v>662</v>
      </c>
      <c r="AB69">
        <v>794.75</v>
      </c>
      <c r="AC69" s="1">
        <f>(Table2[[#This Row],[Close Price]]/Table2[[#This Row],[Day Low]])-1</f>
        <v>1.3958406767712317E-2</v>
      </c>
      <c r="AD69" s="1">
        <f>(Table2[[#This Row],[Day High]]/Table2[[#This Row],[Close Price]])-1</f>
        <v>1.2584300910797541E-2</v>
      </c>
      <c r="AE69" s="1">
        <f>(Table2[[#This Row],[Close Price]]/Table2[[#This Row],[Current Week Low]])-1</f>
        <v>4.2246376811594155E-2</v>
      </c>
      <c r="AF69" s="1">
        <f>(Table2[[#This Row],[Current Week High]]/Table2[[#This Row],[Close Price]])-1</f>
        <v>1.5087255788083231E-2</v>
      </c>
      <c r="AG69" s="1">
        <f>(Table2[[#This Row],[Close Price]]/Table2[[#This Row],[Current Month Low]])-1</f>
        <v>8.6329305135951717E-2</v>
      </c>
      <c r="AH69" s="1">
        <f>(Table2[[#This Row],[Current Month High]]/Table2[[#This Row],[Close Price]])-1</f>
        <v>0.10512410484599877</v>
      </c>
      <c r="AI69">
        <v>10.512410484599799</v>
      </c>
      <c r="AJ69">
        <v>77.108730451914695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0.01</v>
      </c>
      <c r="AM69" t="s">
        <v>3159</v>
      </c>
      <c r="AN69">
        <v>1.01</v>
      </c>
      <c r="AO69" t="s">
        <v>3159</v>
      </c>
      <c r="AP69">
        <v>0.17439572983888599</v>
      </c>
      <c r="AQ69">
        <f>(Table2[[#This Row],[Sharpe Ratio]]-AVERAGE(Table2[Sharpe Ratio]))/_xlfn.STDEV.P(Table2[Sharpe Ratio])</f>
        <v>1.3971033644134228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4.5248449829170605</v>
      </c>
      <c r="AS69">
        <f>_xlfn.RANK.AVG(Table2[[#This Row],[1Y Return vs Nifty Z-Score]],Table2[1Y Return vs Nifty Z-Score])</f>
        <v>182</v>
      </c>
      <c r="AT69">
        <f>_xlfn.RANK.AVG(Table2[[#This Row],[6M Return vs Nifty Z-Score]],Table2[6M Return vs Nifty Z-Score])</f>
        <v>152</v>
      </c>
      <c r="AU69">
        <f>_xlfn.RANK.AVG(Table2[[#This Row],[Sharpe Ratio Z-Score]],Table2[Sharpe Ratio Z-Score])</f>
        <v>63</v>
      </c>
      <c r="AV69">
        <f>(Table2[[#This Row],[Rank 1Y]]+Table2[[#This Row],[Rank 6M]]+Table2[[#This Row],[Rank Sharpe]])/3</f>
        <v>132.33333333333334</v>
      </c>
    </row>
    <row r="70" spans="1:48" hidden="1" x14ac:dyDescent="0.3">
      <c r="A70" t="s">
        <v>343</v>
      </c>
      <c r="B70" t="s">
        <v>344</v>
      </c>
      <c r="C70" t="s">
        <v>3125</v>
      </c>
      <c r="D70" t="s">
        <v>134</v>
      </c>
      <c r="E70">
        <v>70908.964443000004</v>
      </c>
      <c r="F70">
        <v>1646.25</v>
      </c>
      <c r="G70">
        <v>91.953496266828097</v>
      </c>
      <c r="H70">
        <f>(Table2[[#This Row],[1Y Return vs Nifty]]-AVERAGE(Table2[1Y Return vs Nifty]))/_xlfn.STDEV.P(Table2[1Y Return vs Nifty])</f>
        <v>1.2332261310118779</v>
      </c>
      <c r="I70">
        <v>-7.2498537205471996</v>
      </c>
      <c r="J70">
        <f>(Table2[[#This Row],[1M Return vs Nifty]]-AVERAGE(Table2[1M Return vs Nifty]))/_xlfn.STDEV.P(Table2[1M Return vs Nifty])</f>
        <v>-0.5921119117470145</v>
      </c>
      <c r="K70">
        <v>11.592103200422301</v>
      </c>
      <c r="L70">
        <f>(Table2[[#This Row],[6M Return vs Nifty]]-AVERAGE(Table2[6M Return vs Nifty]))/_xlfn.STDEV.P(Table2[6M Return vs Nifty])</f>
        <v>0.29583796121407668</v>
      </c>
      <c r="M70">
        <v>-5.3121660307920697</v>
      </c>
      <c r="N70">
        <f>(Table2[[#This Row],[1W Return vs Nifty]]-AVERAGE(Table2[1W Return vs Nifty]))/_xlfn.STDEV.P(Table2[1W Return vs Nifty])</f>
        <v>-1.0455361919684398</v>
      </c>
      <c r="O70">
        <v>1745.49</v>
      </c>
      <c r="P70">
        <v>1775.72560443976</v>
      </c>
      <c r="Q70">
        <v>1552.86624155504</v>
      </c>
      <c r="R70">
        <v>18.870571182779301</v>
      </c>
      <c r="S70" s="1">
        <f>(Table2[[#This Row],[Close Price]]-Table2[[#This Row],[20D EMA]])/Table2[[#This Row],[20D EMA]]</f>
        <v>-5.6855095130880162E-2</v>
      </c>
      <c r="T70" s="1">
        <f>(Table2[[#This Row],[Close Price]]-Table2[[#This Row],[50D EMA]])/Table2[[#This Row],[50D EMA]]</f>
        <v>-7.2914195817213229E-2</v>
      </c>
      <c r="U70" s="1">
        <f>(Table2[[#This Row],[Close Price]]-Table2[[#This Row],[200D EMA]])/Table2[[#This Row],[200D EMA]]</f>
        <v>6.0136382610420785E-2</v>
      </c>
      <c r="V70">
        <v>0.39346077569903398</v>
      </c>
      <c r="W70">
        <v>1530</v>
      </c>
      <c r="X70">
        <v>1675</v>
      </c>
      <c r="Y70">
        <v>1530</v>
      </c>
      <c r="Z70">
        <v>1695.65</v>
      </c>
      <c r="AA70">
        <v>1530</v>
      </c>
      <c r="AB70">
        <v>1909.85</v>
      </c>
      <c r="AC70" s="1">
        <f>(Table2[[#This Row],[Close Price]]/Table2[[#This Row],[Day Low]])-1</f>
        <v>7.5980392156862697E-2</v>
      </c>
      <c r="AD70" s="1">
        <f>(Table2[[#This Row],[Day High]]/Table2[[#This Row],[Close Price]])-1</f>
        <v>1.746393318147299E-2</v>
      </c>
      <c r="AE70" s="1">
        <f>(Table2[[#This Row],[Close Price]]/Table2[[#This Row],[Current Week Low]])-1</f>
        <v>7.5980392156862697E-2</v>
      </c>
      <c r="AF70" s="1">
        <f>(Table2[[#This Row],[Current Week High]]/Table2[[#This Row],[Close Price]])-1</f>
        <v>3.0007593014426792E-2</v>
      </c>
      <c r="AG70" s="1">
        <f>(Table2[[#This Row],[Close Price]]/Table2[[#This Row],[Current Month Low]])-1</f>
        <v>7.5980392156862697E-2</v>
      </c>
      <c r="AH70" s="1">
        <f>(Table2[[#This Row],[Current Month High]]/Table2[[#This Row],[Close Price]])-1</f>
        <v>0.1601214882308275</v>
      </c>
      <c r="AI70">
        <v>26.0318906605922</v>
      </c>
      <c r="AJ70">
        <v>124.361158432708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-0.04</v>
      </c>
      <c r="AM70" t="s">
        <v>3158</v>
      </c>
      <c r="AN70">
        <v>-11.28</v>
      </c>
      <c r="AO70" t="s">
        <v>3158</v>
      </c>
      <c r="AP70">
        <v>0.14646995203777699</v>
      </c>
      <c r="AQ70">
        <f>(Table2[[#This Row],[Sharpe Ratio]]-AVERAGE(Table2[Sharpe Ratio]))/_xlfn.STDEV.P(Table2[Sharpe Ratio])</f>
        <v>1.0651853479807081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76</v>
      </c>
      <c r="AT70">
        <f>_xlfn.RANK.AVG(Table2[[#This Row],[6M Return vs Nifty Z-Score]],Table2[6M Return vs Nifty Z-Score])</f>
        <v>216</v>
      </c>
      <c r="AU70">
        <f>_xlfn.RANK.AVG(Table2[[#This Row],[Sharpe Ratio Z-Score]],Table2[Sharpe Ratio Z-Score])</f>
        <v>109</v>
      </c>
      <c r="AV70">
        <f>(Table2[[#This Row],[Rank 1Y]]+Table2[[#This Row],[Rank 6M]]+Table2[[#This Row],[Rank Sharpe]])/3</f>
        <v>133.66666666666666</v>
      </c>
    </row>
    <row r="71" spans="1:48" hidden="1" x14ac:dyDescent="0.3">
      <c r="A71" t="s">
        <v>1713</v>
      </c>
      <c r="B71" t="s">
        <v>1714</v>
      </c>
      <c r="C71" t="s">
        <v>3114</v>
      </c>
      <c r="D71" t="s">
        <v>125</v>
      </c>
      <c r="E71">
        <v>4841.6313</v>
      </c>
      <c r="F71">
        <v>521.75</v>
      </c>
      <c r="G71">
        <v>114.16077915964399</v>
      </c>
      <c r="H71">
        <f>(Table2[[#This Row],[1Y Return vs Nifty]]-AVERAGE(Table2[1Y Return vs Nifty]))/_xlfn.STDEV.P(Table2[1Y Return vs Nifty])</f>
        <v>1.6243933160446296</v>
      </c>
      <c r="I71">
        <v>-14.656145913689199</v>
      </c>
      <c r="J71">
        <f>(Table2[[#This Row],[1M Return vs Nifty]]-AVERAGE(Table2[1M Return vs Nifty]))/_xlfn.STDEV.P(Table2[1M Return vs Nifty])</f>
        <v>-1.4208669085968404</v>
      </c>
      <c r="K71">
        <v>49.237525395649499</v>
      </c>
      <c r="L71">
        <f>(Table2[[#This Row],[6M Return vs Nifty]]-AVERAGE(Table2[6M Return vs Nifty]))/_xlfn.STDEV.P(Table2[6M Return vs Nifty])</f>
        <v>1.6723270861838044</v>
      </c>
      <c r="M71">
        <v>-18.732399954168901</v>
      </c>
      <c r="N71">
        <f>(Table2[[#This Row],[1W Return vs Nifty]]-AVERAGE(Table2[1W Return vs Nifty]))/_xlfn.STDEV.P(Table2[1W Return vs Nifty])</f>
        <v>-3.6726208365400668</v>
      </c>
      <c r="O71">
        <v>580.42999999999995</v>
      </c>
      <c r="P71">
        <v>580.77152671779197</v>
      </c>
      <c r="Q71">
        <v>477.059160686979</v>
      </c>
      <c r="R71">
        <v>17.2949847522327</v>
      </c>
      <c r="S71" s="1">
        <f>(Table2[[#This Row],[Close Price]]-Table2[[#This Row],[20D EMA]])/Table2[[#This Row],[20D EMA]]</f>
        <v>-0.10109746222628044</v>
      </c>
      <c r="T71" s="1">
        <f>(Table2[[#This Row],[Close Price]]-Table2[[#This Row],[50D EMA]])/Table2[[#This Row],[50D EMA]]</f>
        <v>-0.10162606808799644</v>
      </c>
      <c r="U71" s="1">
        <f>(Table2[[#This Row],[Close Price]]-Table2[[#This Row],[200D EMA]])/Table2[[#This Row],[200D EMA]]</f>
        <v>9.3679868234088415E-2</v>
      </c>
      <c r="V71">
        <v>1.25943297315224</v>
      </c>
      <c r="W71">
        <v>507.65</v>
      </c>
      <c r="X71">
        <v>529</v>
      </c>
      <c r="Y71">
        <v>501.8</v>
      </c>
      <c r="Z71">
        <v>533.75</v>
      </c>
      <c r="AA71">
        <v>501.8</v>
      </c>
      <c r="AB71">
        <v>659</v>
      </c>
      <c r="AC71" s="1">
        <f>(Table2[[#This Row],[Close Price]]/Table2[[#This Row],[Day Low]])-1</f>
        <v>2.7775041859549043E-2</v>
      </c>
      <c r="AD71" s="1">
        <f>(Table2[[#This Row],[Day High]]/Table2[[#This Row],[Close Price]])-1</f>
        <v>1.3895543842836533E-2</v>
      </c>
      <c r="AE71" s="1">
        <f>(Table2[[#This Row],[Close Price]]/Table2[[#This Row],[Current Week Low]])-1</f>
        <v>3.9756875249103096E-2</v>
      </c>
      <c r="AF71" s="1">
        <f>(Table2[[#This Row],[Current Week High]]/Table2[[#This Row],[Close Price]])-1</f>
        <v>2.2999520843315802E-2</v>
      </c>
      <c r="AG71" s="1">
        <f>(Table2[[#This Row],[Close Price]]/Table2[[#This Row],[Current Month Low]])-1</f>
        <v>3.9756875249103096E-2</v>
      </c>
      <c r="AH71" s="1">
        <f>(Table2[[#This Row],[Current Month High]]/Table2[[#This Row],[Close Price]])-1</f>
        <v>0.26305701964542405</v>
      </c>
      <c r="AI71">
        <v>39.405845711547599</v>
      </c>
      <c r="AJ71">
        <v>142.11136890951201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-0.02</v>
      </c>
      <c r="AM71" t="s">
        <v>3158</v>
      </c>
      <c r="AN71">
        <v>-15.46</v>
      </c>
      <c r="AO71" t="s">
        <v>3158</v>
      </c>
      <c r="AP71">
        <v>6.2869826905896001E-2</v>
      </c>
      <c r="AQ71">
        <f>(Table2[[#This Row],[Sharpe Ratio]]-AVERAGE(Table2[Sharpe Ratio]))/_xlfn.STDEV.P(Table2[Sharpe Ratio])</f>
        <v>7.1537546836966295E-2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46</v>
      </c>
      <c r="AT71">
        <f>_xlfn.RANK.AVG(Table2[[#This Row],[6M Return vs Nifty Z-Score]],Table2[6M Return vs Nifty Z-Score])</f>
        <v>45</v>
      </c>
      <c r="AU71">
        <f>_xlfn.RANK.AVG(Table2[[#This Row],[Sharpe Ratio Z-Score]],Table2[Sharpe Ratio Z-Score])</f>
        <v>316</v>
      </c>
      <c r="AV71">
        <f>(Table2[[#This Row],[Rank 1Y]]+Table2[[#This Row],[Rank 6M]]+Table2[[#This Row],[Rank Sharpe]])/3</f>
        <v>135.66666666666666</v>
      </c>
    </row>
    <row r="72" spans="1:48" x14ac:dyDescent="0.3">
      <c r="A72" t="s">
        <v>612</v>
      </c>
      <c r="B72" t="s">
        <v>613</v>
      </c>
      <c r="C72" t="s">
        <v>3112</v>
      </c>
      <c r="D72" t="s">
        <v>386</v>
      </c>
      <c r="E72">
        <v>31747.1</v>
      </c>
      <c r="F72">
        <v>1519</v>
      </c>
      <c r="G72">
        <v>93.883255484925598</v>
      </c>
      <c r="H72">
        <f>(Table2[[#This Row],[1Y Return vs Nifty]]-AVERAGE(Table2[1Y Return vs Nifty]))/_xlfn.STDEV.P(Table2[1Y Return vs Nifty])</f>
        <v>1.2672176141112534</v>
      </c>
      <c r="I72">
        <v>5.6884393655520196</v>
      </c>
      <c r="J72">
        <f>(Table2[[#This Row],[1M Return vs Nifty]]-AVERAGE(Table2[1M Return vs Nifty]))/_xlfn.STDEV.P(Table2[1M Return vs Nifty])</f>
        <v>0.85566718826488475</v>
      </c>
      <c r="K72">
        <v>36.390038204203897</v>
      </c>
      <c r="L72">
        <f>(Table2[[#This Row],[6M Return vs Nifty]]-AVERAGE(Table2[6M Return vs Nifty]))/_xlfn.STDEV.P(Table2[6M Return vs Nifty])</f>
        <v>1.2025640878967292</v>
      </c>
      <c r="M72">
        <v>0.68579230141427705</v>
      </c>
      <c r="N72">
        <f>(Table2[[#This Row],[1W Return vs Nifty]]-AVERAGE(Table2[1W Return vs Nifty]))/_xlfn.STDEV.P(Table2[1W Return vs Nifty])</f>
        <v>0.12859715945341735</v>
      </c>
      <c r="O72">
        <v>1484.97</v>
      </c>
      <c r="P72">
        <v>1436.5471489362001</v>
      </c>
      <c r="Q72">
        <v>1183.02643542441</v>
      </c>
      <c r="R72">
        <v>45.244778162116098</v>
      </c>
      <c r="S72" s="1">
        <f>(Table2[[#This Row],[Close Price]]-Table2[[#This Row],[20D EMA]])/Table2[[#This Row],[20D EMA]]</f>
        <v>2.2916287871135425E-2</v>
      </c>
      <c r="T72" s="1">
        <f>(Table2[[#This Row],[Close Price]]-Table2[[#This Row],[50D EMA]])/Table2[[#This Row],[50D EMA]]</f>
        <v>5.7396550558649166E-2</v>
      </c>
      <c r="U72" s="1">
        <f>(Table2[[#This Row],[Close Price]]-Table2[[#This Row],[200D EMA]])/Table2[[#This Row],[200D EMA]]</f>
        <v>0.28399497637181681</v>
      </c>
      <c r="V72">
        <v>1.0324233631140001</v>
      </c>
      <c r="W72">
        <v>1460.15</v>
      </c>
      <c r="X72">
        <v>1527</v>
      </c>
      <c r="Y72">
        <v>1447.7</v>
      </c>
      <c r="Z72">
        <v>1527</v>
      </c>
      <c r="AA72">
        <v>1344.6</v>
      </c>
      <c r="AB72">
        <v>1640</v>
      </c>
      <c r="AC72" s="1">
        <f>(Table2[[#This Row],[Close Price]]/Table2[[#This Row],[Day Low]])-1</f>
        <v>4.030407834811478E-2</v>
      </c>
      <c r="AD72" s="1">
        <f>(Table2[[#This Row],[Day High]]/Table2[[#This Row],[Close Price]])-1</f>
        <v>5.2666227781434927E-3</v>
      </c>
      <c r="AE72" s="1">
        <f>(Table2[[#This Row],[Close Price]]/Table2[[#This Row],[Current Week Low]])-1</f>
        <v>4.9250535331905709E-2</v>
      </c>
      <c r="AF72" s="1">
        <f>(Table2[[#This Row],[Current Week High]]/Table2[[#This Row],[Close Price]])-1</f>
        <v>5.2666227781434927E-3</v>
      </c>
      <c r="AG72" s="1">
        <f>(Table2[[#This Row],[Close Price]]/Table2[[#This Row],[Current Month Low]])-1</f>
        <v>0.12970400118994507</v>
      </c>
      <c r="AH72" s="1">
        <f>(Table2[[#This Row],[Current Month High]]/Table2[[#This Row],[Close Price]])-1</f>
        <v>7.965766951942066E-2</v>
      </c>
      <c r="AI72">
        <v>9.5720868992758401</v>
      </c>
      <c r="AJ72">
        <v>122.067906874748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0.13</v>
      </c>
      <c r="AM72" t="s">
        <v>3159</v>
      </c>
      <c r="AN72">
        <v>-3.82</v>
      </c>
      <c r="AO72" t="s">
        <v>3158</v>
      </c>
      <c r="AP72">
        <v>8.1604863904449002E-2</v>
      </c>
      <c r="AQ72">
        <f>(Table2[[#This Row],[Sharpe Ratio]]-AVERAGE(Table2[Sharpe Ratio]))/_xlfn.STDEV.P(Table2[Sharpe Ratio])</f>
        <v>0.29421697810087472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3.7482630278271594</v>
      </c>
      <c r="AS72">
        <f>_xlfn.RANK.AVG(Table2[[#This Row],[1Y Return vs Nifty Z-Score]],Table2[1Y Return vs Nifty Z-Score])</f>
        <v>73</v>
      </c>
      <c r="AT72">
        <f>_xlfn.RANK.AVG(Table2[[#This Row],[6M Return vs Nifty Z-Score]],Table2[6M Return vs Nifty Z-Score])</f>
        <v>78</v>
      </c>
      <c r="AU72">
        <f>_xlfn.RANK.AVG(Table2[[#This Row],[Sharpe Ratio Z-Score]],Table2[Sharpe Ratio Z-Score])</f>
        <v>266</v>
      </c>
      <c r="AV72">
        <f>(Table2[[#This Row],[Rank 1Y]]+Table2[[#This Row],[Rank 6M]]+Table2[[#This Row],[Rank Sharpe]])/3</f>
        <v>139</v>
      </c>
    </row>
    <row r="73" spans="1:48" hidden="1" x14ac:dyDescent="0.3">
      <c r="A73" t="s">
        <v>759</v>
      </c>
      <c r="B73" t="s">
        <v>760</v>
      </c>
      <c r="C73" t="s">
        <v>3123</v>
      </c>
      <c r="D73" t="s">
        <v>163</v>
      </c>
      <c r="E73">
        <v>21359.739169035001</v>
      </c>
      <c r="F73">
        <v>671.95</v>
      </c>
      <c r="G73">
        <v>71.224211005902006</v>
      </c>
      <c r="H73">
        <f>(Table2[[#This Row],[1Y Return vs Nifty]]-AVERAGE(Table2[1Y Return vs Nifty]))/_xlfn.STDEV.P(Table2[1Y Return vs Nifty])</f>
        <v>0.86809293563656575</v>
      </c>
      <c r="I73">
        <v>1.96301303218568</v>
      </c>
      <c r="J73">
        <f>(Table2[[#This Row],[1M Return vs Nifty]]-AVERAGE(Table2[1M Return vs Nifty]))/_xlfn.STDEV.P(Table2[1M Return vs Nifty])</f>
        <v>0.43879655871665041</v>
      </c>
      <c r="K73">
        <v>17.322557527649199</v>
      </c>
      <c r="L73">
        <f>(Table2[[#This Row],[6M Return vs Nifty]]-AVERAGE(Table2[6M Return vs Nifty]))/_xlfn.STDEV.P(Table2[6M Return vs Nifty])</f>
        <v>0.50536962808335129</v>
      </c>
      <c r="M73">
        <v>-8.9328291596171301</v>
      </c>
      <c r="N73">
        <f>(Table2[[#This Row],[1W Return vs Nifty]]-AVERAGE(Table2[1W Return vs Nifty]))/_xlfn.STDEV.P(Table2[1W Return vs Nifty])</f>
        <v>-1.7543009246259165</v>
      </c>
      <c r="O73">
        <v>722.45</v>
      </c>
      <c r="P73">
        <v>719.48747525295801</v>
      </c>
      <c r="Q73">
        <v>612.49408719781798</v>
      </c>
      <c r="R73">
        <v>26.161986536379001</v>
      </c>
      <c r="S73" s="1">
        <f>(Table2[[#This Row],[Close Price]]-Table2[[#This Row],[20D EMA]])/Table2[[#This Row],[20D EMA]]</f>
        <v>-6.9901031213232739E-2</v>
      </c>
      <c r="T73" s="1">
        <f>(Table2[[#This Row],[Close Price]]-Table2[[#This Row],[50D EMA]])/Table2[[#This Row],[50D EMA]]</f>
        <v>-6.6071303376399562E-2</v>
      </c>
      <c r="U73" s="1">
        <f>(Table2[[#This Row],[Close Price]]-Table2[[#This Row],[200D EMA]])/Table2[[#This Row],[200D EMA]]</f>
        <v>9.7071815132444728E-2</v>
      </c>
      <c r="V73">
        <v>0.45724121361497999</v>
      </c>
      <c r="W73">
        <v>654</v>
      </c>
      <c r="X73">
        <v>679.95</v>
      </c>
      <c r="Y73">
        <v>648.54999999999995</v>
      </c>
      <c r="Z73">
        <v>698.55</v>
      </c>
      <c r="AA73">
        <v>641.75</v>
      </c>
      <c r="AB73">
        <v>821.95</v>
      </c>
      <c r="AC73" s="1">
        <f>(Table2[[#This Row],[Close Price]]/Table2[[#This Row],[Day Low]])-1</f>
        <v>2.7446483180428194E-2</v>
      </c>
      <c r="AD73" s="1">
        <f>(Table2[[#This Row],[Day High]]/Table2[[#This Row],[Close Price]])-1</f>
        <v>1.1905647741647485E-2</v>
      </c>
      <c r="AE73" s="1">
        <f>(Table2[[#This Row],[Close Price]]/Table2[[#This Row],[Current Week Low]])-1</f>
        <v>3.6080487240768067E-2</v>
      </c>
      <c r="AF73" s="1">
        <f>(Table2[[#This Row],[Current Week High]]/Table2[[#This Row],[Close Price]])-1</f>
        <v>3.9586278740977532E-2</v>
      </c>
      <c r="AG73" s="1">
        <f>(Table2[[#This Row],[Close Price]]/Table2[[#This Row],[Current Month Low]])-1</f>
        <v>4.705882352941182E-2</v>
      </c>
      <c r="AH73" s="1">
        <f>(Table2[[#This Row],[Current Month High]]/Table2[[#This Row],[Close Price]])-1</f>
        <v>0.22323089515588945</v>
      </c>
      <c r="AI73">
        <v>25.597142644542</v>
      </c>
      <c r="AJ73">
        <v>103.006042296072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</v>
      </c>
      <c r="AM73" t="s">
        <v>3157</v>
      </c>
      <c r="AN73">
        <v>-15.82</v>
      </c>
      <c r="AO73" t="s">
        <v>3158</v>
      </c>
      <c r="AP73">
        <v>0.12875702102769199</v>
      </c>
      <c r="AQ73">
        <f>(Table2[[#This Row],[Sharpe Ratio]]-AVERAGE(Table2[Sharpe Ratio]))/_xlfn.STDEV.P(Table2[Sharpe Ratio])</f>
        <v>0.85465438379594483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0.91261258160659553</v>
      </c>
      <c r="AS73">
        <f>_xlfn.RANK.AVG(Table2[[#This Row],[1Y Return vs Nifty Z-Score]],Table2[1Y Return vs Nifty Z-Score])</f>
        <v>115</v>
      </c>
      <c r="AT73">
        <f>_xlfn.RANK.AVG(Table2[[#This Row],[6M Return vs Nifty Z-Score]],Table2[6M Return vs Nifty Z-Score])</f>
        <v>167</v>
      </c>
      <c r="AU73">
        <f>_xlfn.RANK.AVG(Table2[[#This Row],[Sharpe Ratio Z-Score]],Table2[Sharpe Ratio Z-Score])</f>
        <v>135</v>
      </c>
      <c r="AV73">
        <f>(Table2[[#This Row],[Rank 1Y]]+Table2[[#This Row],[Rank 6M]]+Table2[[#This Row],[Rank Sharpe]])/3</f>
        <v>139</v>
      </c>
    </row>
    <row r="74" spans="1:48" x14ac:dyDescent="0.3">
      <c r="A74" t="s">
        <v>957</v>
      </c>
      <c r="B74" t="s">
        <v>958</v>
      </c>
      <c r="C74" t="s">
        <v>3116</v>
      </c>
      <c r="D74" t="s">
        <v>51</v>
      </c>
      <c r="E74">
        <v>15046.5152232</v>
      </c>
      <c r="F74">
        <v>1979.5</v>
      </c>
      <c r="G74">
        <v>67.877151283454694</v>
      </c>
      <c r="H74">
        <f>(Table2[[#This Row],[1Y Return vs Nifty]]-AVERAGE(Table2[1Y Return vs Nifty]))/_xlfn.STDEV.P(Table2[1Y Return vs Nifty])</f>
        <v>0.80913660423459277</v>
      </c>
      <c r="I74">
        <v>3.37735525093751</v>
      </c>
      <c r="J74">
        <f>(Table2[[#This Row],[1M Return vs Nifty]]-AVERAGE(Table2[1M Return vs Nifty]))/_xlfn.STDEV.P(Table2[1M Return vs Nifty])</f>
        <v>0.5970597152974314</v>
      </c>
      <c r="K74">
        <v>38.2526292284373</v>
      </c>
      <c r="L74">
        <f>(Table2[[#This Row],[6M Return vs Nifty]]-AVERAGE(Table2[6M Return vs Nifty]))/_xlfn.STDEV.P(Table2[6M Return vs Nifty])</f>
        <v>1.2706689500451089</v>
      </c>
      <c r="M74">
        <v>0.112555040284479</v>
      </c>
      <c r="N74">
        <f>(Table2[[#This Row],[1W Return vs Nifty]]-AVERAGE(Table2[1W Return vs Nifty]))/_xlfn.STDEV.P(Table2[1W Return vs Nifty])</f>
        <v>1.6382810954828769E-2</v>
      </c>
      <c r="O74">
        <v>1890.99</v>
      </c>
      <c r="P74">
        <v>1855.5346987053999</v>
      </c>
      <c r="Q74">
        <v>1570.0903980804001</v>
      </c>
      <c r="R74">
        <v>49.633142920866099</v>
      </c>
      <c r="S74" s="1">
        <f>(Table2[[#This Row],[Close Price]]-Table2[[#This Row],[20D EMA]])/Table2[[#This Row],[20D EMA]]</f>
        <v>4.6806170312904877E-2</v>
      </c>
      <c r="T74" s="1">
        <f>(Table2[[#This Row],[Close Price]]-Table2[[#This Row],[50D EMA]])/Table2[[#This Row],[50D EMA]]</f>
        <v>6.6808398345280323E-2</v>
      </c>
      <c r="U74" s="1">
        <f>(Table2[[#This Row],[Close Price]]-Table2[[#This Row],[200D EMA]])/Table2[[#This Row],[200D EMA]]</f>
        <v>0.26075543320317485</v>
      </c>
      <c r="V74">
        <v>0.29990394628424999</v>
      </c>
      <c r="W74">
        <v>1860</v>
      </c>
      <c r="X74">
        <v>1998.85</v>
      </c>
      <c r="Y74">
        <v>1784.2</v>
      </c>
      <c r="Z74">
        <v>1998.85</v>
      </c>
      <c r="AA74">
        <v>1780.05</v>
      </c>
      <c r="AB74">
        <v>2109.9499999999998</v>
      </c>
      <c r="AC74" s="1">
        <f>(Table2[[#This Row],[Close Price]]/Table2[[#This Row],[Day Low]])-1</f>
        <v>6.4247311827956954E-2</v>
      </c>
      <c r="AD74" s="1">
        <f>(Table2[[#This Row],[Day High]]/Table2[[#This Row],[Close Price]])-1</f>
        <v>9.7751957565042069E-3</v>
      </c>
      <c r="AE74" s="1">
        <f>(Table2[[#This Row],[Close Price]]/Table2[[#This Row],[Current Week Low]])-1</f>
        <v>0.10946082277771541</v>
      </c>
      <c r="AF74" s="1">
        <f>(Table2[[#This Row],[Current Week High]]/Table2[[#This Row],[Close Price]])-1</f>
        <v>9.7751957565042069E-3</v>
      </c>
      <c r="AG74" s="1">
        <f>(Table2[[#This Row],[Close Price]]/Table2[[#This Row],[Current Month Low]])-1</f>
        <v>0.11204741439847199</v>
      </c>
      <c r="AH74" s="1">
        <f>(Table2[[#This Row],[Current Month High]]/Table2[[#This Row],[Close Price]])-1</f>
        <v>6.5900479919171362E-2</v>
      </c>
      <c r="AI74">
        <v>9.0578428896185894</v>
      </c>
      <c r="AJ74">
        <v>97.732494256318006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0.26</v>
      </c>
      <c r="AM74" t="s">
        <v>3159</v>
      </c>
      <c r="AN74">
        <v>3.85</v>
      </c>
      <c r="AO74" t="s">
        <v>3159</v>
      </c>
      <c r="AP74">
        <v>9.7236564871939005E-2</v>
      </c>
      <c r="AQ74">
        <f>(Table2[[#This Row],[Sharpe Ratio]]-AVERAGE(Table2[Sharpe Ratio]))/_xlfn.STDEV.P(Table2[Sharpe Ratio])</f>
        <v>0.48001102171002291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3.1732591022419849</v>
      </c>
      <c r="AS74">
        <f>_xlfn.RANK.AVG(Table2[[#This Row],[1Y Return vs Nifty Z-Score]],Table2[1Y Return vs Nifty Z-Score])</f>
        <v>119</v>
      </c>
      <c r="AT74">
        <f>_xlfn.RANK.AVG(Table2[[#This Row],[6M Return vs Nifty Z-Score]],Table2[6M Return vs Nifty Z-Score])</f>
        <v>76</v>
      </c>
      <c r="AU74">
        <f>_xlfn.RANK.AVG(Table2[[#This Row],[Sharpe Ratio Z-Score]],Table2[Sharpe Ratio Z-Score])</f>
        <v>223</v>
      </c>
      <c r="AV74">
        <f>(Table2[[#This Row],[Rank 1Y]]+Table2[[#This Row],[Rank 6M]]+Table2[[#This Row],[Rank Sharpe]])/3</f>
        <v>139.33333333333334</v>
      </c>
    </row>
    <row r="75" spans="1:48" x14ac:dyDescent="0.3">
      <c r="A75" t="s">
        <v>255</v>
      </c>
      <c r="B75" t="s">
        <v>256</v>
      </c>
      <c r="C75" t="s">
        <v>3116</v>
      </c>
      <c r="D75" t="s">
        <v>51</v>
      </c>
      <c r="E75">
        <v>98458.268824825005</v>
      </c>
      <c r="F75">
        <v>2158.25</v>
      </c>
      <c r="G75">
        <v>62.095373262182001</v>
      </c>
      <c r="H75">
        <f>(Table2[[#This Row],[1Y Return vs Nifty]]-AVERAGE(Table2[1Y Return vs Nifty]))/_xlfn.STDEV.P(Table2[1Y Return vs Nifty])</f>
        <v>0.70729425620933672</v>
      </c>
      <c r="I75">
        <v>5.7905584560424099</v>
      </c>
      <c r="J75">
        <f>(Table2[[#This Row],[1M Return vs Nifty]]-AVERAGE(Table2[1M Return vs Nifty]))/_xlfn.STDEV.P(Table2[1M Return vs Nifty])</f>
        <v>0.86709418902459512</v>
      </c>
      <c r="K75">
        <v>23.449097828767702</v>
      </c>
      <c r="L75">
        <f>(Table2[[#This Row],[6M Return vs Nifty]]-AVERAGE(Table2[6M Return vs Nifty]))/_xlfn.STDEV.P(Table2[6M Return vs Nifty])</f>
        <v>0.72938401300496747</v>
      </c>
      <c r="M75">
        <v>4.2061698083911203</v>
      </c>
      <c r="N75">
        <f>(Table2[[#This Row],[1W Return vs Nifty]]-AVERAGE(Table2[1W Return vs Nifty]))/_xlfn.STDEV.P(Table2[1W Return vs Nifty])</f>
        <v>0.81773042974347232</v>
      </c>
      <c r="O75">
        <v>2178.0700000000002</v>
      </c>
      <c r="P75">
        <v>2145.0706517591202</v>
      </c>
      <c r="Q75">
        <v>1815.0030709794801</v>
      </c>
      <c r="R75">
        <v>57.021683607345601</v>
      </c>
      <c r="S75" s="1">
        <f>(Table2[[#This Row],[Close Price]]-Table2[[#This Row],[20D EMA]])/Table2[[#This Row],[20D EMA]]</f>
        <v>-9.0997993636568898E-3</v>
      </c>
      <c r="T75" s="1">
        <f>(Table2[[#This Row],[Close Price]]-Table2[[#This Row],[50D EMA]])/Table2[[#This Row],[50D EMA]]</f>
        <v>6.1440159232385785E-3</v>
      </c>
      <c r="U75" s="1">
        <f>(Table2[[#This Row],[Close Price]]-Table2[[#This Row],[200D EMA]])/Table2[[#This Row],[200D EMA]]</f>
        <v>0.18911644531559063</v>
      </c>
      <c r="V75">
        <v>0.60273686157719897</v>
      </c>
      <c r="W75">
        <v>2151</v>
      </c>
      <c r="X75">
        <v>2211.1999999999998</v>
      </c>
      <c r="Y75">
        <v>2151</v>
      </c>
      <c r="Z75">
        <v>2217</v>
      </c>
      <c r="AA75">
        <v>2062.1999999999998</v>
      </c>
      <c r="AB75">
        <v>2304.9</v>
      </c>
      <c r="AC75" s="1">
        <f>(Table2[[#This Row],[Close Price]]/Table2[[#This Row],[Day Low]])-1</f>
        <v>3.3705253370526211E-3</v>
      </c>
      <c r="AD75" s="1">
        <f>(Table2[[#This Row],[Day High]]/Table2[[#This Row],[Close Price]])-1</f>
        <v>2.4533765782462469E-2</v>
      </c>
      <c r="AE75" s="1">
        <f>(Table2[[#This Row],[Close Price]]/Table2[[#This Row],[Current Week Low]])-1</f>
        <v>3.3705253370526211E-3</v>
      </c>
      <c r="AF75" s="1">
        <f>(Table2[[#This Row],[Current Week High]]/Table2[[#This Row],[Close Price]])-1</f>
        <v>2.7221128228889224E-2</v>
      </c>
      <c r="AG75" s="1">
        <f>(Table2[[#This Row],[Close Price]]/Table2[[#This Row],[Current Month Low]])-1</f>
        <v>4.6576471729221414E-2</v>
      </c>
      <c r="AH75" s="1">
        <f>(Table2[[#This Row],[Current Month High]]/Table2[[#This Row],[Close Price]])-1</f>
        <v>6.7948569442835671E-2</v>
      </c>
      <c r="AI75">
        <v>7.1238271747943802</v>
      </c>
      <c r="AJ75">
        <v>92.186108637577902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0.02</v>
      </c>
      <c r="AM75" t="s">
        <v>3159</v>
      </c>
      <c r="AN75">
        <v>-3.82</v>
      </c>
      <c r="AO75" t="s">
        <v>3158</v>
      </c>
      <c r="AP75">
        <v>0.11916451747718999</v>
      </c>
      <c r="AQ75">
        <f>(Table2[[#This Row],[Sharpe Ratio]]-AVERAGE(Table2[Sharpe Ratio]))/_xlfn.STDEV.P(Table2[Sharpe Ratio])</f>
        <v>0.74064055851298516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3.8621434464953568</v>
      </c>
      <c r="AS75">
        <f>_xlfn.RANK.AVG(Table2[[#This Row],[1Y Return vs Nifty Z-Score]],Table2[1Y Return vs Nifty Z-Score])</f>
        <v>134</v>
      </c>
      <c r="AT75">
        <f>_xlfn.RANK.AVG(Table2[[#This Row],[6M Return vs Nifty Z-Score]],Table2[6M Return vs Nifty Z-Score])</f>
        <v>127</v>
      </c>
      <c r="AU75">
        <f>_xlfn.RANK.AVG(Table2[[#This Row],[Sharpe Ratio Z-Score]],Table2[Sharpe Ratio Z-Score])</f>
        <v>158</v>
      </c>
      <c r="AV75">
        <f>(Table2[[#This Row],[Rank 1Y]]+Table2[[#This Row],[Rank 6M]]+Table2[[#This Row],[Rank Sharpe]])/3</f>
        <v>139.66666666666666</v>
      </c>
    </row>
    <row r="76" spans="1:48" x14ac:dyDescent="0.3">
      <c r="A76" t="s">
        <v>112</v>
      </c>
      <c r="B76" t="s">
        <v>113</v>
      </c>
      <c r="C76" t="s">
        <v>3123</v>
      </c>
      <c r="D76" t="s">
        <v>114</v>
      </c>
      <c r="E76">
        <v>246793.29056752499</v>
      </c>
      <c r="F76">
        <v>6930.05</v>
      </c>
      <c r="G76">
        <v>74.840242160994805</v>
      </c>
      <c r="H76">
        <f>(Table2[[#This Row],[1Y Return vs Nifty]]-AVERAGE(Table2[1Y Return vs Nifty]))/_xlfn.STDEV.P(Table2[1Y Return vs Nifty])</f>
        <v>0.9317870280095667</v>
      </c>
      <c r="I76">
        <v>0.39128314934093</v>
      </c>
      <c r="J76">
        <f>(Table2[[#This Row],[1M Return vs Nifty]]-AVERAGE(Table2[1M Return vs Nifty]))/_xlfn.STDEV.P(Table2[1M Return vs Nifty])</f>
        <v>0.26292191589443958</v>
      </c>
      <c r="K76">
        <v>10.950938977363901</v>
      </c>
      <c r="L76">
        <f>(Table2[[#This Row],[6M Return vs Nifty]]-AVERAGE(Table2[6M Return vs Nifty]))/_xlfn.STDEV.P(Table2[6M Return vs Nifty])</f>
        <v>0.27239405943545764</v>
      </c>
      <c r="M76">
        <v>-4.1273201665156396</v>
      </c>
      <c r="N76">
        <f>(Table2[[#This Row],[1W Return vs Nifty]]-AVERAGE(Table2[1W Return vs Nifty]))/_xlfn.STDEV.P(Table2[1W Return vs Nifty])</f>
        <v>-0.81359609360675744</v>
      </c>
      <c r="O76">
        <v>7179.26</v>
      </c>
      <c r="P76">
        <v>7143.7018758887598</v>
      </c>
      <c r="Q76">
        <v>6310.6274351389102</v>
      </c>
      <c r="R76">
        <v>36.1598083497787</v>
      </c>
      <c r="S76" s="1">
        <f>(Table2[[#This Row],[Close Price]]-Table2[[#This Row],[20D EMA]])/Table2[[#This Row],[20D EMA]]</f>
        <v>-3.4712491259544863E-2</v>
      </c>
      <c r="T76" s="1">
        <f>(Table2[[#This Row],[Close Price]]-Table2[[#This Row],[50D EMA]])/Table2[[#This Row],[50D EMA]]</f>
        <v>-2.9907725658299369E-2</v>
      </c>
      <c r="U76" s="1">
        <f>(Table2[[#This Row],[Close Price]]-Table2[[#This Row],[200D EMA]])/Table2[[#This Row],[200D EMA]]</f>
        <v>9.8155464132142226E-2</v>
      </c>
      <c r="V76">
        <v>1.1439645713415001</v>
      </c>
      <c r="W76">
        <v>6821</v>
      </c>
      <c r="X76">
        <v>7012.8</v>
      </c>
      <c r="Y76">
        <v>6670</v>
      </c>
      <c r="Z76">
        <v>7012.8</v>
      </c>
      <c r="AA76">
        <v>6656.15</v>
      </c>
      <c r="AB76">
        <v>8129.9</v>
      </c>
      <c r="AC76" s="1">
        <f>(Table2[[#This Row],[Close Price]]/Table2[[#This Row],[Day Low]])-1</f>
        <v>1.5987391878023782E-2</v>
      </c>
      <c r="AD76" s="1">
        <f>(Table2[[#This Row],[Day High]]/Table2[[#This Row],[Close Price]])-1</f>
        <v>1.1940750788233867E-2</v>
      </c>
      <c r="AE76" s="1">
        <f>(Table2[[#This Row],[Close Price]]/Table2[[#This Row],[Current Week Low]])-1</f>
        <v>3.8988005997001585E-2</v>
      </c>
      <c r="AF76" s="1">
        <f>(Table2[[#This Row],[Current Week High]]/Table2[[#This Row],[Close Price]])-1</f>
        <v>1.1940750788233867E-2</v>
      </c>
      <c r="AG76" s="1">
        <f>(Table2[[#This Row],[Close Price]]/Table2[[#This Row],[Current Month Low]])-1</f>
        <v>4.1149913989318332E-2</v>
      </c>
      <c r="AH76" s="1">
        <f>(Table2[[#This Row],[Current Month High]]/Table2[[#This Row],[Close Price]])-1</f>
        <v>0.1731372789518113</v>
      </c>
      <c r="AI76">
        <v>17.313727895181099</v>
      </c>
      <c r="AJ76">
        <v>113.49507085643801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0.04</v>
      </c>
      <c r="AM76" t="s">
        <v>3159</v>
      </c>
      <c r="AN76">
        <v>-10.3</v>
      </c>
      <c r="AO76" t="s">
        <v>3158</v>
      </c>
      <c r="AP76">
        <v>0.15761966341190001</v>
      </c>
      <c r="AQ76">
        <f>(Table2[[#This Row],[Sharpe Ratio]]-AVERAGE(Table2[Sharpe Ratio]))/_xlfn.STDEV.P(Table2[Sharpe Ratio])</f>
        <v>1.1977077117069288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1.8512146214396354</v>
      </c>
      <c r="AS76">
        <f>_xlfn.RANK.AVG(Table2[[#This Row],[1Y Return vs Nifty Z-Score]],Table2[1Y Return vs Nifty Z-Score])</f>
        <v>108</v>
      </c>
      <c r="AT76">
        <f>_xlfn.RANK.AVG(Table2[[#This Row],[6M Return vs Nifty Z-Score]],Table2[6M Return vs Nifty Z-Score])</f>
        <v>224</v>
      </c>
      <c r="AU76">
        <f>_xlfn.RANK.AVG(Table2[[#This Row],[Sharpe Ratio Z-Score]],Table2[Sharpe Ratio Z-Score])</f>
        <v>91</v>
      </c>
      <c r="AV76">
        <f>(Table2[[#This Row],[Rank 1Y]]+Table2[[#This Row],[Rank 6M]]+Table2[[#This Row],[Rank Sharpe]])/3</f>
        <v>141</v>
      </c>
    </row>
    <row r="77" spans="1:48" hidden="1" x14ac:dyDescent="0.3">
      <c r="A77" t="s">
        <v>276</v>
      </c>
      <c r="B77" t="s">
        <v>277</v>
      </c>
      <c r="C77" t="s">
        <v>3126</v>
      </c>
      <c r="D77" t="s">
        <v>278</v>
      </c>
      <c r="E77">
        <v>95426.739950525007</v>
      </c>
      <c r="F77">
        <v>10545.55</v>
      </c>
      <c r="G77">
        <v>71.470511579716998</v>
      </c>
      <c r="H77">
        <f>(Table2[[#This Row],[1Y Return vs Nifty]]-AVERAGE(Table2[1Y Return vs Nifty]))/_xlfn.STDEV.P(Table2[1Y Return vs Nifty])</f>
        <v>0.87243136382682085</v>
      </c>
      <c r="I77">
        <v>-6.2131852854514102</v>
      </c>
      <c r="J77">
        <f>(Table2[[#This Row],[1M Return vs Nifty]]-AVERAGE(Table2[1M Return vs Nifty]))/_xlfn.STDEV.P(Table2[1M Return vs Nifty])</f>
        <v>-0.47610998753753414</v>
      </c>
      <c r="K77">
        <v>9.9091440340230896</v>
      </c>
      <c r="L77">
        <f>(Table2[[#This Row],[6M Return vs Nifty]]-AVERAGE(Table2[6M Return vs Nifty]))/_xlfn.STDEV.P(Table2[6M Return vs Nifty])</f>
        <v>0.23430126285263994</v>
      </c>
      <c r="M77">
        <v>-3.6238516485683698</v>
      </c>
      <c r="N77">
        <f>(Table2[[#This Row],[1W Return vs Nifty]]-AVERAGE(Table2[1W Return vs Nifty]))/_xlfn.STDEV.P(Table2[1W Return vs Nifty])</f>
        <v>-0.71503936053666084</v>
      </c>
      <c r="O77">
        <v>10880.33</v>
      </c>
      <c r="P77">
        <v>10904.389168616301</v>
      </c>
      <c r="Q77">
        <v>9480.8402964169109</v>
      </c>
      <c r="R77">
        <v>28.384787812191501</v>
      </c>
      <c r="S77" s="1">
        <f>(Table2[[#This Row],[Close Price]]-Table2[[#This Row],[20D EMA]])/Table2[[#This Row],[20D EMA]]</f>
        <v>-3.0769287328601305E-2</v>
      </c>
      <c r="T77" s="1">
        <f>(Table2[[#This Row],[Close Price]]-Table2[[#This Row],[50D EMA]])/Table2[[#This Row],[50D EMA]]</f>
        <v>-3.290777347245355E-2</v>
      </c>
      <c r="U77" s="1">
        <f>(Table2[[#This Row],[Close Price]]-Table2[[#This Row],[200D EMA]])/Table2[[#This Row],[200D EMA]]</f>
        <v>0.11230119591672413</v>
      </c>
      <c r="V77">
        <v>0.81473892909537404</v>
      </c>
      <c r="W77">
        <v>10215.700000000001</v>
      </c>
      <c r="X77">
        <v>10665.45</v>
      </c>
      <c r="Y77">
        <v>10061.6</v>
      </c>
      <c r="Z77">
        <v>10665.45</v>
      </c>
      <c r="AA77">
        <v>10061.6</v>
      </c>
      <c r="AB77">
        <v>11680</v>
      </c>
      <c r="AC77" s="1">
        <f>(Table2[[#This Row],[Close Price]]/Table2[[#This Row],[Day Low]])-1</f>
        <v>3.2288536272599977E-2</v>
      </c>
      <c r="AD77" s="1">
        <f>(Table2[[#This Row],[Day High]]/Table2[[#This Row],[Close Price]])-1</f>
        <v>1.1369724670595716E-2</v>
      </c>
      <c r="AE77" s="1">
        <f>(Table2[[#This Row],[Close Price]]/Table2[[#This Row],[Current Week Low]])-1</f>
        <v>4.8098711934483562E-2</v>
      </c>
      <c r="AF77" s="1">
        <f>(Table2[[#This Row],[Current Week High]]/Table2[[#This Row],[Close Price]])-1</f>
        <v>1.1369724670595716E-2</v>
      </c>
      <c r="AG77" s="1">
        <f>(Table2[[#This Row],[Close Price]]/Table2[[#This Row],[Current Month Low]])-1</f>
        <v>4.8098711934483562E-2</v>
      </c>
      <c r="AH77" s="1">
        <f>(Table2[[#This Row],[Current Month High]]/Table2[[#This Row],[Close Price]])-1</f>
        <v>0.10757618142249581</v>
      </c>
      <c r="AI77">
        <v>26.100582710242701</v>
      </c>
      <c r="AJ77">
        <v>102.25256758182201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0.08</v>
      </c>
      <c r="AM77" t="s">
        <v>3159</v>
      </c>
      <c r="AN77">
        <v>-6.66</v>
      </c>
      <c r="AO77" t="s">
        <v>3158</v>
      </c>
      <c r="AP77">
        <v>0.17010924372554401</v>
      </c>
      <c r="AQ77">
        <f>(Table2[[#This Row],[Sharpe Ratio]]-AVERAGE(Table2[Sharpe Ratio]))/_xlfn.STDEV.P(Table2[Sharpe Ratio])</f>
        <v>1.3461553844380774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114</v>
      </c>
      <c r="AT77">
        <f>_xlfn.RANK.AVG(Table2[[#This Row],[6M Return vs Nifty Z-Score]],Table2[6M Return vs Nifty Z-Score])</f>
        <v>241</v>
      </c>
      <c r="AU77">
        <f>_xlfn.RANK.AVG(Table2[[#This Row],[Sharpe Ratio Z-Score]],Table2[Sharpe Ratio Z-Score])</f>
        <v>68</v>
      </c>
      <c r="AV77">
        <f>(Table2[[#This Row],[Rank 1Y]]+Table2[[#This Row],[Rank 6M]]+Table2[[#This Row],[Rank Sharpe]])/3</f>
        <v>141</v>
      </c>
    </row>
    <row r="78" spans="1:48" x14ac:dyDescent="0.3">
      <c r="A78" t="s">
        <v>25</v>
      </c>
      <c r="B78" t="s">
        <v>26</v>
      </c>
      <c r="C78" t="s">
        <v>3113</v>
      </c>
      <c r="D78" t="s">
        <v>27</v>
      </c>
      <c r="E78">
        <v>977177.32355855999</v>
      </c>
      <c r="F78">
        <v>1633.35</v>
      </c>
      <c r="G78">
        <v>49.173385570712199</v>
      </c>
      <c r="H78">
        <f>(Table2[[#This Row],[1Y Return vs Nifty]]-AVERAGE(Table2[1Y Return vs Nifty]))/_xlfn.STDEV.P(Table2[1Y Return vs Nifty])</f>
        <v>0.47968164935884705</v>
      </c>
      <c r="I78">
        <v>0.32533711430066298</v>
      </c>
      <c r="J78">
        <f>(Table2[[#This Row],[1M Return vs Nifty]]-AVERAGE(Table2[1M Return vs Nifty]))/_xlfn.STDEV.P(Table2[1M Return vs Nifty])</f>
        <v>0.25554263559644347</v>
      </c>
      <c r="K78">
        <v>15.843638348757599</v>
      </c>
      <c r="L78">
        <f>(Table2[[#This Row],[6M Return vs Nifty]]-AVERAGE(Table2[6M Return vs Nifty]))/_xlfn.STDEV.P(Table2[6M Return vs Nifty])</f>
        <v>0.45129356656659297</v>
      </c>
      <c r="M78">
        <v>-2.4553836913470501</v>
      </c>
      <c r="N78">
        <f>(Table2[[#This Row],[1W Return vs Nifty]]-AVERAGE(Table2[1W Return vs Nifty]))/_xlfn.STDEV.P(Table2[1W Return vs Nifty])</f>
        <v>-0.48630532761171846</v>
      </c>
      <c r="O78">
        <v>1673.61</v>
      </c>
      <c r="P78">
        <v>1634.52126633944</v>
      </c>
      <c r="Q78">
        <v>1407.47488403598</v>
      </c>
      <c r="R78">
        <v>25.8318277416124</v>
      </c>
      <c r="S78" s="1">
        <f>(Table2[[#This Row],[Close Price]]-Table2[[#This Row],[20D EMA]])/Table2[[#This Row],[20D EMA]]</f>
        <v>-2.4055783605499485E-2</v>
      </c>
      <c r="T78" s="1">
        <f>(Table2[[#This Row],[Close Price]]-Table2[[#This Row],[50D EMA]])/Table2[[#This Row],[50D EMA]]</f>
        <v>-7.1658066711066237E-4</v>
      </c>
      <c r="U78" s="1">
        <f>(Table2[[#This Row],[Close Price]]-Table2[[#This Row],[200D EMA]])/Table2[[#This Row],[200D EMA]]</f>
        <v>0.16048251981329545</v>
      </c>
      <c r="V78">
        <v>0.64711982701541504</v>
      </c>
      <c r="W78">
        <v>1617.8</v>
      </c>
      <c r="X78">
        <v>1651</v>
      </c>
      <c r="Y78">
        <v>1610</v>
      </c>
      <c r="Z78">
        <v>1677.85</v>
      </c>
      <c r="AA78">
        <v>1610</v>
      </c>
      <c r="AB78">
        <v>1742.25</v>
      </c>
      <c r="AC78" s="1">
        <f>(Table2[[#This Row],[Close Price]]/Table2[[#This Row],[Day Low]])-1</f>
        <v>9.6118185189764116E-3</v>
      </c>
      <c r="AD78" s="1">
        <f>(Table2[[#This Row],[Day High]]/Table2[[#This Row],[Close Price]])-1</f>
        <v>1.0806012183549152E-2</v>
      </c>
      <c r="AE78" s="1">
        <f>(Table2[[#This Row],[Close Price]]/Table2[[#This Row],[Current Week Low]])-1</f>
        <v>1.450310559006196E-2</v>
      </c>
      <c r="AF78" s="1">
        <f>(Table2[[#This Row],[Current Week High]]/Table2[[#This Row],[Close Price]])-1</f>
        <v>2.7244619952857541E-2</v>
      </c>
      <c r="AG78" s="1">
        <f>(Table2[[#This Row],[Close Price]]/Table2[[#This Row],[Current Month Low]])-1</f>
        <v>1.450310559006196E-2</v>
      </c>
      <c r="AH78" s="1">
        <f>(Table2[[#This Row],[Current Month High]]/Table2[[#This Row],[Close Price]])-1</f>
        <v>6.6672789053173087E-2</v>
      </c>
      <c r="AI78">
        <v>8.9172559463678898</v>
      </c>
      <c r="AJ78">
        <v>82.405494444134206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0.09</v>
      </c>
      <c r="AM78" t="s">
        <v>3159</v>
      </c>
      <c r="AN78">
        <v>-3.67</v>
      </c>
      <c r="AO78" t="s">
        <v>3158</v>
      </c>
      <c r="AP78">
        <v>0.16567283635733199</v>
      </c>
      <c r="AQ78">
        <f>(Table2[[#This Row],[Sharpe Ratio]]-AVERAGE(Table2[Sharpe Ratio]))/_xlfn.STDEV.P(Table2[Sharpe Ratio])</f>
        <v>1.2934254821867626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1.9936380060969277</v>
      </c>
      <c r="AS78">
        <f>_xlfn.RANK.AVG(Table2[[#This Row],[1Y Return vs Nifty Z-Score]],Table2[1Y Return vs Nifty Z-Score])</f>
        <v>169</v>
      </c>
      <c r="AT78">
        <f>_xlfn.RANK.AVG(Table2[[#This Row],[6M Return vs Nifty Z-Score]],Table2[6M Return vs Nifty Z-Score])</f>
        <v>181</v>
      </c>
      <c r="AU78">
        <f>_xlfn.RANK.AVG(Table2[[#This Row],[Sharpe Ratio Z-Score]],Table2[Sharpe Ratio Z-Score])</f>
        <v>77</v>
      </c>
      <c r="AV78">
        <f>(Table2[[#This Row],[Rank 1Y]]+Table2[[#This Row],[Rank 6M]]+Table2[[#This Row],[Rank Sharpe]])/3</f>
        <v>142.33333333333334</v>
      </c>
    </row>
    <row r="79" spans="1:48" hidden="1" x14ac:dyDescent="0.3">
      <c r="A79" t="s">
        <v>92</v>
      </c>
      <c r="B79" t="s">
        <v>93</v>
      </c>
      <c r="C79" t="s">
        <v>3123</v>
      </c>
      <c r="D79" t="s">
        <v>94</v>
      </c>
      <c r="E79">
        <v>283313.15324999997</v>
      </c>
      <c r="F79">
        <v>4236.3</v>
      </c>
      <c r="G79">
        <v>103.744674925008</v>
      </c>
      <c r="H79">
        <f>(Table2[[#This Row],[1Y Return vs Nifty]]-AVERAGE(Table2[1Y Return vs Nifty]))/_xlfn.STDEV.P(Table2[1Y Return vs Nifty])</f>
        <v>1.4409202548810605</v>
      </c>
      <c r="I79">
        <v>1.72340592552928</v>
      </c>
      <c r="J79">
        <f>(Table2[[#This Row],[1M Return vs Nifty]]-AVERAGE(Table2[1M Return vs Nifty]))/_xlfn.STDEV.P(Table2[1M Return vs Nifty])</f>
        <v>0.41198481786930768</v>
      </c>
      <c r="K79">
        <v>-0.14172222077046201</v>
      </c>
      <c r="L79">
        <f>(Table2[[#This Row],[6M Return vs Nifty]]-AVERAGE(Table2[6M Return vs Nifty]))/_xlfn.STDEV.P(Table2[6M Return vs Nifty])</f>
        <v>-0.13320446000793601</v>
      </c>
      <c r="M79">
        <v>1.06686531611149</v>
      </c>
      <c r="N79">
        <f>(Table2[[#This Row],[1W Return vs Nifty]]-AVERAGE(Table2[1W Return vs Nifty]))/_xlfn.STDEV.P(Table2[1W Return vs Nifty])</f>
        <v>0.20319429919684767</v>
      </c>
      <c r="O79">
        <v>4350.8599999999997</v>
      </c>
      <c r="P79">
        <v>4479.8760030332196</v>
      </c>
      <c r="Q79">
        <v>4110.4571164645104</v>
      </c>
      <c r="R79">
        <v>43.969623847923501</v>
      </c>
      <c r="S79" s="1">
        <f>(Table2[[#This Row],[Close Price]]-Table2[[#This Row],[20D EMA]])/Table2[[#This Row],[20D EMA]]</f>
        <v>-2.6330426628298657E-2</v>
      </c>
      <c r="T79" s="1">
        <f>(Table2[[#This Row],[Close Price]]-Table2[[#This Row],[50D EMA]])/Table2[[#This Row],[50D EMA]]</f>
        <v>-5.4371148413103351E-2</v>
      </c>
      <c r="U79" s="1">
        <f>(Table2[[#This Row],[Close Price]]-Table2[[#This Row],[200D EMA]])/Table2[[#This Row],[200D EMA]]</f>
        <v>3.0615301405632935E-2</v>
      </c>
      <c r="V79">
        <v>0.84229893981459103</v>
      </c>
      <c r="W79">
        <v>4225</v>
      </c>
      <c r="X79">
        <v>4334</v>
      </c>
      <c r="Y79">
        <v>4098.2</v>
      </c>
      <c r="Z79">
        <v>4334</v>
      </c>
      <c r="AA79">
        <v>4075.2</v>
      </c>
      <c r="AB79">
        <v>4676.6000000000004</v>
      </c>
      <c r="AC79" s="1">
        <f>(Table2[[#This Row],[Close Price]]/Table2[[#This Row],[Day Low]])-1</f>
        <v>2.6745562130177092E-3</v>
      </c>
      <c r="AD79" s="1">
        <f>(Table2[[#This Row],[Day High]]/Table2[[#This Row],[Close Price]])-1</f>
        <v>2.306257819323454E-2</v>
      </c>
      <c r="AE79" s="1">
        <f>(Table2[[#This Row],[Close Price]]/Table2[[#This Row],[Current Week Low]])-1</f>
        <v>3.3697720950661258E-2</v>
      </c>
      <c r="AF79" s="1">
        <f>(Table2[[#This Row],[Current Week High]]/Table2[[#This Row],[Close Price]])-1</f>
        <v>2.306257819323454E-2</v>
      </c>
      <c r="AG79" s="1">
        <f>(Table2[[#This Row],[Close Price]]/Table2[[#This Row],[Current Month Low]])-1</f>
        <v>3.9531802120141402E-2</v>
      </c>
      <c r="AH79" s="1">
        <f>(Table2[[#This Row],[Current Month High]]/Table2[[#This Row],[Close Price]])-1</f>
        <v>0.10393503765078016</v>
      </c>
      <c r="AI79">
        <v>33.9553383849113</v>
      </c>
      <c r="AJ79">
        <v>132.93651884639701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</v>
      </c>
      <c r="AM79">
        <v>0</v>
      </c>
      <c r="AN79">
        <v>-6.02</v>
      </c>
      <c r="AO79" t="s">
        <v>3158</v>
      </c>
      <c r="AP79">
        <v>0.247572708977673</v>
      </c>
      <c r="AQ79">
        <f>(Table2[[#This Row],[Sharpe Ratio]]-AVERAGE(Table2[Sharpe Ratio]))/_xlfn.STDEV.P(Table2[Sharpe Ratio])</f>
        <v>2.2668645555706393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58</v>
      </c>
      <c r="AT79">
        <f>_xlfn.RANK.AVG(Table2[[#This Row],[6M Return vs Nifty Z-Score]],Table2[6M Return vs Nifty Z-Score])</f>
        <v>370</v>
      </c>
      <c r="AU79">
        <f>_xlfn.RANK.AVG(Table2[[#This Row],[Sharpe Ratio Z-Score]],Table2[Sharpe Ratio Z-Score])</f>
        <v>7</v>
      </c>
      <c r="AV79">
        <f>(Table2[[#This Row],[Rank 1Y]]+Table2[[#This Row],[Rank 6M]]+Table2[[#This Row],[Rank Sharpe]])/3</f>
        <v>145</v>
      </c>
    </row>
    <row r="80" spans="1:48" hidden="1" x14ac:dyDescent="0.3">
      <c r="A80" t="s">
        <v>665</v>
      </c>
      <c r="B80" t="s">
        <v>666</v>
      </c>
      <c r="C80" t="s">
        <v>3110</v>
      </c>
      <c r="D80" t="s">
        <v>451</v>
      </c>
      <c r="E80">
        <v>27695.654999999999</v>
      </c>
      <c r="F80">
        <v>789.05</v>
      </c>
      <c r="G80">
        <v>139.269232338373</v>
      </c>
      <c r="H80">
        <f>(Table2[[#This Row],[1Y Return vs Nifty]]-AVERAGE(Table2[1Y Return vs Nifty]))/_xlfn.STDEV.P(Table2[1Y Return vs Nifty])</f>
        <v>2.0666627732247056</v>
      </c>
      <c r="I80">
        <v>11.8625290878784</v>
      </c>
      <c r="J80">
        <f>(Table2[[#This Row],[1M Return vs Nifty]]-AVERAGE(Table2[1M Return vs Nifty]))/_xlfn.STDEV.P(Table2[1M Return vs Nifty])</f>
        <v>1.5465402425463708</v>
      </c>
      <c r="K80">
        <v>7.1412449681547603</v>
      </c>
      <c r="L80">
        <f>(Table2[[#This Row],[6M Return vs Nifty]]-AVERAGE(Table2[6M Return vs Nifty]))/_xlfn.STDEV.P(Table2[6M Return vs Nifty])</f>
        <v>0.13309419062422262</v>
      </c>
      <c r="M80">
        <v>6.2133856662878797</v>
      </c>
      <c r="N80">
        <f>(Table2[[#This Row],[1W Return vs Nifty]]-AVERAGE(Table2[1W Return vs Nifty]))/_xlfn.STDEV.P(Table2[1W Return vs Nifty])</f>
        <v>1.2106539800130345</v>
      </c>
      <c r="O80">
        <v>743.66</v>
      </c>
      <c r="P80">
        <v>754.39757926329003</v>
      </c>
      <c r="Q80">
        <v>662.92762743189201</v>
      </c>
      <c r="R80">
        <v>69.517994426677205</v>
      </c>
      <c r="S80" s="1">
        <f>(Table2[[#This Row],[Close Price]]-Table2[[#This Row],[20D EMA]])/Table2[[#This Row],[20D EMA]]</f>
        <v>6.103595729231099E-2</v>
      </c>
      <c r="T80" s="1">
        <f>(Table2[[#This Row],[Close Price]]-Table2[[#This Row],[50D EMA]])/Table2[[#This Row],[50D EMA]]</f>
        <v>4.593389704477828E-2</v>
      </c>
      <c r="U80" s="1">
        <f>(Table2[[#This Row],[Close Price]]-Table2[[#This Row],[200D EMA]])/Table2[[#This Row],[200D EMA]]</f>
        <v>0.19025059048555876</v>
      </c>
      <c r="V80">
        <v>1.01557801589182</v>
      </c>
      <c r="W80">
        <v>767.8</v>
      </c>
      <c r="X80">
        <v>793.35</v>
      </c>
      <c r="Y80">
        <v>723.65</v>
      </c>
      <c r="Z80">
        <v>793.35</v>
      </c>
      <c r="AA80">
        <v>647.79999999999995</v>
      </c>
      <c r="AB80">
        <v>793.35</v>
      </c>
      <c r="AC80" s="1">
        <f>(Table2[[#This Row],[Close Price]]/Table2[[#This Row],[Day Low]])-1</f>
        <v>2.7676478249544223E-2</v>
      </c>
      <c r="AD80" s="1">
        <f>(Table2[[#This Row],[Day High]]/Table2[[#This Row],[Close Price]])-1</f>
        <v>5.4495912806540314E-3</v>
      </c>
      <c r="AE80" s="1">
        <f>(Table2[[#This Row],[Close Price]]/Table2[[#This Row],[Current Week Low]])-1</f>
        <v>9.0375181372210234E-2</v>
      </c>
      <c r="AF80" s="1">
        <f>(Table2[[#This Row],[Current Week High]]/Table2[[#This Row],[Close Price]])-1</f>
        <v>5.4495912806540314E-3</v>
      </c>
      <c r="AG80" s="1">
        <f>(Table2[[#This Row],[Close Price]]/Table2[[#This Row],[Current Month Low]])-1</f>
        <v>0.21804569311515909</v>
      </c>
      <c r="AH80" s="1">
        <f>(Table2[[#This Row],[Current Month High]]/Table2[[#This Row],[Close Price]])-1</f>
        <v>5.4495912806540314E-3</v>
      </c>
      <c r="AI80">
        <v>22.932640517077498</v>
      </c>
      <c r="AJ80">
        <v>181.80357142857099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0.1</v>
      </c>
      <c r="AM80" t="s">
        <v>3159</v>
      </c>
      <c r="AN80">
        <v>16.82</v>
      </c>
      <c r="AO80" t="s">
        <v>3159</v>
      </c>
      <c r="AP80">
        <v>0.13200825338851399</v>
      </c>
      <c r="AQ80">
        <f>(Table2[[#This Row],[Sharpe Ratio]]-AVERAGE(Table2[Sharpe Ratio]))/_xlfn.STDEV.P(Table2[Sharpe Ratio])</f>
        <v>0.89329762603083207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35</v>
      </c>
      <c r="AT80">
        <f>_xlfn.RANK.AVG(Table2[[#This Row],[6M Return vs Nifty Z-Score]],Table2[6M Return vs Nifty Z-Score])</f>
        <v>270</v>
      </c>
      <c r="AU80">
        <f>_xlfn.RANK.AVG(Table2[[#This Row],[Sharpe Ratio Z-Score]],Table2[Sharpe Ratio Z-Score])</f>
        <v>130</v>
      </c>
      <c r="AV80">
        <f>(Table2[[#This Row],[Rank 1Y]]+Table2[[#This Row],[Rank 6M]]+Table2[[#This Row],[Rank Sharpe]])/3</f>
        <v>145</v>
      </c>
    </row>
    <row r="81" spans="1:48" x14ac:dyDescent="0.3">
      <c r="A81" t="s">
        <v>262</v>
      </c>
      <c r="B81" t="s">
        <v>263</v>
      </c>
      <c r="C81" t="s">
        <v>3124</v>
      </c>
      <c r="D81" t="s">
        <v>264</v>
      </c>
      <c r="E81">
        <v>97469.521743824997</v>
      </c>
      <c r="F81">
        <v>684.75</v>
      </c>
      <c r="G81">
        <v>52.040318469766703</v>
      </c>
      <c r="H81">
        <f>(Table2[[#This Row],[1Y Return vs Nifty]]-AVERAGE(Table2[1Y Return vs Nifty]))/_xlfn.STDEV.P(Table2[1Y Return vs Nifty])</f>
        <v>0.53018085167970952</v>
      </c>
      <c r="I81">
        <v>2.9373996546719998</v>
      </c>
      <c r="J81">
        <f>(Table2[[#This Row],[1M Return vs Nifty]]-AVERAGE(Table2[1M Return vs Nifty]))/_xlfn.STDEV.P(Table2[1M Return vs Nifty])</f>
        <v>0.54782922461618211</v>
      </c>
      <c r="K81">
        <v>11.0458498478724</v>
      </c>
      <c r="L81">
        <f>(Table2[[#This Row],[6M Return vs Nifty]]-AVERAGE(Table2[6M Return vs Nifty]))/_xlfn.STDEV.P(Table2[6M Return vs Nifty])</f>
        <v>0.27586443573828795</v>
      </c>
      <c r="M81">
        <v>4.3306847169579203</v>
      </c>
      <c r="N81">
        <f>(Table2[[#This Row],[1W Return vs Nifty]]-AVERAGE(Table2[1W Return vs Nifty]))/_xlfn.STDEV.P(Table2[1W Return vs Nifty])</f>
        <v>0.84210490832437712</v>
      </c>
      <c r="O81">
        <v>682.19</v>
      </c>
      <c r="P81">
        <v>673.16129176617096</v>
      </c>
      <c r="Q81">
        <v>598.80505138170702</v>
      </c>
      <c r="R81">
        <v>48.762113428761701</v>
      </c>
      <c r="S81" s="1">
        <f>(Table2[[#This Row],[Close Price]]-Table2[[#This Row],[20D EMA]])/Table2[[#This Row],[20D EMA]]</f>
        <v>3.7526202377635926E-3</v>
      </c>
      <c r="T81" s="1">
        <f>(Table2[[#This Row],[Close Price]]-Table2[[#This Row],[50D EMA]])/Table2[[#This Row],[50D EMA]]</f>
        <v>1.7215351470111693E-2</v>
      </c>
      <c r="U81" s="1">
        <f>(Table2[[#This Row],[Close Price]]-Table2[[#This Row],[200D EMA]])/Table2[[#This Row],[200D EMA]]</f>
        <v>0.14352742753251685</v>
      </c>
      <c r="V81">
        <v>1.0595568117968199</v>
      </c>
      <c r="W81">
        <v>671.35</v>
      </c>
      <c r="X81">
        <v>693.2</v>
      </c>
      <c r="Y81">
        <v>669</v>
      </c>
      <c r="Z81">
        <v>693.9</v>
      </c>
      <c r="AA81">
        <v>645.9</v>
      </c>
      <c r="AB81">
        <v>715.4</v>
      </c>
      <c r="AC81" s="1">
        <f>(Table2[[#This Row],[Close Price]]/Table2[[#This Row],[Day Low]])-1</f>
        <v>1.9959782527742664E-2</v>
      </c>
      <c r="AD81" s="1">
        <f>(Table2[[#This Row],[Day High]]/Table2[[#This Row],[Close Price]])-1</f>
        <v>1.2340270171595558E-2</v>
      </c>
      <c r="AE81" s="1">
        <f>(Table2[[#This Row],[Close Price]]/Table2[[#This Row],[Current Week Low]])-1</f>
        <v>2.3542600896860888E-2</v>
      </c>
      <c r="AF81" s="1">
        <f>(Table2[[#This Row],[Current Week High]]/Table2[[#This Row],[Close Price]])-1</f>
        <v>1.3362541073384415E-2</v>
      </c>
      <c r="AG81" s="1">
        <f>(Table2[[#This Row],[Close Price]]/Table2[[#This Row],[Current Month Low]])-1</f>
        <v>6.014862981885738E-2</v>
      </c>
      <c r="AH81" s="1">
        <f>(Table2[[#This Row],[Current Month High]]/Table2[[#This Row],[Close Price]])-1</f>
        <v>4.4760861628331483E-2</v>
      </c>
      <c r="AI81">
        <v>5.2135815991237697</v>
      </c>
      <c r="AJ81">
        <v>83.751509459278097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0.08</v>
      </c>
      <c r="AM81" t="s">
        <v>3159</v>
      </c>
      <c r="AN81">
        <v>-2.9</v>
      </c>
      <c r="AO81" t="s">
        <v>3158</v>
      </c>
      <c r="AP81">
        <v>0.17830087807040301</v>
      </c>
      <c r="AQ81">
        <f>(Table2[[#This Row],[Sharpe Ratio]]-AVERAGE(Table2[Sharpe Ratio]))/_xlfn.STDEV.P(Table2[Sharpe Ratio])</f>
        <v>1.4435188685441396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3.6394982889026961</v>
      </c>
      <c r="AS81">
        <f>_xlfn.RANK.AVG(Table2[[#This Row],[1Y Return vs Nifty Z-Score]],Table2[1Y Return vs Nifty Z-Score])</f>
        <v>161</v>
      </c>
      <c r="AT81">
        <f>_xlfn.RANK.AVG(Table2[[#This Row],[6M Return vs Nifty Z-Score]],Table2[6M Return vs Nifty Z-Score])</f>
        <v>222</v>
      </c>
      <c r="AU81">
        <f>_xlfn.RANK.AVG(Table2[[#This Row],[Sharpe Ratio Z-Score]],Table2[Sharpe Ratio Z-Score])</f>
        <v>58</v>
      </c>
      <c r="AV81">
        <f>(Table2[[#This Row],[Rank 1Y]]+Table2[[#This Row],[Rank 6M]]+Table2[[#This Row],[Rank Sharpe]])/3</f>
        <v>147</v>
      </c>
    </row>
    <row r="82" spans="1:48" x14ac:dyDescent="0.3">
      <c r="A82" t="s">
        <v>580</v>
      </c>
      <c r="B82" t="s">
        <v>581</v>
      </c>
      <c r="C82" t="s">
        <v>3116</v>
      </c>
      <c r="D82" t="s">
        <v>51</v>
      </c>
      <c r="E82">
        <v>33324.310029325003</v>
      </c>
      <c r="F82">
        <v>252.49</v>
      </c>
      <c r="G82">
        <v>137.359234405233</v>
      </c>
      <c r="H82">
        <f>(Table2[[#This Row],[1Y Return vs Nifty]]-AVERAGE(Table2[1Y Return vs Nifty]))/_xlfn.STDEV.P(Table2[1Y Return vs Nifty])</f>
        <v>2.0330193726101058</v>
      </c>
      <c r="I82">
        <v>17.163047025270298</v>
      </c>
      <c r="J82">
        <f>(Table2[[#This Row],[1M Return vs Nifty]]-AVERAGE(Table2[1M Return vs Nifty]))/_xlfn.STDEV.P(Table2[1M Return vs Nifty])</f>
        <v>2.139661687386651</v>
      </c>
      <c r="K82">
        <v>68.087722590690703</v>
      </c>
      <c r="L82">
        <f>(Table2[[#This Row],[6M Return vs Nifty]]-AVERAGE(Table2[6M Return vs Nifty]))/_xlfn.STDEV.P(Table2[6M Return vs Nifty])</f>
        <v>2.3615766663305968</v>
      </c>
      <c r="M82">
        <v>16.925593586814401</v>
      </c>
      <c r="N82">
        <f>(Table2[[#This Row],[1W Return vs Nifty]]-AVERAGE(Table2[1W Return vs Nifty]))/_xlfn.STDEV.P(Table2[1W Return vs Nifty])</f>
        <v>3.3076276317504441</v>
      </c>
      <c r="O82">
        <v>233.35</v>
      </c>
      <c r="P82">
        <v>218.59103828606999</v>
      </c>
      <c r="Q82">
        <v>174.03242590866901</v>
      </c>
      <c r="R82">
        <v>65.593748969831495</v>
      </c>
      <c r="S82" s="1">
        <f>(Table2[[#This Row],[Close Price]]-Table2[[#This Row],[20D EMA]])/Table2[[#This Row],[20D EMA]]</f>
        <v>8.202271266338125E-2</v>
      </c>
      <c r="T82" s="1">
        <f>(Table2[[#This Row],[Close Price]]-Table2[[#This Row],[50D EMA]])/Table2[[#This Row],[50D EMA]]</f>
        <v>0.15507937553032922</v>
      </c>
      <c r="U82" s="1">
        <f>(Table2[[#This Row],[Close Price]]-Table2[[#This Row],[200D EMA]])/Table2[[#This Row],[200D EMA]]</f>
        <v>0.45082158501028413</v>
      </c>
      <c r="V82">
        <v>1.56172751068487</v>
      </c>
      <c r="W82">
        <v>247.03</v>
      </c>
      <c r="X82">
        <v>254.91</v>
      </c>
      <c r="Y82">
        <v>243.8</v>
      </c>
      <c r="Z82">
        <v>263.89999999999998</v>
      </c>
      <c r="AA82">
        <v>209.5</v>
      </c>
      <c r="AB82">
        <v>263.89999999999998</v>
      </c>
      <c r="AC82" s="1">
        <f>(Table2[[#This Row],[Close Price]]/Table2[[#This Row],[Day Low]])-1</f>
        <v>2.2102578634173975E-2</v>
      </c>
      <c r="AD82" s="1">
        <f>(Table2[[#This Row],[Day High]]/Table2[[#This Row],[Close Price]])-1</f>
        <v>9.5845380015049386E-3</v>
      </c>
      <c r="AE82" s="1">
        <f>(Table2[[#This Row],[Close Price]]/Table2[[#This Row],[Current Week Low]])-1</f>
        <v>3.5643970467596375E-2</v>
      </c>
      <c r="AF82" s="1">
        <f>(Table2[[#This Row],[Current Week High]]/Table2[[#This Row],[Close Price]])-1</f>
        <v>4.518990851122795E-2</v>
      </c>
      <c r="AG82" s="1">
        <f>(Table2[[#This Row],[Close Price]]/Table2[[#This Row],[Current Month Low]])-1</f>
        <v>0.20520286396181397</v>
      </c>
      <c r="AH82" s="1">
        <f>(Table2[[#This Row],[Current Month High]]/Table2[[#This Row],[Close Price]])-1</f>
        <v>4.518990851122795E-2</v>
      </c>
      <c r="AI82">
        <v>4.5189908511227896</v>
      </c>
      <c r="AJ82">
        <v>166.620908130939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0.35</v>
      </c>
      <c r="AM82" t="s">
        <v>3159</v>
      </c>
      <c r="AN82">
        <v>14.81</v>
      </c>
      <c r="AO82" t="s">
        <v>3159</v>
      </c>
      <c r="AP82">
        <v>4.3871636451907003E-2</v>
      </c>
      <c r="AQ82">
        <f>(Table2[[#This Row],[Sharpe Ratio]]-AVERAGE(Table2[Sharpe Ratio]))/_xlfn.STDEV.P(Table2[Sharpe Ratio])</f>
        <v>-0.15426965309887727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9.6876157049789207</v>
      </c>
      <c r="AS82">
        <f>_xlfn.RANK.AVG(Table2[[#This Row],[1Y Return vs Nifty Z-Score]],Table2[1Y Return vs Nifty Z-Score])</f>
        <v>36</v>
      </c>
      <c r="AT82">
        <f>_xlfn.RANK.AVG(Table2[[#This Row],[6M Return vs Nifty Z-Score]],Table2[6M Return vs Nifty Z-Score])</f>
        <v>19</v>
      </c>
      <c r="AU82">
        <f>_xlfn.RANK.AVG(Table2[[#This Row],[Sharpe Ratio Z-Score]],Table2[Sharpe Ratio Z-Score])</f>
        <v>387</v>
      </c>
      <c r="AV82">
        <f>(Table2[[#This Row],[Rank 1Y]]+Table2[[#This Row],[Rank 6M]]+Table2[[#This Row],[Rank Sharpe]])/3</f>
        <v>147.33333333333334</v>
      </c>
    </row>
    <row r="83" spans="1:48" x14ac:dyDescent="0.3">
      <c r="A83" t="s">
        <v>728</v>
      </c>
      <c r="B83" t="s">
        <v>729</v>
      </c>
      <c r="C83" t="s">
        <v>3121</v>
      </c>
      <c r="D83" t="s">
        <v>730</v>
      </c>
      <c r="E83">
        <v>23316.54957915</v>
      </c>
      <c r="F83">
        <v>338.3</v>
      </c>
      <c r="G83">
        <v>89.414610616977996</v>
      </c>
      <c r="H83">
        <f>(Table2[[#This Row],[1Y Return vs Nifty]]-AVERAGE(Table2[1Y Return vs Nifty]))/_xlfn.STDEV.P(Table2[1Y Return vs Nifty])</f>
        <v>1.1885052726535961</v>
      </c>
      <c r="I83">
        <v>13.4141371708889</v>
      </c>
      <c r="J83">
        <f>(Table2[[#This Row],[1M Return vs Nifty]]-AVERAGE(Table2[1M Return vs Nifty]))/_xlfn.STDEV.P(Table2[1M Return vs Nifty])</f>
        <v>1.7201632806892944</v>
      </c>
      <c r="K83">
        <v>52.310773661739198</v>
      </c>
      <c r="L83">
        <f>(Table2[[#This Row],[6M Return vs Nifty]]-AVERAGE(Table2[6M Return vs Nifty]))/_xlfn.STDEV.P(Table2[6M Return vs Nifty])</f>
        <v>1.7846991242676506</v>
      </c>
      <c r="M83">
        <v>8.9922181549679596</v>
      </c>
      <c r="N83">
        <f>(Table2[[#This Row],[1W Return vs Nifty]]-AVERAGE(Table2[1W Return vs Nifty]))/_xlfn.STDEV.P(Table2[1W Return vs Nifty])</f>
        <v>1.7546257321098335</v>
      </c>
      <c r="O83">
        <v>331.75</v>
      </c>
      <c r="P83">
        <v>315.80778350748199</v>
      </c>
      <c r="Q83">
        <v>253.30215735411599</v>
      </c>
      <c r="R83">
        <v>53.853589584849203</v>
      </c>
      <c r="S83" s="1">
        <f>(Table2[[#This Row],[Close Price]]-Table2[[#This Row],[20D EMA]])/Table2[[#This Row],[20D EMA]]</f>
        <v>1.9743782969103275E-2</v>
      </c>
      <c r="T83" s="1">
        <f>(Table2[[#This Row],[Close Price]]-Table2[[#This Row],[50D EMA]])/Table2[[#This Row],[50D EMA]]</f>
        <v>7.1221222740968787E-2</v>
      </c>
      <c r="U83" s="1">
        <f>(Table2[[#This Row],[Close Price]]-Table2[[#This Row],[200D EMA]])/Table2[[#This Row],[200D EMA]]</f>
        <v>0.33555909485230789</v>
      </c>
      <c r="V83">
        <v>1.0808542597605999</v>
      </c>
      <c r="W83">
        <v>326.10000000000002</v>
      </c>
      <c r="X83">
        <v>346.2</v>
      </c>
      <c r="Y83">
        <v>326.10000000000002</v>
      </c>
      <c r="Z83">
        <v>378</v>
      </c>
      <c r="AA83">
        <v>295.05</v>
      </c>
      <c r="AB83">
        <v>378</v>
      </c>
      <c r="AC83" s="1">
        <f>(Table2[[#This Row],[Close Price]]/Table2[[#This Row],[Day Low]])-1</f>
        <v>3.7411836859858827E-2</v>
      </c>
      <c r="AD83" s="1">
        <f>(Table2[[#This Row],[Day High]]/Table2[[#This Row],[Close Price]])-1</f>
        <v>2.3352054389594867E-2</v>
      </c>
      <c r="AE83" s="1">
        <f>(Table2[[#This Row],[Close Price]]/Table2[[#This Row],[Current Week Low]])-1</f>
        <v>3.7411836859858827E-2</v>
      </c>
      <c r="AF83" s="1">
        <f>(Table2[[#This Row],[Current Week High]]/Table2[[#This Row],[Close Price]])-1</f>
        <v>0.11735146319834455</v>
      </c>
      <c r="AG83" s="1">
        <f>(Table2[[#This Row],[Close Price]]/Table2[[#This Row],[Current Month Low]])-1</f>
        <v>0.1465853245212676</v>
      </c>
      <c r="AH83" s="1">
        <f>(Table2[[#This Row],[Current Month High]]/Table2[[#This Row],[Close Price]])-1</f>
        <v>0.11735146319834455</v>
      </c>
      <c r="AI83">
        <v>11.735146319834399</v>
      </c>
      <c r="AJ83">
        <v>119.390402075227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3159</v>
      </c>
      <c r="AN83">
        <v>6.38</v>
      </c>
      <c r="AO83" t="s">
        <v>3159</v>
      </c>
      <c r="AP83">
        <v>5.9269903724882E-2</v>
      </c>
      <c r="AQ83">
        <f>(Table2[[#This Row],[Sharpe Ratio]]-AVERAGE(Table2[Sharpe Ratio]))/_xlfn.STDEV.P(Table2[Sharpe Ratio])</f>
        <v>2.8749862638431146E-2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6.4767432723588048</v>
      </c>
      <c r="AS83">
        <f>_xlfn.RANK.AVG(Table2[[#This Row],[1Y Return vs Nifty Z-Score]],Table2[1Y Return vs Nifty Z-Score])</f>
        <v>80</v>
      </c>
      <c r="AT83">
        <f>_xlfn.RANK.AVG(Table2[[#This Row],[6M Return vs Nifty Z-Score]],Table2[6M Return vs Nifty Z-Score])</f>
        <v>38</v>
      </c>
      <c r="AU83">
        <f>_xlfn.RANK.AVG(Table2[[#This Row],[Sharpe Ratio Z-Score]],Table2[Sharpe Ratio Z-Score])</f>
        <v>327</v>
      </c>
      <c r="AV83">
        <f>(Table2[[#This Row],[Rank 1Y]]+Table2[[#This Row],[Rank 6M]]+Table2[[#This Row],[Rank Sharpe]])/3</f>
        <v>148.33333333333334</v>
      </c>
    </row>
    <row r="84" spans="1:48" x14ac:dyDescent="0.3">
      <c r="A84" t="s">
        <v>601</v>
      </c>
      <c r="B84" t="s">
        <v>602</v>
      </c>
      <c r="C84" t="s">
        <v>3114</v>
      </c>
      <c r="D84" t="s">
        <v>237</v>
      </c>
      <c r="E84">
        <v>32267.724219489999</v>
      </c>
      <c r="F84">
        <v>2412.0500000000002</v>
      </c>
      <c r="G84">
        <v>65.419834999467497</v>
      </c>
      <c r="H84">
        <f>(Table2[[#This Row],[1Y Return vs Nifty]]-AVERAGE(Table2[1Y Return vs Nifty]))/_xlfn.STDEV.P(Table2[1Y Return vs Nifty])</f>
        <v>0.76585253845393075</v>
      </c>
      <c r="I84">
        <v>12.9630349415441</v>
      </c>
      <c r="J84">
        <f>(Table2[[#This Row],[1M Return vs Nifty]]-AVERAGE(Table2[1M Return vs Nifty]))/_xlfn.STDEV.P(Table2[1M Return vs Nifty])</f>
        <v>1.6696854954615155</v>
      </c>
      <c r="K84">
        <v>29.594718532153099</v>
      </c>
      <c r="L84">
        <f>(Table2[[#This Row],[6M Return vs Nifty]]-AVERAGE(Table2[6M Return vs Nifty]))/_xlfn.STDEV.P(Table2[6M Return vs Nifty])</f>
        <v>0.95409606485894605</v>
      </c>
      <c r="M84">
        <v>2.6278071737920001</v>
      </c>
      <c r="N84">
        <f>(Table2[[#This Row],[1W Return vs Nifty]]-AVERAGE(Table2[1W Return vs Nifty]))/_xlfn.STDEV.P(Table2[1W Return vs Nifty])</f>
        <v>0.50875725799434557</v>
      </c>
      <c r="O84">
        <v>2208.23</v>
      </c>
      <c r="P84">
        <v>2083.8930205135898</v>
      </c>
      <c r="Q84">
        <v>1801.54489187321</v>
      </c>
      <c r="R84">
        <v>54.423459531196798</v>
      </c>
      <c r="S84" s="1">
        <f>(Table2[[#This Row],[Close Price]]-Table2[[#This Row],[20D EMA]])/Table2[[#This Row],[20D EMA]]</f>
        <v>9.2300168007861574E-2</v>
      </c>
      <c r="T84" s="1">
        <f>(Table2[[#This Row],[Close Price]]-Table2[[#This Row],[50D EMA]])/Table2[[#This Row],[50D EMA]]</f>
        <v>0.15747304504409435</v>
      </c>
      <c r="U84" s="1">
        <f>(Table2[[#This Row],[Close Price]]-Table2[[#This Row],[200D EMA]])/Table2[[#This Row],[200D EMA]]</f>
        <v>0.33887865402676665</v>
      </c>
      <c r="V84">
        <v>1.3655379994377199</v>
      </c>
      <c r="W84">
        <v>2232.1</v>
      </c>
      <c r="X84">
        <v>2463.6999999999998</v>
      </c>
      <c r="Y84">
        <v>2206</v>
      </c>
      <c r="Z84">
        <v>2463.6999999999998</v>
      </c>
      <c r="AA84">
        <v>1927.75</v>
      </c>
      <c r="AB84">
        <v>2524</v>
      </c>
      <c r="AC84" s="1">
        <f>(Table2[[#This Row],[Close Price]]/Table2[[#This Row],[Day Low]])-1</f>
        <v>8.0619147887639464E-2</v>
      </c>
      <c r="AD84" s="1">
        <f>(Table2[[#This Row],[Day High]]/Table2[[#This Row],[Close Price]])-1</f>
        <v>2.1413320619390053E-2</v>
      </c>
      <c r="AE84" s="1">
        <f>(Table2[[#This Row],[Close Price]]/Table2[[#This Row],[Current Week Low]])-1</f>
        <v>9.3404351767905736E-2</v>
      </c>
      <c r="AF84" s="1">
        <f>(Table2[[#This Row],[Current Week High]]/Table2[[#This Row],[Close Price]])-1</f>
        <v>2.1413320619390053E-2</v>
      </c>
      <c r="AG84" s="1">
        <f>(Table2[[#This Row],[Close Price]]/Table2[[#This Row],[Current Month Low]])-1</f>
        <v>0.25122552198158488</v>
      </c>
      <c r="AH84" s="1">
        <f>(Table2[[#This Row],[Current Month High]]/Table2[[#This Row],[Close Price]])-1</f>
        <v>4.6412802388010155E-2</v>
      </c>
      <c r="AI84">
        <v>4.6412802388010101</v>
      </c>
      <c r="AJ84">
        <v>99.681278198600893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0.46</v>
      </c>
      <c r="AM84" t="s">
        <v>3159</v>
      </c>
      <c r="AN84">
        <v>10.48</v>
      </c>
      <c r="AO84" t="s">
        <v>3159</v>
      </c>
      <c r="AP84">
        <v>9.6195835161895005E-2</v>
      </c>
      <c r="AQ84">
        <f>(Table2[[#This Row],[Sharpe Ratio]]-AVERAGE(Table2[Sharpe Ratio]))/_xlfn.STDEV.P(Table2[Sharpe Ratio])</f>
        <v>0.46764119826372019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4.3660325550324579</v>
      </c>
      <c r="AS84">
        <f>_xlfn.RANK.AVG(Table2[[#This Row],[1Y Return vs Nifty Z-Score]],Table2[1Y Return vs Nifty Z-Score])</f>
        <v>124</v>
      </c>
      <c r="AT84">
        <f>_xlfn.RANK.AVG(Table2[[#This Row],[6M Return vs Nifty Z-Score]],Table2[6M Return vs Nifty Z-Score])</f>
        <v>97</v>
      </c>
      <c r="AU84">
        <f>_xlfn.RANK.AVG(Table2[[#This Row],[Sharpe Ratio Z-Score]],Table2[Sharpe Ratio Z-Score])</f>
        <v>225</v>
      </c>
      <c r="AV84">
        <f>(Table2[[#This Row],[Rank 1Y]]+Table2[[#This Row],[Rank 6M]]+Table2[[#This Row],[Rank Sharpe]])/3</f>
        <v>148.66666666666666</v>
      </c>
    </row>
    <row r="85" spans="1:48" x14ac:dyDescent="0.3">
      <c r="A85" t="s">
        <v>731</v>
      </c>
      <c r="B85" t="s">
        <v>732</v>
      </c>
      <c r="C85" t="s">
        <v>3123</v>
      </c>
      <c r="D85" t="s">
        <v>120</v>
      </c>
      <c r="E85">
        <v>23291.290757589999</v>
      </c>
      <c r="F85">
        <v>837.7</v>
      </c>
      <c r="G85">
        <v>63.349565686157099</v>
      </c>
      <c r="H85">
        <f>(Table2[[#This Row],[1Y Return vs Nifty]]-AVERAGE(Table2[1Y Return vs Nifty]))/_xlfn.STDEV.P(Table2[1Y Return vs Nifty])</f>
        <v>0.7293860592607786</v>
      </c>
      <c r="I85">
        <v>-1.8189795074852699</v>
      </c>
      <c r="J85">
        <f>(Table2[[#This Row],[1M Return vs Nifty]]-AVERAGE(Table2[1M Return vs Nifty]))/_xlfn.STDEV.P(Table2[1M Return vs Nifty])</f>
        <v>1.5596240181639005E-2</v>
      </c>
      <c r="K85">
        <v>25.4892966248512</v>
      </c>
      <c r="L85">
        <f>(Table2[[#This Row],[6M Return vs Nifty]]-AVERAGE(Table2[6M Return vs Nifty]))/_xlfn.STDEV.P(Table2[6M Return vs Nifty])</f>
        <v>0.80398302908244723</v>
      </c>
      <c r="M85">
        <v>2.2288096936135</v>
      </c>
      <c r="N85">
        <f>(Table2[[#This Row],[1W Return vs Nifty]]-AVERAGE(Table2[1W Return vs Nifty]))/_xlfn.STDEV.P(Table2[1W Return vs Nifty])</f>
        <v>0.43065130549124947</v>
      </c>
      <c r="O85">
        <v>861.54</v>
      </c>
      <c r="P85">
        <v>846.11395810129</v>
      </c>
      <c r="Q85">
        <v>711.87462394091301</v>
      </c>
      <c r="R85">
        <v>41.031573974978599</v>
      </c>
      <c r="S85" s="1">
        <f>(Table2[[#This Row],[Close Price]]-Table2[[#This Row],[20D EMA]])/Table2[[#This Row],[20D EMA]]</f>
        <v>-2.7671379158251408E-2</v>
      </c>
      <c r="T85" s="1">
        <f>(Table2[[#This Row],[Close Price]]-Table2[[#This Row],[50D EMA]])/Table2[[#This Row],[50D EMA]]</f>
        <v>-9.9442374407475477E-3</v>
      </c>
      <c r="U85" s="1">
        <f>(Table2[[#This Row],[Close Price]]-Table2[[#This Row],[200D EMA]])/Table2[[#This Row],[200D EMA]]</f>
        <v>0.17675215807317607</v>
      </c>
      <c r="V85">
        <v>0.36144537731999099</v>
      </c>
      <c r="W85">
        <v>826.1</v>
      </c>
      <c r="X85">
        <v>846.8</v>
      </c>
      <c r="Y85">
        <v>787</v>
      </c>
      <c r="Z85">
        <v>848.65</v>
      </c>
      <c r="AA85">
        <v>775</v>
      </c>
      <c r="AB85">
        <v>945</v>
      </c>
      <c r="AC85" s="1">
        <f>(Table2[[#This Row],[Close Price]]/Table2[[#This Row],[Day Low]])-1</f>
        <v>1.4041883549207101E-2</v>
      </c>
      <c r="AD85" s="1">
        <f>(Table2[[#This Row],[Day High]]/Table2[[#This Row],[Close Price]])-1</f>
        <v>1.086307747403592E-2</v>
      </c>
      <c r="AE85" s="1">
        <f>(Table2[[#This Row],[Close Price]]/Table2[[#This Row],[Current Week Low]])-1</f>
        <v>6.442185514612464E-2</v>
      </c>
      <c r="AF85" s="1">
        <f>(Table2[[#This Row],[Current Week High]]/Table2[[#This Row],[Close Price]])-1</f>
        <v>1.3071505312164167E-2</v>
      </c>
      <c r="AG85" s="1">
        <f>(Table2[[#This Row],[Close Price]]/Table2[[#This Row],[Current Month Low]])-1</f>
        <v>8.0903225806451706E-2</v>
      </c>
      <c r="AH85" s="1">
        <f>(Table2[[#This Row],[Current Month High]]/Table2[[#This Row],[Close Price]])-1</f>
        <v>0.12808881461143606</v>
      </c>
      <c r="AI85">
        <v>14.229437746209801</v>
      </c>
      <c r="AJ85">
        <v>97.152271122617094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</v>
      </c>
      <c r="AM85" t="s">
        <v>3159</v>
      </c>
      <c r="AN85">
        <v>-7.96</v>
      </c>
      <c r="AO85" t="s">
        <v>3158</v>
      </c>
      <c r="AP85">
        <v>0.104145549653738</v>
      </c>
      <c r="AQ85">
        <f>(Table2[[#This Row],[Sharpe Ratio]]-AVERAGE(Table2[Sharpe Ratio]))/_xlfn.STDEV.P(Table2[Sharpe Ratio])</f>
        <v>0.56212929038175408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2.5417459243978682</v>
      </c>
      <c r="AS85">
        <f>_xlfn.RANK.AVG(Table2[[#This Row],[1Y Return vs Nifty Z-Score]],Table2[1Y Return vs Nifty Z-Score])</f>
        <v>129</v>
      </c>
      <c r="AT85">
        <f>_xlfn.RANK.AVG(Table2[[#This Row],[6M Return vs Nifty Z-Score]],Table2[6M Return vs Nifty Z-Score])</f>
        <v>118</v>
      </c>
      <c r="AU85">
        <f>_xlfn.RANK.AVG(Table2[[#This Row],[Sharpe Ratio Z-Score]],Table2[Sharpe Ratio Z-Score])</f>
        <v>200</v>
      </c>
      <c r="AV85">
        <f>(Table2[[#This Row],[Rank 1Y]]+Table2[[#This Row],[Rank 6M]]+Table2[[#This Row],[Rank Sharpe]])/3</f>
        <v>149</v>
      </c>
    </row>
    <row r="86" spans="1:48" hidden="1" x14ac:dyDescent="0.3">
      <c r="A86" t="s">
        <v>1114</v>
      </c>
      <c r="B86" t="s">
        <v>1115</v>
      </c>
      <c r="C86" t="s">
        <v>3117</v>
      </c>
      <c r="D86" t="s">
        <v>220</v>
      </c>
      <c r="E86">
        <v>11037.526906630001</v>
      </c>
      <c r="F86">
        <v>278.95</v>
      </c>
      <c r="G86">
        <v>38.874971265718898</v>
      </c>
      <c r="H86">
        <f>(Table2[[#This Row],[1Y Return vs Nifty]]-AVERAGE(Table2[1Y Return vs Nifty]))/_xlfn.STDEV.P(Table2[1Y Return vs Nifty])</f>
        <v>0.29828162156488186</v>
      </c>
      <c r="I86">
        <v>-11.0677264695143</v>
      </c>
      <c r="J86">
        <f>(Table2[[#This Row],[1M Return vs Nifty]]-AVERAGE(Table2[1M Return vs Nifty]))/_xlfn.STDEV.P(Table2[1M Return vs Nifty])</f>
        <v>-1.0193271816189091</v>
      </c>
      <c r="K86">
        <v>49.121806080498203</v>
      </c>
      <c r="L86">
        <f>(Table2[[#This Row],[6M Return vs Nifty]]-AVERAGE(Table2[6M Return vs Nifty]))/_xlfn.STDEV.P(Table2[6M Return vs Nifty])</f>
        <v>1.6680958578015419</v>
      </c>
      <c r="M86">
        <v>7.8711412112127102</v>
      </c>
      <c r="N86">
        <f>(Table2[[#This Row],[1W Return vs Nifty]]-AVERAGE(Table2[1W Return vs Nifty]))/_xlfn.STDEV.P(Table2[1W Return vs Nifty])</f>
        <v>1.5351687508725325</v>
      </c>
      <c r="O86">
        <v>279.95999999999998</v>
      </c>
      <c r="P86">
        <v>266.25321846900499</v>
      </c>
      <c r="Q86">
        <v>224.934567649684</v>
      </c>
      <c r="R86">
        <v>44.234438544279399</v>
      </c>
      <c r="S86" s="1">
        <f>(Table2[[#This Row],[Close Price]]-Table2[[#This Row],[20D EMA]])/Table2[[#This Row],[20D EMA]]</f>
        <v>-3.6076582368909523E-3</v>
      </c>
      <c r="T86" s="1">
        <f>(Table2[[#This Row],[Close Price]]-Table2[[#This Row],[50D EMA]])/Table2[[#This Row],[50D EMA]]</f>
        <v>4.7686865924112955E-2</v>
      </c>
      <c r="U86" s="1">
        <f>(Table2[[#This Row],[Close Price]]-Table2[[#This Row],[200D EMA]])/Table2[[#This Row],[200D EMA]]</f>
        <v>0.24013842298548049</v>
      </c>
      <c r="V86">
        <v>0.130583224101188</v>
      </c>
      <c r="W86">
        <v>270.14999999999998</v>
      </c>
      <c r="X86">
        <v>284.89999999999998</v>
      </c>
      <c r="Y86">
        <v>266</v>
      </c>
      <c r="Z86">
        <v>286</v>
      </c>
      <c r="AA86">
        <v>252.5</v>
      </c>
      <c r="AB86">
        <v>345.7</v>
      </c>
      <c r="AC86" s="1">
        <f>(Table2[[#This Row],[Close Price]]/Table2[[#This Row],[Day Low]])-1</f>
        <v>3.2574495650564472E-2</v>
      </c>
      <c r="AD86" s="1">
        <f>(Table2[[#This Row],[Day High]]/Table2[[#This Row],[Close Price]])-1</f>
        <v>2.1329987452948451E-2</v>
      </c>
      <c r="AE86" s="1">
        <f>(Table2[[#This Row],[Close Price]]/Table2[[#This Row],[Current Week Low]])-1</f>
        <v>4.8684210526315663E-2</v>
      </c>
      <c r="AF86" s="1">
        <f>(Table2[[#This Row],[Current Week High]]/Table2[[#This Row],[Close Price]])-1</f>
        <v>2.527334647786339E-2</v>
      </c>
      <c r="AG86" s="1">
        <f>(Table2[[#This Row],[Close Price]]/Table2[[#This Row],[Current Month Low]])-1</f>
        <v>0.10475247524752462</v>
      </c>
      <c r="AH86" s="1">
        <f>(Table2[[#This Row],[Current Month High]]/Table2[[#This Row],[Close Price]])-1</f>
        <v>0.23929019537551532</v>
      </c>
      <c r="AI86">
        <v>25.8290016131923</v>
      </c>
      <c r="AJ86">
        <v>93.111803392177194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0.35</v>
      </c>
      <c r="AM86" t="s">
        <v>3159</v>
      </c>
      <c r="AN86">
        <v>-3.61</v>
      </c>
      <c r="AO86" t="s">
        <v>3158</v>
      </c>
      <c r="AP86">
        <v>0.107938711694126</v>
      </c>
      <c r="AQ86">
        <f>(Table2[[#This Row],[Sharpe Ratio]]-AVERAGE(Table2[Sharpe Ratio]))/_xlfn.STDEV.P(Table2[Sharpe Ratio])</f>
        <v>0.60721375783760612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3.0894328064576531</v>
      </c>
      <c r="AS86">
        <f>_xlfn.RANK.AVG(Table2[[#This Row],[1Y Return vs Nifty Z-Score]],Table2[1Y Return vs Nifty Z-Score])</f>
        <v>212</v>
      </c>
      <c r="AT86">
        <f>_xlfn.RANK.AVG(Table2[[#This Row],[6M Return vs Nifty Z-Score]],Table2[6M Return vs Nifty Z-Score])</f>
        <v>46</v>
      </c>
      <c r="AU86">
        <f>_xlfn.RANK.AVG(Table2[[#This Row],[Sharpe Ratio Z-Score]],Table2[Sharpe Ratio Z-Score])</f>
        <v>189</v>
      </c>
      <c r="AV86">
        <f>(Table2[[#This Row],[Rank 1Y]]+Table2[[#This Row],[Rank 6M]]+Table2[[#This Row],[Rank Sharpe]])/3</f>
        <v>149</v>
      </c>
    </row>
    <row r="87" spans="1:48" x14ac:dyDescent="0.3">
      <c r="A87" t="s">
        <v>502</v>
      </c>
      <c r="B87" t="s">
        <v>503</v>
      </c>
      <c r="C87" t="s">
        <v>3119</v>
      </c>
      <c r="D87" t="s">
        <v>178</v>
      </c>
      <c r="E87">
        <v>41713.581146343997</v>
      </c>
      <c r="F87">
        <v>227.12</v>
      </c>
      <c r="G87">
        <v>119.56877445239201</v>
      </c>
      <c r="H87">
        <f>(Table2[[#This Row],[1Y Return vs Nifty]]-AVERAGE(Table2[1Y Return vs Nifty]))/_xlfn.STDEV.P(Table2[1Y Return vs Nifty])</f>
        <v>1.719651718684196</v>
      </c>
      <c r="I87">
        <v>14.3443653732848</v>
      </c>
      <c r="J87">
        <f>(Table2[[#This Row],[1M Return vs Nifty]]-AVERAGE(Table2[1M Return vs Nifty]))/_xlfn.STDEV.P(Table2[1M Return vs Nifty])</f>
        <v>1.824254673634889</v>
      </c>
      <c r="K87">
        <v>14.9221215012983</v>
      </c>
      <c r="L87">
        <f>(Table2[[#This Row],[6M Return vs Nifty]]-AVERAGE(Table2[6M Return vs Nifty]))/_xlfn.STDEV.P(Table2[6M Return vs Nifty])</f>
        <v>0.4175986882776484</v>
      </c>
      <c r="M87">
        <v>2.9900613738278601</v>
      </c>
      <c r="N87">
        <f>(Table2[[#This Row],[1W Return vs Nifty]]-AVERAGE(Table2[1W Return vs Nifty]))/_xlfn.STDEV.P(Table2[1W Return vs Nifty])</f>
        <v>0.57967051120434054</v>
      </c>
      <c r="O87">
        <v>219.39</v>
      </c>
      <c r="P87">
        <v>206.34863995060201</v>
      </c>
      <c r="Q87">
        <v>176.53249713504999</v>
      </c>
      <c r="R87">
        <v>59.787809198933402</v>
      </c>
      <c r="S87" s="1">
        <f>(Table2[[#This Row],[Close Price]]-Table2[[#This Row],[20D EMA]])/Table2[[#This Row],[20D EMA]]</f>
        <v>3.5234058070103554E-2</v>
      </c>
      <c r="T87" s="1">
        <f>(Table2[[#This Row],[Close Price]]-Table2[[#This Row],[50D EMA]])/Table2[[#This Row],[50D EMA]]</f>
        <v>0.10066148269438788</v>
      </c>
      <c r="U87" s="1">
        <f>(Table2[[#This Row],[Close Price]]-Table2[[#This Row],[200D EMA]])/Table2[[#This Row],[200D EMA]]</f>
        <v>0.28656198539042826</v>
      </c>
      <c r="V87">
        <v>1.08740026712754</v>
      </c>
      <c r="W87">
        <v>225.84</v>
      </c>
      <c r="X87">
        <v>231</v>
      </c>
      <c r="Y87">
        <v>218.21</v>
      </c>
      <c r="Z87">
        <v>231</v>
      </c>
      <c r="AA87">
        <v>200</v>
      </c>
      <c r="AB87">
        <v>235.37</v>
      </c>
      <c r="AC87" s="1">
        <f>(Table2[[#This Row],[Close Price]]/Table2[[#This Row],[Day Low]])-1</f>
        <v>5.6677293659228578E-3</v>
      </c>
      <c r="AD87" s="1">
        <f>(Table2[[#This Row],[Day High]]/Table2[[#This Row],[Close Price]])-1</f>
        <v>1.7083480098626147E-2</v>
      </c>
      <c r="AE87" s="1">
        <f>(Table2[[#This Row],[Close Price]]/Table2[[#This Row],[Current Week Low]])-1</f>
        <v>4.0832225837496017E-2</v>
      </c>
      <c r="AF87" s="1">
        <f>(Table2[[#This Row],[Current Week High]]/Table2[[#This Row],[Close Price]])-1</f>
        <v>1.7083480098626147E-2</v>
      </c>
      <c r="AG87" s="1">
        <f>(Table2[[#This Row],[Close Price]]/Table2[[#This Row],[Current Month Low]])-1</f>
        <v>0.13559999999999994</v>
      </c>
      <c r="AH87" s="1">
        <f>(Table2[[#This Row],[Current Month High]]/Table2[[#This Row],[Close Price]])-1</f>
        <v>3.6324410003522267E-2</v>
      </c>
      <c r="AI87">
        <v>3.6324410003522201</v>
      </c>
      <c r="AJ87">
        <v>154.47619047619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0.27</v>
      </c>
      <c r="AM87" t="s">
        <v>3159</v>
      </c>
      <c r="AN87">
        <v>0.25</v>
      </c>
      <c r="AO87" t="s">
        <v>3159</v>
      </c>
      <c r="AP87">
        <v>9.7922738215074995E-2</v>
      </c>
      <c r="AQ87">
        <f>(Table2[[#This Row],[Sharpe Ratio]]-AVERAGE(Table2[Sharpe Ratio]))/_xlfn.STDEV.P(Table2[Sharpe Ratio])</f>
        <v>0.48816668693821424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5.0293422787392883</v>
      </c>
      <c r="AS87">
        <f>_xlfn.RANK.AVG(Table2[[#This Row],[1Y Return vs Nifty Z-Score]],Table2[1Y Return vs Nifty Z-Score])</f>
        <v>42</v>
      </c>
      <c r="AT87">
        <f>_xlfn.RANK.AVG(Table2[[#This Row],[6M Return vs Nifty Z-Score]],Table2[6M Return vs Nifty Z-Score])</f>
        <v>194</v>
      </c>
      <c r="AU87">
        <f>_xlfn.RANK.AVG(Table2[[#This Row],[Sharpe Ratio Z-Score]],Table2[Sharpe Ratio Z-Score])</f>
        <v>221</v>
      </c>
      <c r="AV87">
        <f>(Table2[[#This Row],[Rank 1Y]]+Table2[[#This Row],[Rank 6M]]+Table2[[#This Row],[Rank Sharpe]])/3</f>
        <v>152.33333333333334</v>
      </c>
    </row>
    <row r="88" spans="1:48" x14ac:dyDescent="0.3">
      <c r="A88" t="s">
        <v>1409</v>
      </c>
      <c r="B88" t="s">
        <v>1410</v>
      </c>
      <c r="C88" t="s">
        <v>3111</v>
      </c>
      <c r="D88" t="s">
        <v>21</v>
      </c>
      <c r="E88">
        <v>7506.4671810149903</v>
      </c>
      <c r="F88">
        <v>906.45</v>
      </c>
      <c r="G88">
        <v>73.397526304993207</v>
      </c>
      <c r="H88">
        <f>(Table2[[#This Row],[1Y Return vs Nifty]]-AVERAGE(Table2[1Y Return vs Nifty]))/_xlfn.STDEV.P(Table2[1Y Return vs Nifty])</f>
        <v>0.90637450442808765</v>
      </c>
      <c r="I88">
        <v>4.95246461452939</v>
      </c>
      <c r="J88">
        <f>(Table2[[#This Row],[1M Return vs Nifty]]-AVERAGE(Table2[1M Return vs Nifty]))/_xlfn.STDEV.P(Table2[1M Return vs Nifty])</f>
        <v>0.77331251786312838</v>
      </c>
      <c r="K88">
        <v>11.8731205825088</v>
      </c>
      <c r="L88">
        <f>(Table2[[#This Row],[6M Return vs Nifty]]-AVERAGE(Table2[6M Return vs Nifty]))/_xlfn.STDEV.P(Table2[6M Return vs Nifty])</f>
        <v>0.30611324431127546</v>
      </c>
      <c r="M88">
        <v>-1.4658657668989401</v>
      </c>
      <c r="N88">
        <f>(Table2[[#This Row],[1W Return vs Nifty]]-AVERAGE(Table2[1W Return vs Nifty]))/_xlfn.STDEV.P(Table2[1W Return vs Nifty])</f>
        <v>-0.29260174839780911</v>
      </c>
      <c r="O88">
        <v>897.45</v>
      </c>
      <c r="P88">
        <v>878.35611942900096</v>
      </c>
      <c r="Q88">
        <v>760.88791104495704</v>
      </c>
      <c r="R88">
        <v>32.1026715711779</v>
      </c>
      <c r="S88" s="1">
        <f>(Table2[[#This Row],[Close Price]]-Table2[[#This Row],[20D EMA]])/Table2[[#This Row],[20D EMA]]</f>
        <v>1.0028413839211098E-2</v>
      </c>
      <c r="T88" s="1">
        <f>(Table2[[#This Row],[Close Price]]-Table2[[#This Row],[50D EMA]])/Table2[[#This Row],[50D EMA]]</f>
        <v>3.1984613016941547E-2</v>
      </c>
      <c r="U88" s="1">
        <f>(Table2[[#This Row],[Close Price]]-Table2[[#This Row],[200D EMA]])/Table2[[#This Row],[200D EMA]]</f>
        <v>0.19130556136072252</v>
      </c>
      <c r="V88">
        <v>0.85464688456998095</v>
      </c>
      <c r="W88">
        <v>871</v>
      </c>
      <c r="X88">
        <v>915.15</v>
      </c>
      <c r="Y88">
        <v>861.4</v>
      </c>
      <c r="Z88">
        <v>915.15</v>
      </c>
      <c r="AA88">
        <v>830</v>
      </c>
      <c r="AB88">
        <v>992.95</v>
      </c>
      <c r="AC88" s="1">
        <f>(Table2[[#This Row],[Close Price]]/Table2[[#This Row],[Day Low]])-1</f>
        <v>4.0700344431687796E-2</v>
      </c>
      <c r="AD88" s="1">
        <f>(Table2[[#This Row],[Day High]]/Table2[[#This Row],[Close Price]])-1</f>
        <v>9.5978818467647997E-3</v>
      </c>
      <c r="AE88" s="1">
        <f>(Table2[[#This Row],[Close Price]]/Table2[[#This Row],[Current Week Low]])-1</f>
        <v>5.2298583700951973E-2</v>
      </c>
      <c r="AF88" s="1">
        <f>(Table2[[#This Row],[Current Week High]]/Table2[[#This Row],[Close Price]])-1</f>
        <v>9.5978818467647997E-3</v>
      </c>
      <c r="AG88" s="1">
        <f>(Table2[[#This Row],[Close Price]]/Table2[[#This Row],[Current Month Low]])-1</f>
        <v>9.2108433734939821E-2</v>
      </c>
      <c r="AH88" s="1">
        <f>(Table2[[#This Row],[Current Month High]]/Table2[[#This Row],[Close Price]])-1</f>
        <v>9.5427216062662135E-2</v>
      </c>
      <c r="AI88">
        <v>9.5427216062662108</v>
      </c>
      <c r="AJ88">
        <v>118.42168674698701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3159</v>
      </c>
      <c r="AN88">
        <v>-4.3899999999999997</v>
      </c>
      <c r="AO88" t="s">
        <v>3158</v>
      </c>
      <c r="AP88">
        <v>0.128459357985483</v>
      </c>
      <c r="AQ88">
        <f>(Table2[[#This Row],[Sharpe Ratio]]-AVERAGE(Table2[Sharpe Ratio]))/_xlfn.STDEV.P(Table2[Sharpe Ratio])</f>
        <v>0.85111644378800666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2.5443149619926895</v>
      </c>
      <c r="AS88">
        <f>_xlfn.RANK.AVG(Table2[[#This Row],[1Y Return vs Nifty Z-Score]],Table2[1Y Return vs Nifty Z-Score])</f>
        <v>112</v>
      </c>
      <c r="AT88">
        <f>_xlfn.RANK.AVG(Table2[[#This Row],[6M Return vs Nifty Z-Score]],Table2[6M Return vs Nifty Z-Score])</f>
        <v>213</v>
      </c>
      <c r="AU88">
        <f>_xlfn.RANK.AVG(Table2[[#This Row],[Sharpe Ratio Z-Score]],Table2[Sharpe Ratio Z-Score])</f>
        <v>136</v>
      </c>
      <c r="AV88">
        <f>(Table2[[#This Row],[Rank 1Y]]+Table2[[#This Row],[Rank 6M]]+Table2[[#This Row],[Rank Sharpe]])/3</f>
        <v>153.66666666666666</v>
      </c>
    </row>
    <row r="89" spans="1:48" hidden="1" x14ac:dyDescent="0.3">
      <c r="A89" t="s">
        <v>1179</v>
      </c>
      <c r="B89" t="s">
        <v>1180</v>
      </c>
      <c r="C89" t="s">
        <v>3112</v>
      </c>
      <c r="D89" t="s">
        <v>397</v>
      </c>
      <c r="E89">
        <v>10076.466887307</v>
      </c>
      <c r="F89">
        <v>109.61</v>
      </c>
      <c r="G89">
        <v>47.649891520902301</v>
      </c>
      <c r="H89">
        <f>(Table2[[#This Row],[1Y Return vs Nifty]]-AVERAGE(Table2[1Y Return vs Nifty]))/_xlfn.STDEV.P(Table2[1Y Return vs Nifty])</f>
        <v>0.45284626919304244</v>
      </c>
      <c r="I89">
        <v>-12.824038625709701</v>
      </c>
      <c r="J89">
        <f>(Table2[[#This Row],[1M Return vs Nifty]]-AVERAGE(Table2[1M Return vs Nifty]))/_xlfn.STDEV.P(Table2[1M Return vs Nifty])</f>
        <v>-1.2158563540464873</v>
      </c>
      <c r="K89">
        <v>31.507533749868401</v>
      </c>
      <c r="L89">
        <f>(Table2[[#This Row],[6M Return vs Nifty]]-AVERAGE(Table2[6M Return vs Nifty]))/_xlfn.STDEV.P(Table2[6M Return vs Nifty])</f>
        <v>1.0240373536458607</v>
      </c>
      <c r="M89">
        <v>7.0558967169561804</v>
      </c>
      <c r="N89">
        <f>(Table2[[#This Row],[1W Return vs Nifty]]-AVERAGE(Table2[1W Return vs Nifty]))/_xlfn.STDEV.P(Table2[1W Return vs Nifty])</f>
        <v>1.3755801546780788</v>
      </c>
      <c r="O89">
        <v>116.23</v>
      </c>
      <c r="P89">
        <v>113.16193975895099</v>
      </c>
      <c r="Q89">
        <v>88.812261078682994</v>
      </c>
      <c r="R89">
        <v>46.744556309670202</v>
      </c>
      <c r="S89" s="1">
        <f>(Table2[[#This Row],[Close Price]]-Table2[[#This Row],[20D EMA]])/Table2[[#This Row],[20D EMA]]</f>
        <v>-5.6956035446958653E-2</v>
      </c>
      <c r="T89" s="1">
        <f>(Table2[[#This Row],[Close Price]]-Table2[[#This Row],[50D EMA]])/Table2[[#This Row],[50D EMA]]</f>
        <v>-3.1388113057420779E-2</v>
      </c>
      <c r="U89" s="1">
        <f>(Table2[[#This Row],[Close Price]]-Table2[[#This Row],[200D EMA]])/Table2[[#This Row],[200D EMA]]</f>
        <v>0.23417643767555138</v>
      </c>
      <c r="V89">
        <v>0.38371808921932699</v>
      </c>
      <c r="W89">
        <v>108.95</v>
      </c>
      <c r="X89">
        <v>114.03</v>
      </c>
      <c r="Y89">
        <v>103.76</v>
      </c>
      <c r="Z89">
        <v>116</v>
      </c>
      <c r="AA89">
        <v>102.77</v>
      </c>
      <c r="AB89">
        <v>143.94999999999999</v>
      </c>
      <c r="AC89" s="1">
        <f>(Table2[[#This Row],[Close Price]]/Table2[[#This Row],[Day Low]])-1</f>
        <v>6.0578246902247557E-3</v>
      </c>
      <c r="AD89" s="1">
        <f>(Table2[[#This Row],[Day High]]/Table2[[#This Row],[Close Price]])-1</f>
        <v>4.0324787884317148E-2</v>
      </c>
      <c r="AE89" s="1">
        <f>(Table2[[#This Row],[Close Price]]/Table2[[#This Row],[Current Week Low]])-1</f>
        <v>5.6380107941403246E-2</v>
      </c>
      <c r="AF89" s="1">
        <f>(Table2[[#This Row],[Current Week High]]/Table2[[#This Row],[Close Price]])-1</f>
        <v>5.8297600583888443E-2</v>
      </c>
      <c r="AG89" s="1">
        <f>(Table2[[#This Row],[Close Price]]/Table2[[#This Row],[Current Month Low]])-1</f>
        <v>6.6556388050987625E-2</v>
      </c>
      <c r="AH89" s="1">
        <f>(Table2[[#This Row],[Current Month High]]/Table2[[#This Row],[Close Price]])-1</f>
        <v>0.31329258279354066</v>
      </c>
      <c r="AI89">
        <v>32.770732597390698</v>
      </c>
      <c r="AJ89">
        <v>84.497559333445494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0.31</v>
      </c>
      <c r="AM89" t="s">
        <v>3159</v>
      </c>
      <c r="AN89">
        <v>-15.04</v>
      </c>
      <c r="AO89" t="s">
        <v>3158</v>
      </c>
      <c r="AP89">
        <v>0.100705402048897</v>
      </c>
      <c r="AQ89">
        <f>(Table2[[#This Row],[Sharpe Ratio]]-AVERAGE(Table2[Sharpe Ratio]))/_xlfn.STDEV.P(Table2[Sharpe Ratio])</f>
        <v>0.52124065417734966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2.1578480776478441</v>
      </c>
      <c r="AS89">
        <f>_xlfn.RANK.AVG(Table2[[#This Row],[1Y Return vs Nifty Z-Score]],Table2[1Y Return vs Nifty Z-Score])</f>
        <v>175</v>
      </c>
      <c r="AT89">
        <f>_xlfn.RANK.AVG(Table2[[#This Row],[6M Return vs Nifty Z-Score]],Table2[6M Return vs Nifty Z-Score])</f>
        <v>93</v>
      </c>
      <c r="AU89">
        <f>_xlfn.RANK.AVG(Table2[[#This Row],[Sharpe Ratio Z-Score]],Table2[Sharpe Ratio Z-Score])</f>
        <v>211</v>
      </c>
      <c r="AV89">
        <f>(Table2[[#This Row],[Rank 1Y]]+Table2[[#This Row],[Rank 6M]]+Table2[[#This Row],[Rank Sharpe]])/3</f>
        <v>159.66666666666666</v>
      </c>
    </row>
    <row r="90" spans="1:48" x14ac:dyDescent="0.3">
      <c r="A90" t="s">
        <v>779</v>
      </c>
      <c r="B90" t="s">
        <v>780</v>
      </c>
      <c r="C90" t="s">
        <v>3122</v>
      </c>
      <c r="D90" t="s">
        <v>311</v>
      </c>
      <c r="E90">
        <v>20436.860589889999</v>
      </c>
      <c r="F90">
        <v>6050.65</v>
      </c>
      <c r="G90">
        <v>75.460477165275805</v>
      </c>
      <c r="H90">
        <f>(Table2[[#This Row],[1Y Return vs Nifty]]-AVERAGE(Table2[1Y Return vs Nifty]))/_xlfn.STDEV.P(Table2[1Y Return vs Nifty])</f>
        <v>0.94271207371886701</v>
      </c>
      <c r="I90">
        <v>41.345772296717797</v>
      </c>
      <c r="J90">
        <f>(Table2[[#This Row],[1M Return vs Nifty]]-AVERAGE(Table2[1M Return vs Nifty]))/_xlfn.STDEV.P(Table2[1M Return vs Nifty])</f>
        <v>4.8456789337378732</v>
      </c>
      <c r="K90">
        <v>49.616840900039698</v>
      </c>
      <c r="L90">
        <f>(Table2[[#This Row],[6M Return vs Nifty]]-AVERAGE(Table2[6M Return vs Nifty]))/_xlfn.STDEV.P(Table2[6M Return vs Nifty])</f>
        <v>1.6861965990296908</v>
      </c>
      <c r="M90">
        <v>6.8617090569031296</v>
      </c>
      <c r="N90">
        <f>(Table2[[#This Row],[1W Return vs Nifty]]-AVERAGE(Table2[1W Return vs Nifty]))/_xlfn.STDEV.P(Table2[1W Return vs Nifty])</f>
        <v>1.3375668515714889</v>
      </c>
      <c r="O90">
        <v>5668.47</v>
      </c>
      <c r="P90">
        <v>5133.4630192495397</v>
      </c>
      <c r="Q90">
        <v>4247.0566649013699</v>
      </c>
      <c r="R90">
        <v>65.722061578042897</v>
      </c>
      <c r="S90" s="1">
        <f>(Table2[[#This Row],[Close Price]]-Table2[[#This Row],[20D EMA]])/Table2[[#This Row],[20D EMA]]</f>
        <v>6.7422073328428894E-2</v>
      </c>
      <c r="T90" s="1">
        <f>(Table2[[#This Row],[Close Price]]-Table2[[#This Row],[50D EMA]])/Table2[[#This Row],[50D EMA]]</f>
        <v>0.17866827467368088</v>
      </c>
      <c r="U90" s="1">
        <f>(Table2[[#This Row],[Close Price]]-Table2[[#This Row],[200D EMA]])/Table2[[#This Row],[200D EMA]]</f>
        <v>0.42466900665675833</v>
      </c>
      <c r="V90">
        <v>3.3610621429551801</v>
      </c>
      <c r="W90">
        <v>5950</v>
      </c>
      <c r="X90">
        <v>6279</v>
      </c>
      <c r="Y90">
        <v>5950</v>
      </c>
      <c r="Z90">
        <v>6368.6</v>
      </c>
      <c r="AA90">
        <v>4703.8</v>
      </c>
      <c r="AB90">
        <v>7159</v>
      </c>
      <c r="AC90" s="1">
        <f>(Table2[[#This Row],[Close Price]]/Table2[[#This Row],[Day Low]])-1</f>
        <v>1.6915966386554571E-2</v>
      </c>
      <c r="AD90" s="1">
        <f>(Table2[[#This Row],[Day High]]/Table2[[#This Row],[Close Price]])-1</f>
        <v>3.7739746969333909E-2</v>
      </c>
      <c r="AE90" s="1">
        <f>(Table2[[#This Row],[Close Price]]/Table2[[#This Row],[Current Week Low]])-1</f>
        <v>1.6915966386554571E-2</v>
      </c>
      <c r="AF90" s="1">
        <f>(Table2[[#This Row],[Current Week High]]/Table2[[#This Row],[Close Price]])-1</f>
        <v>5.2548073347491675E-2</v>
      </c>
      <c r="AG90" s="1">
        <f>(Table2[[#This Row],[Close Price]]/Table2[[#This Row],[Current Month Low]])-1</f>
        <v>0.28633232705472156</v>
      </c>
      <c r="AH90" s="1">
        <f>(Table2[[#This Row],[Current Month High]]/Table2[[#This Row],[Close Price]])-1</f>
        <v>0.18317866675481165</v>
      </c>
      <c r="AI90">
        <v>18.317866675481099</v>
      </c>
      <c r="AJ90">
        <v>110.38421418636899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0.47</v>
      </c>
      <c r="AM90" t="s">
        <v>3159</v>
      </c>
      <c r="AN90">
        <v>17.59</v>
      </c>
      <c r="AO90" t="s">
        <v>3159</v>
      </c>
      <c r="AP90">
        <v>5.7574977047757998E-2</v>
      </c>
      <c r="AQ90">
        <f>(Table2[[#This Row],[Sharpe Ratio]]-AVERAGE(Table2[Sharpe Ratio]))/_xlfn.STDEV.P(Table2[Sharpe Ratio])</f>
        <v>8.6044362629641886E-3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8.8207588943208837</v>
      </c>
      <c r="AS90">
        <f>_xlfn.RANK.AVG(Table2[[#This Row],[1Y Return vs Nifty Z-Score]],Table2[1Y Return vs Nifty Z-Score])</f>
        <v>106</v>
      </c>
      <c r="AT90">
        <f>_xlfn.RANK.AVG(Table2[[#This Row],[6M Return vs Nifty Z-Score]],Table2[6M Return vs Nifty Z-Score])</f>
        <v>44</v>
      </c>
      <c r="AU90">
        <f>_xlfn.RANK.AVG(Table2[[#This Row],[Sharpe Ratio Z-Score]],Table2[Sharpe Ratio Z-Score])</f>
        <v>334</v>
      </c>
      <c r="AV90">
        <f>(Table2[[#This Row],[Rank 1Y]]+Table2[[#This Row],[Rank 6M]]+Table2[[#This Row],[Rank Sharpe]])/3</f>
        <v>161.33333333333334</v>
      </c>
    </row>
    <row r="91" spans="1:48" x14ac:dyDescent="0.3">
      <c r="A91" t="s">
        <v>229</v>
      </c>
      <c r="B91" t="s">
        <v>230</v>
      </c>
      <c r="C91" t="s">
        <v>3118</v>
      </c>
      <c r="D91" t="s">
        <v>200</v>
      </c>
      <c r="E91">
        <v>106688.3762494</v>
      </c>
      <c r="F91">
        <v>36173.35</v>
      </c>
      <c r="G91">
        <v>58.546233478152402</v>
      </c>
      <c r="H91">
        <f>(Table2[[#This Row],[1Y Return vs Nifty]]-AVERAGE(Table2[1Y Return vs Nifty]))/_xlfn.STDEV.P(Table2[1Y Return vs Nifty])</f>
        <v>0.64477841285707649</v>
      </c>
      <c r="I91">
        <v>1.65456784838187</v>
      </c>
      <c r="J91">
        <f>(Table2[[#This Row],[1M Return vs Nifty]]-AVERAGE(Table2[1M Return vs Nifty]))/_xlfn.STDEV.P(Table2[1M Return vs Nifty])</f>
        <v>0.40428192161276028</v>
      </c>
      <c r="K91">
        <v>15.543043133388901</v>
      </c>
      <c r="L91">
        <f>(Table2[[#This Row],[6M Return vs Nifty]]-AVERAGE(Table2[6M Return vs Nifty]))/_xlfn.STDEV.P(Table2[6M Return vs Nifty])</f>
        <v>0.44030242817990739</v>
      </c>
      <c r="M91">
        <v>1.68357123242235</v>
      </c>
      <c r="N91">
        <f>(Table2[[#This Row],[1W Return vs Nifty]]-AVERAGE(Table2[1W Return vs Nifty]))/_xlfn.STDEV.P(Table2[1W Return vs Nifty])</f>
        <v>0.32391787616331175</v>
      </c>
      <c r="O91">
        <v>36603.519999999997</v>
      </c>
      <c r="P91">
        <v>35740.400068191397</v>
      </c>
      <c r="Q91">
        <v>31427.297764479801</v>
      </c>
      <c r="R91">
        <v>44.678991685666098</v>
      </c>
      <c r="S91" s="1">
        <f>(Table2[[#This Row],[Close Price]]-Table2[[#This Row],[20D EMA]])/Table2[[#This Row],[20D EMA]]</f>
        <v>-1.1752148427255037E-2</v>
      </c>
      <c r="T91" s="1">
        <f>(Table2[[#This Row],[Close Price]]-Table2[[#This Row],[50D EMA]])/Table2[[#This Row],[50D EMA]]</f>
        <v>1.2113740500457435E-2</v>
      </c>
      <c r="U91" s="1">
        <f>(Table2[[#This Row],[Close Price]]-Table2[[#This Row],[200D EMA]])/Table2[[#This Row],[200D EMA]]</f>
        <v>0.15101687300918207</v>
      </c>
      <c r="V91">
        <v>0.618395825768428</v>
      </c>
      <c r="W91">
        <v>35912.400000000001</v>
      </c>
      <c r="X91">
        <v>36691</v>
      </c>
      <c r="Y91">
        <v>35325.1</v>
      </c>
      <c r="Z91">
        <v>36691</v>
      </c>
      <c r="AA91">
        <v>35325.1</v>
      </c>
      <c r="AB91">
        <v>39088.800000000003</v>
      </c>
      <c r="AC91" s="1">
        <f>(Table2[[#This Row],[Close Price]]/Table2[[#This Row],[Day Low]])-1</f>
        <v>7.2662924226729597E-3</v>
      </c>
      <c r="AD91" s="1">
        <f>(Table2[[#This Row],[Day High]]/Table2[[#This Row],[Close Price]])-1</f>
        <v>1.4310258795494413E-2</v>
      </c>
      <c r="AE91" s="1">
        <f>(Table2[[#This Row],[Close Price]]/Table2[[#This Row],[Current Week Low]])-1</f>
        <v>2.401267087708181E-2</v>
      </c>
      <c r="AF91" s="1">
        <f>(Table2[[#This Row],[Current Week High]]/Table2[[#This Row],[Close Price]])-1</f>
        <v>1.4310258795494413E-2</v>
      </c>
      <c r="AG91" s="1">
        <f>(Table2[[#This Row],[Close Price]]/Table2[[#This Row],[Current Month Low]])-1</f>
        <v>2.401267087708181E-2</v>
      </c>
      <c r="AH91" s="1">
        <f>(Table2[[#This Row],[Current Month High]]/Table2[[#This Row],[Close Price]])-1</f>
        <v>8.0596627074904781E-2</v>
      </c>
      <c r="AI91">
        <v>8.0596627074904692</v>
      </c>
      <c r="AJ91">
        <v>87.426683937823796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0.23</v>
      </c>
      <c r="AM91" t="s">
        <v>3159</v>
      </c>
      <c r="AN91">
        <v>-6.76</v>
      </c>
      <c r="AO91" t="s">
        <v>3158</v>
      </c>
      <c r="AP91">
        <v>0.12093959516299201</v>
      </c>
      <c r="AQ91">
        <f>(Table2[[#This Row],[Sharpe Ratio]]-AVERAGE(Table2[Sharpe Ratio]))/_xlfn.STDEV.P(Table2[Sharpe Ratio])</f>
        <v>0.76173863745215009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2.575019276265206</v>
      </c>
      <c r="AS91">
        <f>_xlfn.RANK.AVG(Table2[[#This Row],[1Y Return vs Nifty Z-Score]],Table2[1Y Return vs Nifty Z-Score])</f>
        <v>144</v>
      </c>
      <c r="AT91">
        <f>_xlfn.RANK.AVG(Table2[[#This Row],[6M Return vs Nifty Z-Score]],Table2[6M Return vs Nifty Z-Score])</f>
        <v>188</v>
      </c>
      <c r="AU91">
        <f>_xlfn.RANK.AVG(Table2[[#This Row],[Sharpe Ratio Z-Score]],Table2[Sharpe Ratio Z-Score])</f>
        <v>154</v>
      </c>
      <c r="AV91">
        <f>(Table2[[#This Row],[Rank 1Y]]+Table2[[#This Row],[Rank 6M]]+Table2[[#This Row],[Rank Sharpe]])/3</f>
        <v>162</v>
      </c>
    </row>
    <row r="92" spans="1:48" hidden="1" x14ac:dyDescent="0.3">
      <c r="A92" t="s">
        <v>909</v>
      </c>
      <c r="B92" t="s">
        <v>910</v>
      </c>
      <c r="C92" t="s">
        <v>3123</v>
      </c>
      <c r="D92" t="s">
        <v>267</v>
      </c>
      <c r="E92">
        <v>16196.1224928299</v>
      </c>
      <c r="F92">
        <v>1116.1500000000001</v>
      </c>
      <c r="G92">
        <v>83.467386501297995</v>
      </c>
      <c r="H92">
        <f>(Table2[[#This Row],[1Y Return vs Nifty]]-AVERAGE(Table2[1Y Return vs Nifty]))/_xlfn.STDEV.P(Table2[1Y Return vs Nifty])</f>
        <v>1.0837486967447969</v>
      </c>
      <c r="I92">
        <v>-5.0733258132017003</v>
      </c>
      <c r="J92">
        <f>(Table2[[#This Row],[1M Return vs Nifty]]-AVERAGE(Table2[1M Return vs Nifty]))/_xlfn.STDEV.P(Table2[1M Return vs Nifty])</f>
        <v>-0.34856111305371579</v>
      </c>
      <c r="K92">
        <v>1.4951722515774999</v>
      </c>
      <c r="L92">
        <f>(Table2[[#This Row],[6M Return vs Nifty]]-AVERAGE(Table2[6M Return vs Nifty]))/_xlfn.STDEV.P(Table2[6M Return vs Nifty])</f>
        <v>-7.335209792722347E-2</v>
      </c>
      <c r="M92">
        <v>-1.0766379135839701</v>
      </c>
      <c r="N92">
        <f>(Table2[[#This Row],[1W Return vs Nifty]]-AVERAGE(Table2[1W Return vs Nifty]))/_xlfn.STDEV.P(Table2[1W Return vs Nifty])</f>
        <v>-0.2164082541173426</v>
      </c>
      <c r="O92">
        <v>1141.99</v>
      </c>
      <c r="P92">
        <v>1192.9052184927</v>
      </c>
      <c r="Q92">
        <v>1079.4261782876499</v>
      </c>
      <c r="R92">
        <v>43.331869955207701</v>
      </c>
      <c r="S92" s="1">
        <f>(Table2[[#This Row],[Close Price]]-Table2[[#This Row],[20D EMA]])/Table2[[#This Row],[20D EMA]]</f>
        <v>-2.2627168363996111E-2</v>
      </c>
      <c r="T92" s="1">
        <f>(Table2[[#This Row],[Close Price]]-Table2[[#This Row],[50D EMA]])/Table2[[#This Row],[50D EMA]]</f>
        <v>-6.434309893428436E-2</v>
      </c>
      <c r="U92" s="1">
        <f>(Table2[[#This Row],[Close Price]]-Table2[[#This Row],[200D EMA]])/Table2[[#This Row],[200D EMA]]</f>
        <v>3.4021614864489472E-2</v>
      </c>
      <c r="V92">
        <v>0.70309629898382497</v>
      </c>
      <c r="W92">
        <v>1090</v>
      </c>
      <c r="X92">
        <v>1127.3</v>
      </c>
      <c r="Y92">
        <v>1001</v>
      </c>
      <c r="Z92">
        <v>1127.3</v>
      </c>
      <c r="AA92">
        <v>1001</v>
      </c>
      <c r="AB92">
        <v>1248.8499999999999</v>
      </c>
      <c r="AC92" s="1">
        <f>(Table2[[#This Row],[Close Price]]/Table2[[#This Row],[Day Low]])-1</f>
        <v>2.3990825688073425E-2</v>
      </c>
      <c r="AD92" s="1">
        <f>(Table2[[#This Row],[Day High]]/Table2[[#This Row],[Close Price]])-1</f>
        <v>9.9896967253503277E-3</v>
      </c>
      <c r="AE92" s="1">
        <f>(Table2[[#This Row],[Close Price]]/Table2[[#This Row],[Current Week Low]])-1</f>
        <v>0.11503496503496513</v>
      </c>
      <c r="AF92" s="1">
        <f>(Table2[[#This Row],[Current Week High]]/Table2[[#This Row],[Close Price]])-1</f>
        <v>9.9896967253503277E-3</v>
      </c>
      <c r="AG92" s="1">
        <f>(Table2[[#This Row],[Close Price]]/Table2[[#This Row],[Current Month Low]])-1</f>
        <v>0.11503496503496513</v>
      </c>
      <c r="AH92" s="1">
        <f>(Table2[[#This Row],[Current Month High]]/Table2[[#This Row],[Close Price]])-1</f>
        <v>0.11889083008556178</v>
      </c>
      <c r="AI92">
        <v>29.910854275858899</v>
      </c>
      <c r="AJ92">
        <v>120.71386197350201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-0.09</v>
      </c>
      <c r="AM92" t="s">
        <v>3158</v>
      </c>
      <c r="AN92">
        <v>-6.82</v>
      </c>
      <c r="AO92" t="s">
        <v>3158</v>
      </c>
      <c r="AP92">
        <v>0.18019750349763999</v>
      </c>
      <c r="AQ92">
        <f>(Table2[[#This Row],[Sharpe Ratio]]-AVERAGE(Table2[Sharpe Ratio]))/_xlfn.STDEV.P(Table2[Sharpe Ratio])</f>
        <v>1.466061630081809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91</v>
      </c>
      <c r="AT92">
        <f>_xlfn.RANK.AVG(Table2[[#This Row],[6M Return vs Nifty Z-Score]],Table2[6M Return vs Nifty Z-Score])</f>
        <v>342</v>
      </c>
      <c r="AU92">
        <f>_xlfn.RANK.AVG(Table2[[#This Row],[Sharpe Ratio Z-Score]],Table2[Sharpe Ratio Z-Score])</f>
        <v>53</v>
      </c>
      <c r="AV92">
        <f>(Table2[[#This Row],[Rank 1Y]]+Table2[[#This Row],[Rank 6M]]+Table2[[#This Row],[Rank Sharpe]])/3</f>
        <v>162</v>
      </c>
    </row>
    <row r="93" spans="1:48" hidden="1" x14ac:dyDescent="0.3">
      <c r="A93" t="s">
        <v>1309</v>
      </c>
      <c r="B93" t="s">
        <v>1310</v>
      </c>
      <c r="C93" t="s">
        <v>3123</v>
      </c>
      <c r="D93" t="s">
        <v>776</v>
      </c>
      <c r="E93">
        <v>8517.8412805459993</v>
      </c>
      <c r="F93">
        <v>213.23</v>
      </c>
      <c r="G93">
        <v>47.325939623602203</v>
      </c>
      <c r="H93">
        <f>(Table2[[#This Row],[1Y Return vs Nifty]]-AVERAGE(Table2[1Y Return vs Nifty]))/_xlfn.STDEV.P(Table2[1Y Return vs Nifty])</f>
        <v>0.44714006225343106</v>
      </c>
      <c r="I93">
        <v>2.0473511469563102</v>
      </c>
      <c r="J93">
        <f>(Table2[[#This Row],[1M Return vs Nifty]]-AVERAGE(Table2[1M Return vs Nifty]))/_xlfn.STDEV.P(Table2[1M Return vs Nifty])</f>
        <v>0.44823389013948772</v>
      </c>
      <c r="K93">
        <v>9.3188604204543903</v>
      </c>
      <c r="L93">
        <f>(Table2[[#This Row],[6M Return vs Nifty]]-AVERAGE(Table2[6M Return vs Nifty]))/_xlfn.STDEV.P(Table2[6M Return vs Nifty])</f>
        <v>0.21271778928946758</v>
      </c>
      <c r="M93">
        <v>10.247102051389099</v>
      </c>
      <c r="N93">
        <f>(Table2[[#This Row],[1W Return vs Nifty]]-AVERAGE(Table2[1W Return vs Nifty]))/_xlfn.STDEV.P(Table2[1W Return vs Nifty])</f>
        <v>2.0002761606963024</v>
      </c>
      <c r="O93">
        <v>204.49</v>
      </c>
      <c r="P93">
        <v>214.41251865592301</v>
      </c>
      <c r="Q93">
        <v>202.92515848811101</v>
      </c>
      <c r="R93">
        <v>55.913192756306998</v>
      </c>
      <c r="S93" s="1">
        <f>(Table2[[#This Row],[Close Price]]-Table2[[#This Row],[20D EMA]])/Table2[[#This Row],[20D EMA]]</f>
        <v>4.2740476306909775E-2</v>
      </c>
      <c r="T93" s="1">
        <f>(Table2[[#This Row],[Close Price]]-Table2[[#This Row],[50D EMA]])/Table2[[#This Row],[50D EMA]]</f>
        <v>-5.515156779724497E-3</v>
      </c>
      <c r="U93" s="1">
        <f>(Table2[[#This Row],[Close Price]]-Table2[[#This Row],[200D EMA]])/Table2[[#This Row],[200D EMA]]</f>
        <v>5.0781488055325189E-2</v>
      </c>
      <c r="V93">
        <v>1.3446104472312399</v>
      </c>
      <c r="W93">
        <v>203.67</v>
      </c>
      <c r="X93">
        <v>214.25</v>
      </c>
      <c r="Y93">
        <v>201.66</v>
      </c>
      <c r="Z93">
        <v>214.45</v>
      </c>
      <c r="AA93">
        <v>182</v>
      </c>
      <c r="AB93">
        <v>215.8</v>
      </c>
      <c r="AC93" s="1">
        <f>(Table2[[#This Row],[Close Price]]/Table2[[#This Row],[Day Low]])-1</f>
        <v>4.6938675308096478E-2</v>
      </c>
      <c r="AD93" s="1">
        <f>(Table2[[#This Row],[Day High]]/Table2[[#This Row],[Close Price]])-1</f>
        <v>4.7835670402851527E-3</v>
      </c>
      <c r="AE93" s="1">
        <f>(Table2[[#This Row],[Close Price]]/Table2[[#This Row],[Current Week Low]])-1</f>
        <v>5.7373797480908317E-2</v>
      </c>
      <c r="AF93" s="1">
        <f>(Table2[[#This Row],[Current Week High]]/Table2[[#This Row],[Close Price]])-1</f>
        <v>5.7215213619097316E-3</v>
      </c>
      <c r="AG93" s="1">
        <f>(Table2[[#This Row],[Close Price]]/Table2[[#This Row],[Current Month Low]])-1</f>
        <v>0.17159340659340661</v>
      </c>
      <c r="AH93" s="1">
        <f>(Table2[[#This Row],[Current Month High]]/Table2[[#This Row],[Close Price]])-1</f>
        <v>1.2052713032875362E-2</v>
      </c>
      <c r="AI93">
        <v>39.047038409229401</v>
      </c>
      <c r="AJ93">
        <v>77.322245322245294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-0.1</v>
      </c>
      <c r="AM93" t="s">
        <v>3158</v>
      </c>
      <c r="AN93">
        <v>3.49</v>
      </c>
      <c r="AO93" t="s">
        <v>3159</v>
      </c>
      <c r="AP93">
        <v>0.174111672542381</v>
      </c>
      <c r="AQ93">
        <f>(Table2[[#This Row],[Sharpe Ratio]]-AVERAGE(Table2[Sharpe Ratio]))/_xlfn.STDEV.P(Table2[Sharpe Ratio])</f>
        <v>1.3937271385091461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176</v>
      </c>
      <c r="AT93">
        <f>_xlfn.RANK.AVG(Table2[[#This Row],[6M Return vs Nifty Z-Score]],Table2[6M Return vs Nifty Z-Score])</f>
        <v>246</v>
      </c>
      <c r="AU93">
        <f>_xlfn.RANK.AVG(Table2[[#This Row],[Sharpe Ratio Z-Score]],Table2[Sharpe Ratio Z-Score])</f>
        <v>64</v>
      </c>
      <c r="AV93">
        <f>(Table2[[#This Row],[Rank 1Y]]+Table2[[#This Row],[Rank 6M]]+Table2[[#This Row],[Rank Sharpe]])/3</f>
        <v>162</v>
      </c>
    </row>
    <row r="94" spans="1:48" hidden="1" x14ac:dyDescent="0.3">
      <c r="A94" t="s">
        <v>265</v>
      </c>
      <c r="B94" t="s">
        <v>266</v>
      </c>
      <c r="C94" t="s">
        <v>3123</v>
      </c>
      <c r="D94" t="s">
        <v>267</v>
      </c>
      <c r="E94">
        <v>97338.78</v>
      </c>
      <c r="F94">
        <v>3511.5</v>
      </c>
      <c r="G94">
        <v>82.293771657419697</v>
      </c>
      <c r="H94">
        <f>(Table2[[#This Row],[1Y Return vs Nifty]]-AVERAGE(Table2[1Y Return vs Nifty]))/_xlfn.STDEV.P(Table2[1Y Return vs Nifty])</f>
        <v>1.0630762165945558</v>
      </c>
      <c r="I94">
        <v>-4.2515843490949603</v>
      </c>
      <c r="J94">
        <f>(Table2[[#This Row],[1M Return vs Nifty]]-AVERAGE(Table2[1M Return vs Nifty]))/_xlfn.STDEV.P(Table2[1M Return vs Nifty])</f>
        <v>-0.25660925283305663</v>
      </c>
      <c r="K94">
        <v>-0.47312447545231501</v>
      </c>
      <c r="L94">
        <f>(Table2[[#This Row],[6M Return vs Nifty]]-AVERAGE(Table2[6M Return vs Nifty]))/_xlfn.STDEV.P(Table2[6M Return vs Nifty])</f>
        <v>-0.14532204490828157</v>
      </c>
      <c r="M94">
        <v>-0.704437584825226</v>
      </c>
      <c r="N94">
        <f>(Table2[[#This Row],[1W Return vs Nifty]]-AVERAGE(Table2[1W Return vs Nifty]))/_xlfn.STDEV.P(Table2[1W Return vs Nifty])</f>
        <v>-0.14354799147442651</v>
      </c>
      <c r="O94">
        <v>3582.12</v>
      </c>
      <c r="P94">
        <v>3668.2442070242801</v>
      </c>
      <c r="Q94">
        <v>3314.84010035441</v>
      </c>
      <c r="R94">
        <v>40.926459219023599</v>
      </c>
      <c r="S94" s="1">
        <f>(Table2[[#This Row],[Close Price]]-Table2[[#This Row],[20D EMA]])/Table2[[#This Row],[20D EMA]]</f>
        <v>-1.971458242604935E-2</v>
      </c>
      <c r="T94" s="1">
        <f>(Table2[[#This Row],[Close Price]]-Table2[[#This Row],[50D EMA]])/Table2[[#This Row],[50D EMA]]</f>
        <v>-4.2730036000365602E-2</v>
      </c>
      <c r="U94" s="1">
        <f>(Table2[[#This Row],[Close Price]]-Table2[[#This Row],[200D EMA]])/Table2[[#This Row],[200D EMA]]</f>
        <v>5.932711494124978E-2</v>
      </c>
      <c r="V94">
        <v>0.70096920693692399</v>
      </c>
      <c r="W94">
        <v>3448.05</v>
      </c>
      <c r="X94">
        <v>3542.85</v>
      </c>
      <c r="Y94">
        <v>3328.1</v>
      </c>
      <c r="Z94">
        <v>3542.85</v>
      </c>
      <c r="AA94">
        <v>3311.2</v>
      </c>
      <c r="AB94">
        <v>3891.7</v>
      </c>
      <c r="AC94" s="1">
        <f>(Table2[[#This Row],[Close Price]]/Table2[[#This Row],[Day Low]])-1</f>
        <v>1.8401705311697825E-2</v>
      </c>
      <c r="AD94" s="1">
        <f>(Table2[[#This Row],[Day High]]/Table2[[#This Row],[Close Price]])-1</f>
        <v>8.9278086287911673E-3</v>
      </c>
      <c r="AE94" s="1">
        <f>(Table2[[#This Row],[Close Price]]/Table2[[#This Row],[Current Week Low]])-1</f>
        <v>5.5106517232054397E-2</v>
      </c>
      <c r="AF94" s="1">
        <f>(Table2[[#This Row],[Current Week High]]/Table2[[#This Row],[Close Price]])-1</f>
        <v>8.9278086287911673E-3</v>
      </c>
      <c r="AG94" s="1">
        <f>(Table2[[#This Row],[Close Price]]/Table2[[#This Row],[Current Month Low]])-1</f>
        <v>6.0491664653298027E-2</v>
      </c>
      <c r="AH94" s="1">
        <f>(Table2[[#This Row],[Current Month High]]/Table2[[#This Row],[Close Price]])-1</f>
        <v>0.10827281788409504</v>
      </c>
      <c r="AI94">
        <v>18.8067777303146</v>
      </c>
      <c r="AJ94">
        <v>111.657273740996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0</v>
      </c>
      <c r="AM94" t="s">
        <v>3157</v>
      </c>
      <c r="AN94">
        <v>-4.26</v>
      </c>
      <c r="AO94" t="s">
        <v>3158</v>
      </c>
      <c r="AP94">
        <v>0.21434932221320999</v>
      </c>
      <c r="AQ94">
        <f>(Table2[[#This Row],[Sharpe Ratio]]-AVERAGE(Table2[Sharpe Ratio]))/_xlfn.STDEV.P(Table2[Sharpe Ratio])</f>
        <v>1.8719806346078527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95</v>
      </c>
      <c r="AT94">
        <f>_xlfn.RANK.AVG(Table2[[#This Row],[6M Return vs Nifty Z-Score]],Table2[6M Return vs Nifty Z-Score])</f>
        <v>375</v>
      </c>
      <c r="AU94">
        <f>_xlfn.RANK.AVG(Table2[[#This Row],[Sharpe Ratio Z-Score]],Table2[Sharpe Ratio Z-Score])</f>
        <v>18</v>
      </c>
      <c r="AV94">
        <f>(Table2[[#This Row],[Rank 1Y]]+Table2[[#This Row],[Rank 6M]]+Table2[[#This Row],[Rank Sharpe]])/3</f>
        <v>162.66666666666666</v>
      </c>
    </row>
    <row r="95" spans="1:48" hidden="1" x14ac:dyDescent="0.3">
      <c r="A95" t="s">
        <v>1602</v>
      </c>
      <c r="B95" t="s">
        <v>1603</v>
      </c>
      <c r="C95" t="s">
        <v>3115</v>
      </c>
      <c r="D95" t="s">
        <v>48</v>
      </c>
      <c r="E95">
        <v>5798.2477247799998</v>
      </c>
      <c r="F95">
        <v>766.3</v>
      </c>
      <c r="G95">
        <v>60.997822708321699</v>
      </c>
      <c r="H95">
        <f>(Table2[[#This Row],[1Y Return vs Nifty]]-AVERAGE(Table2[1Y Return vs Nifty]))/_xlfn.STDEV.P(Table2[1Y Return vs Nifty])</f>
        <v>0.68796160022180208</v>
      </c>
      <c r="I95">
        <v>2.0540374557155499</v>
      </c>
      <c r="J95">
        <f>(Table2[[#This Row],[1M Return vs Nifty]]-AVERAGE(Table2[1M Return vs Nifty]))/_xlfn.STDEV.P(Table2[1M Return vs Nifty])</f>
        <v>0.44898207987467426</v>
      </c>
      <c r="K95">
        <v>5.6530725086439304</v>
      </c>
      <c r="L95">
        <f>(Table2[[#This Row],[6M Return vs Nifty]]-AVERAGE(Table2[6M Return vs Nifty]))/_xlfn.STDEV.P(Table2[6M Return vs Nifty])</f>
        <v>7.8679786769938864E-2</v>
      </c>
      <c r="M95">
        <v>6.7775282510487704</v>
      </c>
      <c r="N95">
        <f>(Table2[[#This Row],[1W Return vs Nifty]]-AVERAGE(Table2[1W Return vs Nifty]))/_xlfn.STDEV.P(Table2[1W Return vs Nifty])</f>
        <v>1.3210879955626955</v>
      </c>
      <c r="O95">
        <v>741.11</v>
      </c>
      <c r="P95">
        <v>762.76392724914899</v>
      </c>
      <c r="Q95">
        <v>707.10386899992898</v>
      </c>
      <c r="R95">
        <v>60.473819768978402</v>
      </c>
      <c r="S95" s="1">
        <f>(Table2[[#This Row],[Close Price]]-Table2[[#This Row],[20D EMA]])/Table2[[#This Row],[20D EMA]]</f>
        <v>3.3989556206231113E-2</v>
      </c>
      <c r="T95" s="1">
        <f>(Table2[[#This Row],[Close Price]]-Table2[[#This Row],[50D EMA]])/Table2[[#This Row],[50D EMA]]</f>
        <v>4.6358678282067481E-3</v>
      </c>
      <c r="U95" s="1">
        <f>(Table2[[#This Row],[Close Price]]-Table2[[#This Row],[200D EMA]])/Table2[[#This Row],[200D EMA]]</f>
        <v>8.3716316082095885E-2</v>
      </c>
      <c r="V95">
        <v>0.79923884612365204</v>
      </c>
      <c r="W95">
        <v>748.65</v>
      </c>
      <c r="X95">
        <v>767.85</v>
      </c>
      <c r="Y95">
        <v>690</v>
      </c>
      <c r="Z95">
        <v>767.85</v>
      </c>
      <c r="AA95">
        <v>686</v>
      </c>
      <c r="AB95">
        <v>803</v>
      </c>
      <c r="AC95" s="1">
        <f>(Table2[[#This Row],[Close Price]]/Table2[[#This Row],[Day Low]])-1</f>
        <v>2.3575769718827244E-2</v>
      </c>
      <c r="AD95" s="1">
        <f>(Table2[[#This Row],[Day High]]/Table2[[#This Row],[Close Price]])-1</f>
        <v>2.0227065118101351E-3</v>
      </c>
      <c r="AE95" s="1">
        <f>(Table2[[#This Row],[Close Price]]/Table2[[#This Row],[Current Week Low]])-1</f>
        <v>0.11057971014492751</v>
      </c>
      <c r="AF95" s="1">
        <f>(Table2[[#This Row],[Current Week High]]/Table2[[#This Row],[Close Price]])-1</f>
        <v>2.0227065118101351E-3</v>
      </c>
      <c r="AG95" s="1">
        <f>(Table2[[#This Row],[Close Price]]/Table2[[#This Row],[Current Month Low]])-1</f>
        <v>0.1170553935860057</v>
      </c>
      <c r="AH95" s="1">
        <f>(Table2[[#This Row],[Current Month High]]/Table2[[#This Row],[Close Price]])-1</f>
        <v>4.7892470311888369E-2</v>
      </c>
      <c r="AI95">
        <v>22.249771629909901</v>
      </c>
      <c r="AJ95">
        <v>91.574999999999903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-0.08</v>
      </c>
      <c r="AM95" t="s">
        <v>3158</v>
      </c>
      <c r="AN95">
        <v>3.97</v>
      </c>
      <c r="AO95" t="s">
        <v>3159</v>
      </c>
      <c r="AP95">
        <v>0.17985170563845099</v>
      </c>
      <c r="AQ95">
        <f>(Table2[[#This Row],[Sharpe Ratio]]-AVERAGE(Table2[Sharpe Ratio]))/_xlfn.STDEV.P(Table2[Sharpe Ratio])</f>
        <v>1.4619515730468307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136</v>
      </c>
      <c r="AT95">
        <f>_xlfn.RANK.AVG(Table2[[#This Row],[6M Return vs Nifty Z-Score]],Table2[6M Return vs Nifty Z-Score])</f>
        <v>297</v>
      </c>
      <c r="AU95">
        <f>_xlfn.RANK.AVG(Table2[[#This Row],[Sharpe Ratio Z-Score]],Table2[Sharpe Ratio Z-Score])</f>
        <v>55</v>
      </c>
      <c r="AV95">
        <f>(Table2[[#This Row],[Rank 1Y]]+Table2[[#This Row],[Rank 6M]]+Table2[[#This Row],[Rank Sharpe]])/3</f>
        <v>162.66666666666666</v>
      </c>
    </row>
    <row r="96" spans="1:48" hidden="1" x14ac:dyDescent="0.3">
      <c r="A96" t="s">
        <v>1136</v>
      </c>
      <c r="B96" t="s">
        <v>1137</v>
      </c>
      <c r="C96" t="s">
        <v>3125</v>
      </c>
      <c r="D96" t="s">
        <v>458</v>
      </c>
      <c r="E96">
        <v>10721.435534099999</v>
      </c>
      <c r="F96">
        <v>1611</v>
      </c>
      <c r="G96">
        <v>24.769316375079999</v>
      </c>
      <c r="H96">
        <f>(Table2[[#This Row],[1Y Return vs Nifty]]-AVERAGE(Table2[1Y Return vs Nifty]))/_xlfn.STDEV.P(Table2[1Y Return vs Nifty])</f>
        <v>4.9819468709628043E-2</v>
      </c>
      <c r="I96">
        <v>-5.5424647602309802</v>
      </c>
      <c r="J96">
        <f>(Table2[[#This Row],[1M Return vs Nifty]]-AVERAGE(Table2[1M Return vs Nifty]))/_xlfn.STDEV.P(Table2[1M Return vs Nifty])</f>
        <v>-0.40105718483000885</v>
      </c>
      <c r="K96">
        <v>19.1472712553287</v>
      </c>
      <c r="L96">
        <f>(Table2[[#This Row],[6M Return vs Nifty]]-AVERAGE(Table2[6M Return vs Nifty]))/_xlfn.STDEV.P(Table2[6M Return vs Nifty])</f>
        <v>0.57208952271777114</v>
      </c>
      <c r="M96">
        <v>1.0079922574467399</v>
      </c>
      <c r="N96">
        <f>(Table2[[#This Row],[1W Return vs Nifty]]-AVERAGE(Table2[1W Return vs Nifty]))/_xlfn.STDEV.P(Table2[1W Return vs Nifty])</f>
        <v>0.19166957397371145</v>
      </c>
      <c r="O96">
        <v>1657.31</v>
      </c>
      <c r="P96">
        <v>1738.49580326052</v>
      </c>
      <c r="Q96">
        <v>1560.5364609141</v>
      </c>
      <c r="R96">
        <v>38.453254678015298</v>
      </c>
      <c r="S96" s="1">
        <f>(Table2[[#This Row],[Close Price]]-Table2[[#This Row],[20D EMA]])/Table2[[#This Row],[20D EMA]]</f>
        <v>-2.7942871279362309E-2</v>
      </c>
      <c r="T96" s="1">
        <f>(Table2[[#This Row],[Close Price]]-Table2[[#This Row],[50D EMA]])/Table2[[#This Row],[50D EMA]]</f>
        <v>-7.3336848453360512E-2</v>
      </c>
      <c r="U96" s="1">
        <f>(Table2[[#This Row],[Close Price]]-Table2[[#This Row],[200D EMA]])/Table2[[#This Row],[200D EMA]]</f>
        <v>3.2337302171293394E-2</v>
      </c>
      <c r="V96">
        <v>0.58739579724876001</v>
      </c>
      <c r="W96">
        <v>1576.3</v>
      </c>
      <c r="X96">
        <v>1619</v>
      </c>
      <c r="Y96">
        <v>1535</v>
      </c>
      <c r="Z96">
        <v>1619</v>
      </c>
      <c r="AA96">
        <v>1535</v>
      </c>
      <c r="AB96">
        <v>1829</v>
      </c>
      <c r="AC96" s="1">
        <f>(Table2[[#This Row],[Close Price]]/Table2[[#This Row],[Day Low]])-1</f>
        <v>2.2013576095920806E-2</v>
      </c>
      <c r="AD96" s="1">
        <f>(Table2[[#This Row],[Day High]]/Table2[[#This Row],[Close Price]])-1</f>
        <v>4.9658597144630612E-3</v>
      </c>
      <c r="AE96" s="1">
        <f>(Table2[[#This Row],[Close Price]]/Table2[[#This Row],[Current Week Low]])-1</f>
        <v>4.9511400651465864E-2</v>
      </c>
      <c r="AF96" s="1">
        <f>(Table2[[#This Row],[Current Week High]]/Table2[[#This Row],[Close Price]])-1</f>
        <v>4.9658597144630612E-3</v>
      </c>
      <c r="AG96" s="1">
        <f>(Table2[[#This Row],[Close Price]]/Table2[[#This Row],[Current Month Low]])-1</f>
        <v>4.9511400651465864E-2</v>
      </c>
      <c r="AH96" s="1">
        <f>(Table2[[#This Row],[Current Month High]]/Table2[[#This Row],[Close Price]])-1</f>
        <v>0.13531967721911853</v>
      </c>
      <c r="AI96">
        <v>47.734326505276201</v>
      </c>
      <c r="AJ96">
        <v>79.323509462060102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-0.14000000000000001</v>
      </c>
      <c r="AM96" t="s">
        <v>3158</v>
      </c>
      <c r="AN96">
        <v>-4.33</v>
      </c>
      <c r="AO96" t="s">
        <v>3158</v>
      </c>
      <c r="AP96">
        <v>0.178742475597092</v>
      </c>
      <c r="AQ96">
        <f>(Table2[[#This Row],[Sharpe Ratio]]-AVERAGE(Table2[Sharpe Ratio]))/_xlfn.STDEV.P(Table2[Sharpe Ratio])</f>
        <v>1.4487675737427599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278</v>
      </c>
      <c r="AT96">
        <f>_xlfn.RANK.AVG(Table2[[#This Row],[6M Return vs Nifty Z-Score]],Table2[6M Return vs Nifty Z-Score])</f>
        <v>156</v>
      </c>
      <c r="AU96">
        <f>_xlfn.RANK.AVG(Table2[[#This Row],[Sharpe Ratio Z-Score]],Table2[Sharpe Ratio Z-Score])</f>
        <v>56</v>
      </c>
      <c r="AV96">
        <f>(Table2[[#This Row],[Rank 1Y]]+Table2[[#This Row],[Rank 6M]]+Table2[[#This Row],[Rank Sharpe]])/3</f>
        <v>163.33333333333334</v>
      </c>
    </row>
    <row r="97" spans="1:48" hidden="1" x14ac:dyDescent="0.3">
      <c r="A97" t="s">
        <v>339</v>
      </c>
      <c r="B97" t="s">
        <v>340</v>
      </c>
      <c r="C97" t="s">
        <v>3110</v>
      </c>
      <c r="D97" t="s">
        <v>70</v>
      </c>
      <c r="E97">
        <v>76645.759111919993</v>
      </c>
      <c r="F97">
        <v>471.2</v>
      </c>
      <c r="G97">
        <v>105.486365823542</v>
      </c>
      <c r="H97">
        <f>(Table2[[#This Row],[1Y Return vs Nifty]]-AVERAGE(Table2[1Y Return vs Nifty]))/_xlfn.STDEV.P(Table2[1Y Return vs Nifty])</f>
        <v>1.4715990339674077</v>
      </c>
      <c r="I97">
        <v>-12.6545163294945</v>
      </c>
      <c r="J97">
        <f>(Table2[[#This Row],[1M Return vs Nifty]]-AVERAGE(Table2[1M Return vs Nifty]))/_xlfn.STDEV.P(Table2[1M Return vs Nifty])</f>
        <v>-1.1968870173794981</v>
      </c>
      <c r="K97">
        <v>6.2926581885283497</v>
      </c>
      <c r="L97">
        <f>(Table2[[#This Row],[6M Return vs Nifty]]-AVERAGE(Table2[6M Return vs Nifty]))/_xlfn.STDEV.P(Table2[6M Return vs Nifty])</f>
        <v>0.10206596977730835</v>
      </c>
      <c r="M97">
        <v>-6.8039042049540503</v>
      </c>
      <c r="N97">
        <f>(Table2[[#This Row],[1W Return vs Nifty]]-AVERAGE(Table2[1W Return vs Nifty]))/_xlfn.STDEV.P(Table2[1W Return vs Nifty])</f>
        <v>-1.3375521488763031</v>
      </c>
      <c r="O97">
        <v>526.24</v>
      </c>
      <c r="P97">
        <v>559.46504925356703</v>
      </c>
      <c r="Q97">
        <v>479.76240424853302</v>
      </c>
      <c r="R97">
        <v>24.322948953750299</v>
      </c>
      <c r="S97" s="1">
        <f>(Table2[[#This Row],[Close Price]]-Table2[[#This Row],[20D EMA]])/Table2[[#This Row],[20D EMA]]</f>
        <v>-0.10459106111280028</v>
      </c>
      <c r="T97" s="1">
        <f>(Table2[[#This Row],[Close Price]]-Table2[[#This Row],[50D EMA]])/Table2[[#This Row],[50D EMA]]</f>
        <v>-0.15776686921073879</v>
      </c>
      <c r="U97" s="1">
        <f>(Table2[[#This Row],[Close Price]]-Table2[[#This Row],[200D EMA]])/Table2[[#This Row],[200D EMA]]</f>
        <v>-1.7847176378783976E-2</v>
      </c>
      <c r="V97">
        <v>0.48709337920038098</v>
      </c>
      <c r="W97">
        <v>468.6</v>
      </c>
      <c r="X97">
        <v>487.95</v>
      </c>
      <c r="Y97">
        <v>468.2</v>
      </c>
      <c r="Z97">
        <v>491.95</v>
      </c>
      <c r="AA97">
        <v>468.2</v>
      </c>
      <c r="AB97">
        <v>594</v>
      </c>
      <c r="AC97" s="1">
        <f>(Table2[[#This Row],[Close Price]]/Table2[[#This Row],[Day Low]])-1</f>
        <v>5.5484421681604168E-3</v>
      </c>
      <c r="AD97" s="1">
        <f>(Table2[[#This Row],[Day High]]/Table2[[#This Row],[Close Price]])-1</f>
        <v>3.5547538200339623E-2</v>
      </c>
      <c r="AE97" s="1">
        <f>(Table2[[#This Row],[Close Price]]/Table2[[#This Row],[Current Week Low]])-1</f>
        <v>6.4075181546348059E-3</v>
      </c>
      <c r="AF97" s="1">
        <f>(Table2[[#This Row],[Current Week High]]/Table2[[#This Row],[Close Price]])-1</f>
        <v>4.4036502546689338E-2</v>
      </c>
      <c r="AG97" s="1">
        <f>(Table2[[#This Row],[Close Price]]/Table2[[#This Row],[Current Month Low]])-1</f>
        <v>6.4075181546348059E-3</v>
      </c>
      <c r="AH97" s="1">
        <f>(Table2[[#This Row],[Current Month High]]/Table2[[#This Row],[Close Price]])-1</f>
        <v>0.26061120543293725</v>
      </c>
      <c r="AI97">
        <v>62.966893039049197</v>
      </c>
      <c r="AJ97">
        <v>141.06412005457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-0.23</v>
      </c>
      <c r="AM97" t="s">
        <v>3158</v>
      </c>
      <c r="AN97">
        <v>-19.63</v>
      </c>
      <c r="AO97" t="s">
        <v>3158</v>
      </c>
      <c r="AP97">
        <v>0.12097970512553199</v>
      </c>
      <c r="AQ97">
        <f>(Table2[[#This Row],[Sharpe Ratio]]-AVERAGE(Table2[Sharpe Ratio]))/_xlfn.STDEV.P(Table2[Sharpe Ratio])</f>
        <v>0.762215373294578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56</v>
      </c>
      <c r="AT97">
        <f>_xlfn.RANK.AVG(Table2[[#This Row],[6M Return vs Nifty Z-Score]],Table2[6M Return vs Nifty Z-Score])</f>
        <v>284</v>
      </c>
      <c r="AU97">
        <f>_xlfn.RANK.AVG(Table2[[#This Row],[Sharpe Ratio Z-Score]],Table2[Sharpe Ratio Z-Score])</f>
        <v>153</v>
      </c>
      <c r="AV97">
        <f>(Table2[[#This Row],[Rank 1Y]]+Table2[[#This Row],[Rank 6M]]+Table2[[#This Row],[Rank Sharpe]])/3</f>
        <v>164.33333333333334</v>
      </c>
    </row>
    <row r="98" spans="1:48" x14ac:dyDescent="0.3">
      <c r="A98" t="s">
        <v>49</v>
      </c>
      <c r="B98" t="s">
        <v>50</v>
      </c>
      <c r="C98" t="s">
        <v>3116</v>
      </c>
      <c r="D98" t="s">
        <v>51</v>
      </c>
      <c r="E98">
        <v>444380.82979370002</v>
      </c>
      <c r="F98">
        <v>1852.1</v>
      </c>
      <c r="G98">
        <v>38.911138171505598</v>
      </c>
      <c r="H98">
        <f>(Table2[[#This Row],[1Y Return vs Nifty]]-AVERAGE(Table2[1Y Return vs Nifty]))/_xlfn.STDEV.P(Table2[1Y Return vs Nifty])</f>
        <v>0.2989186786418872</v>
      </c>
      <c r="I98">
        <v>1.67476649031963</v>
      </c>
      <c r="J98">
        <f>(Table2[[#This Row],[1M Return vs Nifty]]-AVERAGE(Table2[1M Return vs Nifty]))/_xlfn.STDEV.P(Table2[1M Return vs Nifty])</f>
        <v>0.40654212482902002</v>
      </c>
      <c r="K98">
        <v>15.620944498629701</v>
      </c>
      <c r="L98">
        <f>(Table2[[#This Row],[6M Return vs Nifty]]-AVERAGE(Table2[6M Return vs Nifty]))/_xlfn.STDEV.P(Table2[6M Return vs Nifty])</f>
        <v>0.44315085903341639</v>
      </c>
      <c r="M98">
        <v>-5.6814469976736698E-2</v>
      </c>
      <c r="N98">
        <f>(Table2[[#This Row],[1W Return vs Nifty]]-AVERAGE(Table2[1W Return vs Nifty]))/_xlfn.STDEV.P(Table2[1W Return vs Nifty])</f>
        <v>-1.6772202751064773E-2</v>
      </c>
      <c r="O98">
        <v>1879.55</v>
      </c>
      <c r="P98">
        <v>1843.38254725923</v>
      </c>
      <c r="Q98">
        <v>1625.3585121057899</v>
      </c>
      <c r="R98">
        <v>45.982123936710302</v>
      </c>
      <c r="S98" s="1">
        <f>(Table2[[#This Row],[Close Price]]-Table2[[#This Row],[20D EMA]])/Table2[[#This Row],[20D EMA]]</f>
        <v>-1.4604559602032425E-2</v>
      </c>
      <c r="T98" s="1">
        <f>(Table2[[#This Row],[Close Price]]-Table2[[#This Row],[50D EMA]])/Table2[[#This Row],[50D EMA]]</f>
        <v>4.7290524442314651E-3</v>
      </c>
      <c r="U98" s="1">
        <f>(Table2[[#This Row],[Close Price]]-Table2[[#This Row],[200D EMA]])/Table2[[#This Row],[200D EMA]]</f>
        <v>0.13950244589450431</v>
      </c>
      <c r="V98">
        <v>0.83978297420406101</v>
      </c>
      <c r="W98">
        <v>1820</v>
      </c>
      <c r="X98">
        <v>1880.9</v>
      </c>
      <c r="Y98">
        <v>1820</v>
      </c>
      <c r="Z98">
        <v>1922.7</v>
      </c>
      <c r="AA98">
        <v>1820</v>
      </c>
      <c r="AB98">
        <v>1952.25</v>
      </c>
      <c r="AC98" s="1">
        <f>(Table2[[#This Row],[Close Price]]/Table2[[#This Row],[Day Low]])-1</f>
        <v>1.7637362637362486E-2</v>
      </c>
      <c r="AD98" s="1">
        <f>(Table2[[#This Row],[Day High]]/Table2[[#This Row],[Close Price]])-1</f>
        <v>1.5549916311214496E-2</v>
      </c>
      <c r="AE98" s="1">
        <f>(Table2[[#This Row],[Close Price]]/Table2[[#This Row],[Current Week Low]])-1</f>
        <v>1.7637362637362486E-2</v>
      </c>
      <c r="AF98" s="1">
        <f>(Table2[[#This Row],[Current Week High]]/Table2[[#This Row],[Close Price]])-1</f>
        <v>3.8118892068462973E-2</v>
      </c>
      <c r="AG98" s="1">
        <f>(Table2[[#This Row],[Close Price]]/Table2[[#This Row],[Current Month Low]])-1</f>
        <v>1.7637362637362486E-2</v>
      </c>
      <c r="AH98" s="1">
        <f>(Table2[[#This Row],[Current Month High]]/Table2[[#This Row],[Close Price]])-1</f>
        <v>5.407375411694848E-2</v>
      </c>
      <c r="AI98">
        <v>5.8447168079477301</v>
      </c>
      <c r="AJ98">
        <v>73.360790003276094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0.06</v>
      </c>
      <c r="AM98" t="s">
        <v>3159</v>
      </c>
      <c r="AN98">
        <v>-3.02</v>
      </c>
      <c r="AO98" t="s">
        <v>3158</v>
      </c>
      <c r="AP98">
        <v>0.149758850536551</v>
      </c>
      <c r="AQ98">
        <f>(Table2[[#This Row],[Sharpe Ratio]]-AVERAGE(Table2[Sharpe Ratio]))/_xlfn.STDEV.P(Table2[Sharpe Ratio])</f>
        <v>1.104276279439679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2.2361157391929378</v>
      </c>
      <c r="AS98">
        <f>_xlfn.RANK.AVG(Table2[[#This Row],[1Y Return vs Nifty Z-Score]],Table2[1Y Return vs Nifty Z-Score])</f>
        <v>211</v>
      </c>
      <c r="AT98">
        <f>_xlfn.RANK.AVG(Table2[[#This Row],[6M Return vs Nifty Z-Score]],Table2[6M Return vs Nifty Z-Score])</f>
        <v>187</v>
      </c>
      <c r="AU98">
        <f>_xlfn.RANK.AVG(Table2[[#This Row],[Sharpe Ratio Z-Score]],Table2[Sharpe Ratio Z-Score])</f>
        <v>101</v>
      </c>
      <c r="AV98">
        <f>(Table2[[#This Row],[Rank 1Y]]+Table2[[#This Row],[Rank 6M]]+Table2[[#This Row],[Rank Sharpe]])/3</f>
        <v>166.33333333333334</v>
      </c>
    </row>
    <row r="99" spans="1:48" hidden="1" x14ac:dyDescent="0.3">
      <c r="A99" t="s">
        <v>774</v>
      </c>
      <c r="B99" t="s">
        <v>775</v>
      </c>
      <c r="C99" t="s">
        <v>3123</v>
      </c>
      <c r="D99" t="s">
        <v>776</v>
      </c>
      <c r="E99">
        <v>20658.197554585</v>
      </c>
      <c r="F99">
        <v>486.65</v>
      </c>
      <c r="G99">
        <v>26.374872669725899</v>
      </c>
      <c r="H99">
        <f>(Table2[[#This Row],[1Y Return vs Nifty]]-AVERAGE(Table2[1Y Return vs Nifty]))/_xlfn.STDEV.P(Table2[1Y Return vs Nifty])</f>
        <v>7.8100323203152092E-2</v>
      </c>
      <c r="I99">
        <v>-4.1403106311404603</v>
      </c>
      <c r="J99">
        <f>(Table2[[#This Row],[1M Return vs Nifty]]-AVERAGE(Table2[1M Return vs Nifty]))/_xlfn.STDEV.P(Table2[1M Return vs Nifty])</f>
        <v>-0.24415786050772526</v>
      </c>
      <c r="K99">
        <v>11.4657824135155</v>
      </c>
      <c r="L99">
        <f>(Table2[[#This Row],[6M Return vs Nifty]]-AVERAGE(Table2[6M Return vs Nifty]))/_xlfn.STDEV.P(Table2[6M Return vs Nifty])</f>
        <v>0.29121909444899963</v>
      </c>
      <c r="M99">
        <v>-1.1649240483701599</v>
      </c>
      <c r="N99">
        <f>(Table2[[#This Row],[1W Return vs Nifty]]-AVERAGE(Table2[1W Return vs Nifty]))/_xlfn.STDEV.P(Table2[1W Return vs Nifty])</f>
        <v>-0.23369075085693894</v>
      </c>
      <c r="O99">
        <v>494</v>
      </c>
      <c r="P99">
        <v>519.24113044266505</v>
      </c>
      <c r="Q99">
        <v>488.66173675152498</v>
      </c>
      <c r="R99">
        <v>35.337077884426797</v>
      </c>
      <c r="S99" s="1">
        <f>(Table2[[#This Row],[Close Price]]-Table2[[#This Row],[20D EMA]])/Table2[[#This Row],[20D EMA]]</f>
        <v>-1.4878542510121504E-2</v>
      </c>
      <c r="T99" s="1">
        <f>(Table2[[#This Row],[Close Price]]-Table2[[#This Row],[50D EMA]])/Table2[[#This Row],[50D EMA]]</f>
        <v>-6.2766850566865498E-2</v>
      </c>
      <c r="U99" s="1">
        <f>(Table2[[#This Row],[Close Price]]-Table2[[#This Row],[200D EMA]])/Table2[[#This Row],[200D EMA]]</f>
        <v>-4.1168288822825017E-3</v>
      </c>
      <c r="V99">
        <v>1.03417467897858</v>
      </c>
      <c r="W99">
        <v>464.15</v>
      </c>
      <c r="X99">
        <v>499</v>
      </c>
      <c r="Y99">
        <v>450.05</v>
      </c>
      <c r="Z99">
        <v>499</v>
      </c>
      <c r="AA99">
        <v>450.05</v>
      </c>
      <c r="AB99">
        <v>537.29999999999995</v>
      </c>
      <c r="AC99" s="1">
        <f>(Table2[[#This Row],[Close Price]]/Table2[[#This Row],[Day Low]])-1</f>
        <v>4.8475708283959973E-2</v>
      </c>
      <c r="AD99" s="1">
        <f>(Table2[[#This Row],[Day High]]/Table2[[#This Row],[Close Price]])-1</f>
        <v>2.5377581424021356E-2</v>
      </c>
      <c r="AE99" s="1">
        <f>(Table2[[#This Row],[Close Price]]/Table2[[#This Row],[Current Week Low]])-1</f>
        <v>8.1324297300299886E-2</v>
      </c>
      <c r="AF99" s="1">
        <f>(Table2[[#This Row],[Current Week High]]/Table2[[#This Row],[Close Price]])-1</f>
        <v>2.5377581424021356E-2</v>
      </c>
      <c r="AG99" s="1">
        <f>(Table2[[#This Row],[Close Price]]/Table2[[#This Row],[Current Month Low]])-1</f>
        <v>8.1324297300299886E-2</v>
      </c>
      <c r="AH99" s="1">
        <f>(Table2[[#This Row],[Current Month High]]/Table2[[#This Row],[Close Price]])-1</f>
        <v>0.10407890681187704</v>
      </c>
      <c r="AI99">
        <v>53.7244426178978</v>
      </c>
      <c r="AJ99">
        <v>61.946755407653903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-0.08</v>
      </c>
      <c r="AM99" t="s">
        <v>3158</v>
      </c>
      <c r="AN99">
        <v>-6.75</v>
      </c>
      <c r="AO99" t="s">
        <v>3158</v>
      </c>
      <c r="AP99">
        <v>0.23570756633402701</v>
      </c>
      <c r="AQ99">
        <f>(Table2[[#This Row],[Sharpe Ratio]]-AVERAGE(Table2[Sharpe Ratio]))/_xlfn.STDEV.P(Table2[Sharpe Ratio])</f>
        <v>2.1258387750527628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269</v>
      </c>
      <c r="AT99">
        <f>_xlfn.RANK.AVG(Table2[[#This Row],[6M Return vs Nifty Z-Score]],Table2[6M Return vs Nifty Z-Score])</f>
        <v>219</v>
      </c>
      <c r="AU99">
        <f>_xlfn.RANK.AVG(Table2[[#This Row],[Sharpe Ratio Z-Score]],Table2[Sharpe Ratio Z-Score])</f>
        <v>13</v>
      </c>
      <c r="AV99">
        <f>(Table2[[#This Row],[Rank 1Y]]+Table2[[#This Row],[Rank 6M]]+Table2[[#This Row],[Rank Sharpe]])/3</f>
        <v>167</v>
      </c>
    </row>
    <row r="100" spans="1:48" hidden="1" x14ac:dyDescent="0.3">
      <c r="A100" t="s">
        <v>126</v>
      </c>
      <c r="B100" t="s">
        <v>127</v>
      </c>
      <c r="C100" t="s">
        <v>3124</v>
      </c>
      <c r="D100" t="s">
        <v>128</v>
      </c>
      <c r="E100">
        <v>214961.63892347499</v>
      </c>
      <c r="F100">
        <v>246.85</v>
      </c>
      <c r="G100">
        <v>102.034790207223</v>
      </c>
      <c r="H100">
        <f>(Table2[[#This Row],[1Y Return vs Nifty]]-AVERAGE(Table2[1Y Return vs Nifty]))/_xlfn.STDEV.P(Table2[1Y Return vs Nifty])</f>
        <v>1.4108017214695348</v>
      </c>
      <c r="I100">
        <v>-3.3546575919979</v>
      </c>
      <c r="J100">
        <f>(Table2[[#This Row],[1M Return vs Nifty]]-AVERAGE(Table2[1M Return vs Nifty]))/_xlfn.STDEV.P(Table2[1M Return vs Nifty])</f>
        <v>-0.15624425070138248</v>
      </c>
      <c r="K100">
        <v>20.122458411596099</v>
      </c>
      <c r="L100">
        <f>(Table2[[#This Row],[6M Return vs Nifty]]-AVERAGE(Table2[6M Return vs Nifty]))/_xlfn.STDEV.P(Table2[6M Return vs Nifty])</f>
        <v>0.60774683341151103</v>
      </c>
      <c r="M100">
        <v>-1.4609027482579899</v>
      </c>
      <c r="N100">
        <f>(Table2[[#This Row],[1W Return vs Nifty]]-AVERAGE(Table2[1W Return vs Nifty]))/_xlfn.STDEV.P(Table2[1W Return vs Nifty])</f>
        <v>-0.29163021018641838</v>
      </c>
      <c r="O100">
        <v>263.18</v>
      </c>
      <c r="P100">
        <v>261.77435689602203</v>
      </c>
      <c r="Q100">
        <v>212.24627146175399</v>
      </c>
      <c r="R100">
        <v>33.6745836195729</v>
      </c>
      <c r="S100" s="1">
        <f>(Table2[[#This Row],[Close Price]]-Table2[[#This Row],[20D EMA]])/Table2[[#This Row],[20D EMA]]</f>
        <v>-6.2048787901816296E-2</v>
      </c>
      <c r="T100" s="1">
        <f>(Table2[[#This Row],[Close Price]]-Table2[[#This Row],[50D EMA]])/Table2[[#This Row],[50D EMA]]</f>
        <v>-5.7012295142224556E-2</v>
      </c>
      <c r="U100" s="1">
        <f>(Table2[[#This Row],[Close Price]]-Table2[[#This Row],[200D EMA]])/Table2[[#This Row],[200D EMA]]</f>
        <v>0.16303574286571845</v>
      </c>
      <c r="V100">
        <v>0.98548555866623799</v>
      </c>
      <c r="W100">
        <v>245.05</v>
      </c>
      <c r="X100">
        <v>250.5</v>
      </c>
      <c r="Y100">
        <v>245.05</v>
      </c>
      <c r="Z100">
        <v>259.25</v>
      </c>
      <c r="AA100">
        <v>242.1</v>
      </c>
      <c r="AB100">
        <v>290</v>
      </c>
      <c r="AC100" s="1">
        <f>(Table2[[#This Row],[Close Price]]/Table2[[#This Row],[Day Low]])-1</f>
        <v>7.3454397061822885E-3</v>
      </c>
      <c r="AD100" s="1">
        <f>(Table2[[#This Row],[Day High]]/Table2[[#This Row],[Close Price]])-1</f>
        <v>1.4786307474174532E-2</v>
      </c>
      <c r="AE100" s="1">
        <f>(Table2[[#This Row],[Close Price]]/Table2[[#This Row],[Current Week Low]])-1</f>
        <v>7.3454397061822885E-3</v>
      </c>
      <c r="AF100" s="1">
        <f>(Table2[[#This Row],[Current Week High]]/Table2[[#This Row],[Close Price]])-1</f>
        <v>5.0232934980757538E-2</v>
      </c>
      <c r="AG100" s="1">
        <f>(Table2[[#This Row],[Close Price]]/Table2[[#This Row],[Current Month Low]])-1</f>
        <v>1.9619991738950793E-2</v>
      </c>
      <c r="AH100" s="1">
        <f>(Table2[[#This Row],[Current Month High]]/Table2[[#This Row],[Close Price]])-1</f>
        <v>0.17480251164674909</v>
      </c>
      <c r="AI100">
        <v>20.822361758152699</v>
      </c>
      <c r="AJ100">
        <v>139.07990314769901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-0.12</v>
      </c>
      <c r="AM100" t="s">
        <v>3158</v>
      </c>
      <c r="AN100">
        <v>-11.86</v>
      </c>
      <c r="AO100" t="s">
        <v>3158</v>
      </c>
      <c r="AP100">
        <v>7.1065936194156007E-2</v>
      </c>
      <c r="AQ100">
        <f>(Table2[[#This Row],[Sharpe Ratio]]-AVERAGE(Table2[Sharpe Ratio]))/_xlfn.STDEV.P(Table2[Sharpe Ratio])</f>
        <v>0.16895421887383164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1.7396283128670766</v>
      </c>
      <c r="AS100">
        <f>_xlfn.RANK.AVG(Table2[[#This Row],[1Y Return vs Nifty Z-Score]],Table2[1Y Return vs Nifty Z-Score])</f>
        <v>61</v>
      </c>
      <c r="AT100">
        <f>_xlfn.RANK.AVG(Table2[[#This Row],[6M Return vs Nifty Z-Score]],Table2[6M Return vs Nifty Z-Score])</f>
        <v>149</v>
      </c>
      <c r="AU100">
        <f>_xlfn.RANK.AVG(Table2[[#This Row],[Sharpe Ratio Z-Score]],Table2[Sharpe Ratio Z-Score])</f>
        <v>295</v>
      </c>
      <c r="AV100">
        <f>(Table2[[#This Row],[Rank 1Y]]+Table2[[#This Row],[Rank 6M]]+Table2[[#This Row],[Rank Sharpe]])/3</f>
        <v>168.33333333333334</v>
      </c>
    </row>
    <row r="101" spans="1:48" hidden="1" x14ac:dyDescent="0.3">
      <c r="A101" t="s">
        <v>944</v>
      </c>
      <c r="B101" t="s">
        <v>945</v>
      </c>
      <c r="C101" t="s">
        <v>3118</v>
      </c>
      <c r="D101" t="s">
        <v>522</v>
      </c>
      <c r="E101">
        <v>15335.810387449999</v>
      </c>
      <c r="F101">
        <v>553.25</v>
      </c>
      <c r="G101">
        <v>63.182521870684802</v>
      </c>
      <c r="H101">
        <f>(Table2[[#This Row],[1Y Return vs Nifty]]-AVERAGE(Table2[1Y Return vs Nifty]))/_xlfn.STDEV.P(Table2[1Y Return vs Nifty])</f>
        <v>0.72644368853533658</v>
      </c>
      <c r="I101">
        <v>-5.3274386420913302</v>
      </c>
      <c r="J101">
        <f>(Table2[[#This Row],[1M Return vs Nifty]]-AVERAGE(Table2[1M Return vs Nifty]))/_xlfn.STDEV.P(Table2[1M Return vs Nifty])</f>
        <v>-0.3769960263968502</v>
      </c>
      <c r="K101">
        <v>0.37687278756688197</v>
      </c>
      <c r="L101">
        <f>(Table2[[#This Row],[6M Return vs Nifty]]-AVERAGE(Table2[6M Return vs Nifty]))/_xlfn.STDEV.P(Table2[6M Return vs Nifty])</f>
        <v>-0.11424225032576003</v>
      </c>
      <c r="M101">
        <v>-3.28840618484021</v>
      </c>
      <c r="N101">
        <f>(Table2[[#This Row],[1W Return vs Nifty]]-AVERAGE(Table2[1W Return vs Nifty]))/_xlfn.STDEV.P(Table2[1W Return vs Nifty])</f>
        <v>-0.64937406499241479</v>
      </c>
      <c r="O101">
        <v>575.64</v>
      </c>
      <c r="P101">
        <v>592.36255584845503</v>
      </c>
      <c r="Q101">
        <v>527.26855610888595</v>
      </c>
      <c r="R101">
        <v>30.857172511656799</v>
      </c>
      <c r="S101" s="1">
        <f>(Table2[[#This Row],[Close Price]]-Table2[[#This Row],[20D EMA]])/Table2[[#This Row],[20D EMA]]</f>
        <v>-3.8895837676325457E-2</v>
      </c>
      <c r="T101" s="1">
        <f>(Table2[[#This Row],[Close Price]]-Table2[[#This Row],[50D EMA]])/Table2[[#This Row],[50D EMA]]</f>
        <v>-6.60280692327576E-2</v>
      </c>
      <c r="U101" s="1">
        <f>(Table2[[#This Row],[Close Price]]-Table2[[#This Row],[200D EMA]])/Table2[[#This Row],[200D EMA]]</f>
        <v>4.9275542017621549E-2</v>
      </c>
      <c r="V101">
        <v>0.50713375223504498</v>
      </c>
      <c r="W101">
        <v>540.15</v>
      </c>
      <c r="X101">
        <v>563.5</v>
      </c>
      <c r="Y101">
        <v>517.5</v>
      </c>
      <c r="Z101">
        <v>563.5</v>
      </c>
      <c r="AA101">
        <v>515</v>
      </c>
      <c r="AB101">
        <v>650</v>
      </c>
      <c r="AC101" s="1">
        <f>(Table2[[#This Row],[Close Price]]/Table2[[#This Row],[Day Low]])-1</f>
        <v>2.4252522447468339E-2</v>
      </c>
      <c r="AD101" s="1">
        <f>(Table2[[#This Row],[Day High]]/Table2[[#This Row],[Close Price]])-1</f>
        <v>1.8526886579304014E-2</v>
      </c>
      <c r="AE101" s="1">
        <f>(Table2[[#This Row],[Close Price]]/Table2[[#This Row],[Current Week Low]])-1</f>
        <v>6.908212560386473E-2</v>
      </c>
      <c r="AF101" s="1">
        <f>(Table2[[#This Row],[Current Week High]]/Table2[[#This Row],[Close Price]])-1</f>
        <v>1.8526886579304014E-2</v>
      </c>
      <c r="AG101" s="1">
        <f>(Table2[[#This Row],[Close Price]]/Table2[[#This Row],[Current Month Low]])-1</f>
        <v>7.4271844660194208E-2</v>
      </c>
      <c r="AH101" s="1">
        <f>(Table2[[#This Row],[Current Month High]]/Table2[[#This Row],[Close Price]])-1</f>
        <v>0.17487573429733394</v>
      </c>
      <c r="AI101">
        <v>30.863081789426101</v>
      </c>
      <c r="AJ101">
        <v>102.61856802783301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-0.02</v>
      </c>
      <c r="AM101" t="s">
        <v>3158</v>
      </c>
      <c r="AN101">
        <v>-8.7799999999999994</v>
      </c>
      <c r="AO101" t="s">
        <v>3158</v>
      </c>
      <c r="AP101">
        <v>0.223556594111604</v>
      </c>
      <c r="AQ101">
        <f>(Table2[[#This Row],[Sharpe Ratio]]-AVERAGE(Table2[Sharpe Ratio]))/_xlfn.STDEV.P(Table2[Sharpe Ratio])</f>
        <v>1.9814157037771796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130</v>
      </c>
      <c r="AT101">
        <f>_xlfn.RANK.AVG(Table2[[#This Row],[6M Return vs Nifty Z-Score]],Table2[6M Return vs Nifty Z-Score])</f>
        <v>360</v>
      </c>
      <c r="AU101">
        <f>_xlfn.RANK.AVG(Table2[[#This Row],[Sharpe Ratio Z-Score]],Table2[Sharpe Ratio Z-Score])</f>
        <v>17</v>
      </c>
      <c r="AV101">
        <f>(Table2[[#This Row],[Rank 1Y]]+Table2[[#This Row],[Rank 6M]]+Table2[[#This Row],[Rank Sharpe]])/3</f>
        <v>169</v>
      </c>
    </row>
    <row r="102" spans="1:48" x14ac:dyDescent="0.3">
      <c r="A102" t="s">
        <v>1237</v>
      </c>
      <c r="B102" t="s">
        <v>1238</v>
      </c>
      <c r="C102" t="s">
        <v>3118</v>
      </c>
      <c r="D102" t="s">
        <v>200</v>
      </c>
      <c r="E102">
        <v>9215.7712232649992</v>
      </c>
      <c r="F102">
        <v>1493.15</v>
      </c>
      <c r="G102">
        <v>48.539353081047999</v>
      </c>
      <c r="H102">
        <f>(Table2[[#This Row],[1Y Return vs Nifty]]-AVERAGE(Table2[1Y Return vs Nifty]))/_xlfn.STDEV.P(Table2[1Y Return vs Nifty])</f>
        <v>0.46851356970685665</v>
      </c>
      <c r="I102">
        <v>-7.5077994339869596</v>
      </c>
      <c r="J102">
        <f>(Table2[[#This Row],[1M Return vs Nifty]]-AVERAGE(Table2[1M Return vs Nifty]))/_xlfn.STDEV.P(Table2[1M Return vs Nifty])</f>
        <v>-0.6209757201621271</v>
      </c>
      <c r="K102">
        <v>36.6417090618516</v>
      </c>
      <c r="L102">
        <f>(Table2[[#This Row],[6M Return vs Nifty]]-AVERAGE(Table2[6M Return vs Nifty]))/_xlfn.STDEV.P(Table2[6M Return vs Nifty])</f>
        <v>1.2117663275960833</v>
      </c>
      <c r="M102">
        <v>-1.52292771653768</v>
      </c>
      <c r="N102">
        <f>(Table2[[#This Row],[1W Return vs Nifty]]-AVERAGE(Table2[1W Return vs Nifty]))/_xlfn.STDEV.P(Table2[1W Return vs Nifty])</f>
        <v>-0.30377193906223038</v>
      </c>
      <c r="O102">
        <v>1542.31</v>
      </c>
      <c r="P102">
        <v>1526.5402038535201</v>
      </c>
      <c r="Q102">
        <v>1290.77919485344</v>
      </c>
      <c r="R102">
        <v>29.308518838800001</v>
      </c>
      <c r="S102" s="1">
        <f>(Table2[[#This Row],[Close Price]]-Table2[[#This Row],[20D EMA]])/Table2[[#This Row],[20D EMA]]</f>
        <v>-3.1874266522294387E-2</v>
      </c>
      <c r="T102" s="1">
        <f>(Table2[[#This Row],[Close Price]]-Table2[[#This Row],[50D EMA]])/Table2[[#This Row],[50D EMA]]</f>
        <v>-2.1873124447840602E-2</v>
      </c>
      <c r="U102" s="1">
        <f>(Table2[[#This Row],[Close Price]]-Table2[[#This Row],[200D EMA]])/Table2[[#This Row],[200D EMA]]</f>
        <v>0.15678189263775516</v>
      </c>
      <c r="V102">
        <v>0.84363657552097104</v>
      </c>
      <c r="W102">
        <v>1470</v>
      </c>
      <c r="X102">
        <v>1499.95</v>
      </c>
      <c r="Y102">
        <v>1460</v>
      </c>
      <c r="Z102">
        <v>1508.8</v>
      </c>
      <c r="AA102">
        <v>1456.45</v>
      </c>
      <c r="AB102">
        <v>1697</v>
      </c>
      <c r="AC102" s="1">
        <f>(Table2[[#This Row],[Close Price]]/Table2[[#This Row],[Day Low]])-1</f>
        <v>1.5748299319727987E-2</v>
      </c>
      <c r="AD102" s="1">
        <f>(Table2[[#This Row],[Day High]]/Table2[[#This Row],[Close Price]])-1</f>
        <v>4.5541305294176659E-3</v>
      </c>
      <c r="AE102" s="1">
        <f>(Table2[[#This Row],[Close Price]]/Table2[[#This Row],[Current Week Low]])-1</f>
        <v>2.2705479452054922E-2</v>
      </c>
      <c r="AF102" s="1">
        <f>(Table2[[#This Row],[Current Week High]]/Table2[[#This Row],[Close Price]])-1</f>
        <v>1.0481197468439118E-2</v>
      </c>
      <c r="AG102" s="1">
        <f>(Table2[[#This Row],[Close Price]]/Table2[[#This Row],[Current Month Low]])-1</f>
        <v>2.5198256033506228E-2</v>
      </c>
      <c r="AH102" s="1">
        <f>(Table2[[#This Row],[Current Month High]]/Table2[[#This Row],[Close Price]])-1</f>
        <v>0.13652345712085179</v>
      </c>
      <c r="AI102">
        <v>17.757760439339599</v>
      </c>
      <c r="AJ102">
        <v>81.980499695307699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0.15</v>
      </c>
      <c r="AM102" t="s">
        <v>3159</v>
      </c>
      <c r="AN102">
        <v>-5.47</v>
      </c>
      <c r="AO102" t="s">
        <v>3158</v>
      </c>
      <c r="AP102">
        <v>8.3264369062761995E-2</v>
      </c>
      <c r="AQ102">
        <f>(Table2[[#This Row],[Sharpe Ratio]]-AVERAGE(Table2[Sharpe Ratio]))/_xlfn.STDEV.P(Table2[Sharpe Ratio])</f>
        <v>0.31394139417014649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1.0694736322487288</v>
      </c>
      <c r="AS102">
        <f>_xlfn.RANK.AVG(Table2[[#This Row],[1Y Return vs Nifty Z-Score]],Table2[1Y Return vs Nifty Z-Score])</f>
        <v>170</v>
      </c>
      <c r="AT102">
        <f>_xlfn.RANK.AVG(Table2[[#This Row],[6M Return vs Nifty Z-Score]],Table2[6M Return vs Nifty Z-Score])</f>
        <v>77</v>
      </c>
      <c r="AU102">
        <f>_xlfn.RANK.AVG(Table2[[#This Row],[Sharpe Ratio Z-Score]],Table2[Sharpe Ratio Z-Score])</f>
        <v>260</v>
      </c>
      <c r="AV102">
        <f>(Table2[[#This Row],[Rank 1Y]]+Table2[[#This Row],[Rank 6M]]+Table2[[#This Row],[Rank Sharpe]])/3</f>
        <v>169</v>
      </c>
    </row>
    <row r="103" spans="1:48" hidden="1" x14ac:dyDescent="0.3">
      <c r="A103" t="s">
        <v>1122</v>
      </c>
      <c r="B103" t="s">
        <v>1123</v>
      </c>
      <c r="C103" t="s">
        <v>3123</v>
      </c>
      <c r="D103" t="s">
        <v>163</v>
      </c>
      <c r="E103">
        <v>10967.969792</v>
      </c>
      <c r="F103">
        <v>10841</v>
      </c>
      <c r="G103">
        <v>96.382124064976594</v>
      </c>
      <c r="H103">
        <f>(Table2[[#This Row],[1Y Return vs Nifty]]-AVERAGE(Table2[1Y Return vs Nifty]))/_xlfn.STDEV.P(Table2[1Y Return vs Nifty])</f>
        <v>1.3112335971985651</v>
      </c>
      <c r="I103">
        <v>-16.391628138377399</v>
      </c>
      <c r="J103">
        <f>(Table2[[#This Row],[1M Return vs Nifty]]-AVERAGE(Table2[1M Return vs Nifty]))/_xlfn.STDEV.P(Table2[1M Return vs Nifty])</f>
        <v>-1.6150652372809571</v>
      </c>
      <c r="K103">
        <v>-3.4308628788547599</v>
      </c>
      <c r="L103">
        <f>(Table2[[#This Row],[6M Return vs Nifty]]-AVERAGE(Table2[6M Return vs Nifty]))/_xlfn.STDEV.P(Table2[6M Return vs Nifty])</f>
        <v>-0.25347051315165176</v>
      </c>
      <c r="M103">
        <v>-18.740011935279799</v>
      </c>
      <c r="N103">
        <f>(Table2[[#This Row],[1W Return vs Nifty]]-AVERAGE(Table2[1W Return vs Nifty]))/_xlfn.STDEV.P(Table2[1W Return vs Nifty])</f>
        <v>-3.6741109237326883</v>
      </c>
      <c r="O103">
        <v>12487.4</v>
      </c>
      <c r="P103">
        <v>12909.901612797201</v>
      </c>
      <c r="Q103">
        <v>11006.227099096701</v>
      </c>
      <c r="R103">
        <v>16.0273888822964</v>
      </c>
      <c r="S103" s="1">
        <f>(Table2[[#This Row],[Close Price]]-Table2[[#This Row],[20D EMA]])/Table2[[#This Row],[20D EMA]]</f>
        <v>-0.1318448996588561</v>
      </c>
      <c r="T103" s="1">
        <f>(Table2[[#This Row],[Close Price]]-Table2[[#This Row],[50D EMA]])/Table2[[#This Row],[50D EMA]]</f>
        <v>-0.16025696204736065</v>
      </c>
      <c r="U103" s="1">
        <f>(Table2[[#This Row],[Close Price]]-Table2[[#This Row],[200D EMA]])/Table2[[#This Row],[200D EMA]]</f>
        <v>-1.5012146997244978E-2</v>
      </c>
      <c r="V103">
        <v>1.7955018810511001</v>
      </c>
      <c r="W103">
        <v>10355.5</v>
      </c>
      <c r="X103">
        <v>11099</v>
      </c>
      <c r="Y103">
        <v>10073.700000000001</v>
      </c>
      <c r="Z103">
        <v>12099.95</v>
      </c>
      <c r="AA103">
        <v>10073.700000000001</v>
      </c>
      <c r="AB103">
        <v>14280</v>
      </c>
      <c r="AC103" s="1">
        <f>(Table2[[#This Row],[Close Price]]/Table2[[#This Row],[Day Low]])-1</f>
        <v>4.6883298730143297E-2</v>
      </c>
      <c r="AD103" s="1">
        <f>(Table2[[#This Row],[Day High]]/Table2[[#This Row],[Close Price]])-1</f>
        <v>2.3798542569873682E-2</v>
      </c>
      <c r="AE103" s="1">
        <f>(Table2[[#This Row],[Close Price]]/Table2[[#This Row],[Current Week Low]])-1</f>
        <v>7.6168637144246931E-2</v>
      </c>
      <c r="AF103" s="1">
        <f>(Table2[[#This Row],[Current Week High]]/Table2[[#This Row],[Close Price]])-1</f>
        <v>0.11612858592380793</v>
      </c>
      <c r="AG103" s="1">
        <f>(Table2[[#This Row],[Close Price]]/Table2[[#This Row],[Current Month Low]])-1</f>
        <v>7.6168637144246931E-2</v>
      </c>
      <c r="AH103" s="1">
        <f>(Table2[[#This Row],[Current Month High]]/Table2[[#This Row],[Close Price]])-1</f>
        <v>0.31722165851858675</v>
      </c>
      <c r="AI103">
        <v>36.518771331057998</v>
      </c>
      <c r="AJ103">
        <v>126.770698238714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-0.14000000000000001</v>
      </c>
      <c r="AM103" t="s">
        <v>3158</v>
      </c>
      <c r="AN103">
        <v>-19.7</v>
      </c>
      <c r="AO103" t="s">
        <v>3158</v>
      </c>
      <c r="AP103">
        <v>0.193234286095018</v>
      </c>
      <c r="AQ103">
        <f>(Table2[[#This Row],[Sharpe Ratio]]-AVERAGE(Table2[Sharpe Ratio]))/_xlfn.STDEV.P(Table2[Sharpe Ratio])</f>
        <v>1.6210131967384198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67</v>
      </c>
      <c r="AT103">
        <f>_xlfn.RANK.AVG(Table2[[#This Row],[6M Return vs Nifty Z-Score]],Table2[6M Return vs Nifty Z-Score])</f>
        <v>412</v>
      </c>
      <c r="AU103">
        <f>_xlfn.RANK.AVG(Table2[[#This Row],[Sharpe Ratio Z-Score]],Table2[Sharpe Ratio Z-Score])</f>
        <v>29</v>
      </c>
      <c r="AV103">
        <f>(Table2[[#This Row],[Rank 1Y]]+Table2[[#This Row],[Rank 6M]]+Table2[[#This Row],[Rank Sharpe]])/3</f>
        <v>169.33333333333334</v>
      </c>
    </row>
    <row r="104" spans="1:48" x14ac:dyDescent="0.3">
      <c r="A104" t="s">
        <v>709</v>
      </c>
      <c r="B104" t="s">
        <v>710</v>
      </c>
      <c r="C104" t="s">
        <v>3117</v>
      </c>
      <c r="D104" t="s">
        <v>57</v>
      </c>
      <c r="E104">
        <v>24283.124707170002</v>
      </c>
      <c r="F104">
        <v>183.19</v>
      </c>
      <c r="G104">
        <v>89.242046477374799</v>
      </c>
      <c r="H104">
        <f>(Table2[[#This Row],[1Y Return vs Nifty]]-AVERAGE(Table2[1Y Return vs Nifty]))/_xlfn.STDEV.P(Table2[1Y Return vs Nifty])</f>
        <v>1.1854656649243669</v>
      </c>
      <c r="I104">
        <v>-3.1306032774263501</v>
      </c>
      <c r="J104">
        <f>(Table2[[#This Row],[1M Return vs Nifty]]-AVERAGE(Table2[1M Return vs Nifty]))/_xlfn.STDEV.P(Table2[1M Return vs Nifty])</f>
        <v>-0.13117284817977062</v>
      </c>
      <c r="K104">
        <v>16.643272542614302</v>
      </c>
      <c r="L104">
        <f>(Table2[[#This Row],[6M Return vs Nifty]]-AVERAGE(Table2[6M Return vs Nifty]))/_xlfn.STDEV.P(Table2[6M Return vs Nifty])</f>
        <v>0.4805318565793753</v>
      </c>
      <c r="M104">
        <v>-2.0786856029078602</v>
      </c>
      <c r="N104">
        <f>(Table2[[#This Row],[1W Return vs Nifty]]-AVERAGE(Table2[1W Return vs Nifty]))/_xlfn.STDEV.P(Table2[1W Return vs Nifty])</f>
        <v>-0.4125646037593379</v>
      </c>
      <c r="O104">
        <v>188.02</v>
      </c>
      <c r="P104">
        <v>187.60269996648901</v>
      </c>
      <c r="Q104">
        <v>160.14699988560099</v>
      </c>
      <c r="R104">
        <v>40.098732035193997</v>
      </c>
      <c r="S104" s="1">
        <f>(Table2[[#This Row],[Close Price]]-Table2[[#This Row],[20D EMA]])/Table2[[#This Row],[20D EMA]]</f>
        <v>-2.5688756515264397E-2</v>
      </c>
      <c r="T104" s="1">
        <f>(Table2[[#This Row],[Close Price]]-Table2[[#This Row],[50D EMA]])/Table2[[#This Row],[50D EMA]]</f>
        <v>-2.3521516306946776E-2</v>
      </c>
      <c r="U104" s="1">
        <f>(Table2[[#This Row],[Close Price]]-Table2[[#This Row],[200D EMA]])/Table2[[#This Row],[200D EMA]]</f>
        <v>0.1438865550454238</v>
      </c>
      <c r="V104">
        <v>0.422737165041217</v>
      </c>
      <c r="W104">
        <v>181.17</v>
      </c>
      <c r="X104">
        <v>184.84</v>
      </c>
      <c r="Y104">
        <v>175.14</v>
      </c>
      <c r="Z104">
        <v>184.84</v>
      </c>
      <c r="AA104">
        <v>175.14</v>
      </c>
      <c r="AB104">
        <v>204.12</v>
      </c>
      <c r="AC104" s="1">
        <f>(Table2[[#This Row],[Close Price]]/Table2[[#This Row],[Day Low]])-1</f>
        <v>1.1149748854667019E-2</v>
      </c>
      <c r="AD104" s="1">
        <f>(Table2[[#This Row],[Day High]]/Table2[[#This Row],[Close Price]])-1</f>
        <v>9.0070418690977316E-3</v>
      </c>
      <c r="AE104" s="1">
        <f>(Table2[[#This Row],[Close Price]]/Table2[[#This Row],[Current Week Low]])-1</f>
        <v>4.5963229416466911E-2</v>
      </c>
      <c r="AF104" s="1">
        <f>(Table2[[#This Row],[Current Week High]]/Table2[[#This Row],[Close Price]])-1</f>
        <v>9.0070418690977316E-3</v>
      </c>
      <c r="AG104" s="1">
        <f>(Table2[[#This Row],[Close Price]]/Table2[[#This Row],[Current Month Low]])-1</f>
        <v>4.5963229416466911E-2</v>
      </c>
      <c r="AH104" s="1">
        <f>(Table2[[#This Row],[Current Month High]]/Table2[[#This Row],[Close Price]])-1</f>
        <v>0.11425296140619023</v>
      </c>
      <c r="AI104">
        <v>15.994322834215801</v>
      </c>
      <c r="AJ104">
        <v>119.126794258373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0.12</v>
      </c>
      <c r="AM104" t="s">
        <v>3159</v>
      </c>
      <c r="AN104">
        <v>-2.29</v>
      </c>
      <c r="AO104" t="s">
        <v>3158</v>
      </c>
      <c r="AP104">
        <v>8.5224524020809003E-2</v>
      </c>
      <c r="AQ104">
        <f>(Table2[[#This Row],[Sharpe Ratio]]-AVERAGE(Table2[Sharpe Ratio]))/_xlfn.STDEV.P(Table2[Sharpe Ratio])</f>
        <v>0.33723925001536048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1.4594993195799941</v>
      </c>
      <c r="AS104">
        <f>_xlfn.RANK.AVG(Table2[[#This Row],[1Y Return vs Nifty Z-Score]],Table2[1Y Return vs Nifty Z-Score])</f>
        <v>82</v>
      </c>
      <c r="AT104">
        <f>_xlfn.RANK.AVG(Table2[[#This Row],[6M Return vs Nifty Z-Score]],Table2[6M Return vs Nifty Z-Score])</f>
        <v>174</v>
      </c>
      <c r="AU104">
        <f>_xlfn.RANK.AVG(Table2[[#This Row],[Sharpe Ratio Z-Score]],Table2[Sharpe Ratio Z-Score])</f>
        <v>253</v>
      </c>
      <c r="AV104">
        <f>(Table2[[#This Row],[Rank 1Y]]+Table2[[#This Row],[Rank 6M]]+Table2[[#This Row],[Rank Sharpe]])/3</f>
        <v>169.66666666666666</v>
      </c>
    </row>
    <row r="105" spans="1:48" hidden="1" x14ac:dyDescent="0.3">
      <c r="A105" t="s">
        <v>209</v>
      </c>
      <c r="B105" t="s">
        <v>210</v>
      </c>
      <c r="C105" t="s">
        <v>3118</v>
      </c>
      <c r="D105" t="s">
        <v>99</v>
      </c>
      <c r="E105">
        <v>116732.86307146</v>
      </c>
      <c r="F105">
        <v>2458.9</v>
      </c>
      <c r="G105">
        <v>25.673931153005501</v>
      </c>
      <c r="H105">
        <f>(Table2[[#This Row],[1Y Return vs Nifty]]-AVERAGE(Table2[1Y Return vs Nifty]))/_xlfn.STDEV.P(Table2[1Y Return vs Nifty])</f>
        <v>6.5753683531316998E-2</v>
      </c>
      <c r="I105">
        <v>-10.9461240784207</v>
      </c>
      <c r="J105">
        <f>(Table2[[#This Row],[1M Return vs Nifty]]-AVERAGE(Table2[1M Return vs Nifty]))/_xlfn.STDEV.P(Table2[1M Return vs Nifty])</f>
        <v>-1.0057200234593884</v>
      </c>
      <c r="K105">
        <v>11.684309832469699</v>
      </c>
      <c r="L105">
        <f>(Table2[[#This Row],[6M Return vs Nifty]]-AVERAGE(Table2[6M Return vs Nifty]))/_xlfn.STDEV.P(Table2[6M Return vs Nifty])</f>
        <v>0.29920945816807876</v>
      </c>
      <c r="M105">
        <v>-7.8902347258743797</v>
      </c>
      <c r="N105">
        <f>(Table2[[#This Row],[1W Return vs Nifty]]-AVERAGE(Table2[1W Return vs Nifty]))/_xlfn.STDEV.P(Table2[1W Return vs Nifty])</f>
        <v>-1.5502073266275709</v>
      </c>
      <c r="O105">
        <v>2629.75</v>
      </c>
      <c r="P105">
        <v>2667.9464126479402</v>
      </c>
      <c r="Q105">
        <v>2361.9381329437801</v>
      </c>
      <c r="R105">
        <v>21.285333558384199</v>
      </c>
      <c r="S105" s="1">
        <f>(Table2[[#This Row],[Close Price]]-Table2[[#This Row],[20D EMA]])/Table2[[#This Row],[20D EMA]]</f>
        <v>-6.496815286624201E-2</v>
      </c>
      <c r="T105" s="1">
        <f>(Table2[[#This Row],[Close Price]]-Table2[[#This Row],[50D EMA]])/Table2[[#This Row],[50D EMA]]</f>
        <v>-7.8354801901909743E-2</v>
      </c>
      <c r="U105" s="1">
        <f>(Table2[[#This Row],[Close Price]]-Table2[[#This Row],[200D EMA]])/Table2[[#This Row],[200D EMA]]</f>
        <v>4.1051823374972318E-2</v>
      </c>
      <c r="V105">
        <v>1.2964210869536701</v>
      </c>
      <c r="W105">
        <v>2425</v>
      </c>
      <c r="X105">
        <v>2496.0500000000002</v>
      </c>
      <c r="Y105">
        <v>2408.5</v>
      </c>
      <c r="Z105">
        <v>2496.0500000000002</v>
      </c>
      <c r="AA105">
        <v>2375</v>
      </c>
      <c r="AB105">
        <v>2875.25</v>
      </c>
      <c r="AC105" s="1">
        <f>(Table2[[#This Row],[Close Price]]/Table2[[#This Row],[Day Low]])-1</f>
        <v>1.3979381443298911E-2</v>
      </c>
      <c r="AD105" s="1">
        <f>(Table2[[#This Row],[Day High]]/Table2[[#This Row],[Close Price]])-1</f>
        <v>1.5108381796738346E-2</v>
      </c>
      <c r="AE105" s="1">
        <f>(Table2[[#This Row],[Close Price]]/Table2[[#This Row],[Current Week Low]])-1</f>
        <v>2.0925887481835215E-2</v>
      </c>
      <c r="AF105" s="1">
        <f>(Table2[[#This Row],[Current Week High]]/Table2[[#This Row],[Close Price]])-1</f>
        <v>1.5108381796738346E-2</v>
      </c>
      <c r="AG105" s="1">
        <f>(Table2[[#This Row],[Close Price]]/Table2[[#This Row],[Current Month Low]])-1</f>
        <v>3.532631578947365E-2</v>
      </c>
      <c r="AH105" s="1">
        <f>(Table2[[#This Row],[Current Month High]]/Table2[[#This Row],[Close Price]])-1</f>
        <v>0.1693236813209158</v>
      </c>
      <c r="AI105">
        <v>20.2976940908536</v>
      </c>
      <c r="AJ105">
        <v>58.179478932132497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0.02</v>
      </c>
      <c r="AM105" t="s">
        <v>3159</v>
      </c>
      <c r="AN105">
        <v>-13.13</v>
      </c>
      <c r="AO105" t="s">
        <v>3158</v>
      </c>
      <c r="AP105">
        <v>0.204709091957643</v>
      </c>
      <c r="AQ105">
        <f>(Table2[[#This Row],[Sharpe Ratio]]-AVERAGE(Table2[Sharpe Ratio]))/_xlfn.STDEV.P(Table2[Sharpe Ratio])</f>
        <v>1.7573995430023983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274</v>
      </c>
      <c r="AT105">
        <f>_xlfn.RANK.AVG(Table2[[#This Row],[6M Return vs Nifty Z-Score]],Table2[6M Return vs Nifty Z-Score])</f>
        <v>215</v>
      </c>
      <c r="AU105">
        <f>_xlfn.RANK.AVG(Table2[[#This Row],[Sharpe Ratio Z-Score]],Table2[Sharpe Ratio Z-Score])</f>
        <v>24</v>
      </c>
      <c r="AV105">
        <f>(Table2[[#This Row],[Rank 1Y]]+Table2[[#This Row],[Rank 6M]]+Table2[[#This Row],[Rank Sharpe]])/3</f>
        <v>171</v>
      </c>
    </row>
    <row r="106" spans="1:48" hidden="1" x14ac:dyDescent="0.3">
      <c r="A106" t="s">
        <v>1464</v>
      </c>
      <c r="B106" t="s">
        <v>1465</v>
      </c>
      <c r="C106" t="s">
        <v>3122</v>
      </c>
      <c r="D106" t="s">
        <v>88</v>
      </c>
      <c r="E106">
        <v>6934.3302841799996</v>
      </c>
      <c r="F106">
        <v>2832.6</v>
      </c>
      <c r="G106">
        <v>43.107717751647598</v>
      </c>
      <c r="H106">
        <f>(Table2[[#This Row],[1Y Return vs Nifty]]-AVERAGE(Table2[1Y Return vs Nifty]))/_xlfn.STDEV.P(Table2[1Y Return vs Nifty])</f>
        <v>0.37283876283467798</v>
      </c>
      <c r="I106">
        <v>-11.136538870985699</v>
      </c>
      <c r="J106">
        <f>(Table2[[#This Row],[1M Return vs Nifty]]-AVERAGE(Table2[1M Return vs Nifty]))/_xlfn.STDEV.P(Table2[1M Return vs Nifty])</f>
        <v>-1.0270272047988567</v>
      </c>
      <c r="K106">
        <v>10.1341488950877</v>
      </c>
      <c r="L106">
        <f>(Table2[[#This Row],[6M Return vs Nifty]]-AVERAGE(Table2[6M Return vs Nifty]))/_xlfn.STDEV.P(Table2[6M Return vs Nifty])</f>
        <v>0.24252847153460358</v>
      </c>
      <c r="M106">
        <v>-2.6885988413568298</v>
      </c>
      <c r="N106">
        <f>(Table2[[#This Row],[1W Return vs Nifty]]-AVERAGE(Table2[1W Return vs Nifty]))/_xlfn.STDEV.P(Table2[1W Return vs Nifty])</f>
        <v>-0.53195847665295348</v>
      </c>
      <c r="O106">
        <v>2965.57</v>
      </c>
      <c r="P106">
        <v>3073.6741484456602</v>
      </c>
      <c r="Q106">
        <v>2739.1772835294501</v>
      </c>
      <c r="R106">
        <v>27.509368618765599</v>
      </c>
      <c r="S106" s="1">
        <f>(Table2[[#This Row],[Close Price]]-Table2[[#This Row],[20D EMA]])/Table2[[#This Row],[20D EMA]]</f>
        <v>-4.4837923232296066E-2</v>
      </c>
      <c r="T106" s="1">
        <f>(Table2[[#This Row],[Close Price]]-Table2[[#This Row],[50D EMA]])/Table2[[#This Row],[50D EMA]]</f>
        <v>-7.8431914641169803E-2</v>
      </c>
      <c r="U106" s="1">
        <f>(Table2[[#This Row],[Close Price]]-Table2[[#This Row],[200D EMA]])/Table2[[#This Row],[200D EMA]]</f>
        <v>3.4106122678621953E-2</v>
      </c>
      <c r="V106">
        <v>0.99622587724678802</v>
      </c>
      <c r="W106">
        <v>2744.55</v>
      </c>
      <c r="X106">
        <v>2885</v>
      </c>
      <c r="Y106">
        <v>2608.8000000000002</v>
      </c>
      <c r="Z106">
        <v>2885</v>
      </c>
      <c r="AA106">
        <v>2593.6</v>
      </c>
      <c r="AB106">
        <v>3508.45</v>
      </c>
      <c r="AC106" s="1">
        <f>(Table2[[#This Row],[Close Price]]/Table2[[#This Row],[Day Low]])-1</f>
        <v>3.2081762037492467E-2</v>
      </c>
      <c r="AD106" s="1">
        <f>(Table2[[#This Row],[Day High]]/Table2[[#This Row],[Close Price]])-1</f>
        <v>1.8498905599096283E-2</v>
      </c>
      <c r="AE106" s="1">
        <f>(Table2[[#This Row],[Close Price]]/Table2[[#This Row],[Current Week Low]])-1</f>
        <v>8.5786568537258301E-2</v>
      </c>
      <c r="AF106" s="1">
        <f>(Table2[[#This Row],[Current Week High]]/Table2[[#This Row],[Close Price]])-1</f>
        <v>1.8498905599096283E-2</v>
      </c>
      <c r="AG106" s="1">
        <f>(Table2[[#This Row],[Close Price]]/Table2[[#This Row],[Current Month Low]])-1</f>
        <v>9.2149907464528003E-2</v>
      </c>
      <c r="AH106" s="1">
        <f>(Table2[[#This Row],[Current Month High]]/Table2[[#This Row],[Close Price]])-1</f>
        <v>0.23859704864788522</v>
      </c>
      <c r="AI106">
        <v>24.442208571630299</v>
      </c>
      <c r="AJ106">
        <v>71.672727272727201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-0.12</v>
      </c>
      <c r="AM106" t="s">
        <v>3158</v>
      </c>
      <c r="AN106">
        <v>-8.9</v>
      </c>
      <c r="AO106" t="s">
        <v>3158</v>
      </c>
      <c r="AP106">
        <v>0.15943712525238901</v>
      </c>
      <c r="AQ106">
        <f>(Table2[[#This Row],[Sharpe Ratio]]-AVERAGE(Table2[Sharpe Ratio]))/_xlfn.STDEV.P(Table2[Sharpe Ratio])</f>
        <v>1.219309556902922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195</v>
      </c>
      <c r="AT106">
        <f>_xlfn.RANK.AVG(Table2[[#This Row],[6M Return vs Nifty Z-Score]],Table2[6M Return vs Nifty Z-Score])</f>
        <v>235</v>
      </c>
      <c r="AU106">
        <f>_xlfn.RANK.AVG(Table2[[#This Row],[Sharpe Ratio Z-Score]],Table2[Sharpe Ratio Z-Score])</f>
        <v>87</v>
      </c>
      <c r="AV106">
        <f>(Table2[[#This Row],[Rank 1Y]]+Table2[[#This Row],[Rank 6M]]+Table2[[#This Row],[Rank Sharpe]])/3</f>
        <v>172.33333333333334</v>
      </c>
    </row>
    <row r="107" spans="1:48" hidden="1" x14ac:dyDescent="0.3">
      <c r="A107" t="s">
        <v>525</v>
      </c>
      <c r="B107" t="s">
        <v>526</v>
      </c>
      <c r="C107" t="s">
        <v>3123</v>
      </c>
      <c r="D107" t="s">
        <v>94</v>
      </c>
      <c r="E107">
        <v>38996.751562500001</v>
      </c>
      <c r="F107">
        <v>1063.8499999999999</v>
      </c>
      <c r="G107">
        <v>93.7094594833043</v>
      </c>
      <c r="H107">
        <f>(Table2[[#This Row],[1Y Return vs Nifty]]-AVERAGE(Table2[1Y Return vs Nifty]))/_xlfn.STDEV.P(Table2[1Y Return vs Nifty])</f>
        <v>1.264156307914891</v>
      </c>
      <c r="I107">
        <v>-2.0312721701266399</v>
      </c>
      <c r="J107">
        <f>(Table2[[#This Row],[1M Return vs Nifty]]-AVERAGE(Table2[1M Return vs Nifty]))/_xlfn.STDEV.P(Table2[1M Return vs Nifty])</f>
        <v>-8.1590479396564802E-3</v>
      </c>
      <c r="K107">
        <v>-8.7583529498092894E-2</v>
      </c>
      <c r="L107">
        <f>(Table2[[#This Row],[6M Return vs Nifty]]-AVERAGE(Table2[6M Return vs Nifty]))/_xlfn.STDEV.P(Table2[6M Return vs Nifty])</f>
        <v>-0.13122490139414106</v>
      </c>
      <c r="M107">
        <v>0.64595458317935395</v>
      </c>
      <c r="N107">
        <f>(Table2[[#This Row],[1W Return vs Nifty]]-AVERAGE(Table2[1W Return vs Nifty]))/_xlfn.STDEV.P(Table2[1W Return vs Nifty])</f>
        <v>0.12079870687447723</v>
      </c>
      <c r="O107">
        <v>1110.74</v>
      </c>
      <c r="P107">
        <v>1184.9523908129299</v>
      </c>
      <c r="Q107">
        <v>1134.9882399559899</v>
      </c>
      <c r="R107">
        <v>30.0666274585076</v>
      </c>
      <c r="S107" s="1">
        <f>(Table2[[#This Row],[Close Price]]-Table2[[#This Row],[20D EMA]])/Table2[[#This Row],[20D EMA]]</f>
        <v>-4.2215099843347766E-2</v>
      </c>
      <c r="T107" s="1">
        <f>(Table2[[#This Row],[Close Price]]-Table2[[#This Row],[50D EMA]])/Table2[[#This Row],[50D EMA]]</f>
        <v>-0.10220021644063557</v>
      </c>
      <c r="U107" s="1">
        <f>(Table2[[#This Row],[Close Price]]-Table2[[#This Row],[200D EMA]])/Table2[[#This Row],[200D EMA]]</f>
        <v>-6.2677512816122605E-2</v>
      </c>
      <c r="V107">
        <v>0.61079146585341604</v>
      </c>
      <c r="W107">
        <v>1039</v>
      </c>
      <c r="X107">
        <v>1081</v>
      </c>
      <c r="Y107">
        <v>1010</v>
      </c>
      <c r="Z107">
        <v>1081</v>
      </c>
      <c r="AA107">
        <v>1000</v>
      </c>
      <c r="AB107">
        <v>1230</v>
      </c>
      <c r="AC107" s="1">
        <f>(Table2[[#This Row],[Close Price]]/Table2[[#This Row],[Day Low]])-1</f>
        <v>2.391722810394592E-2</v>
      </c>
      <c r="AD107" s="1">
        <f>(Table2[[#This Row],[Day High]]/Table2[[#This Row],[Close Price]])-1</f>
        <v>1.6120693706819678E-2</v>
      </c>
      <c r="AE107" s="1">
        <f>(Table2[[#This Row],[Close Price]]/Table2[[#This Row],[Current Week Low]])-1</f>
        <v>5.3316831683168253E-2</v>
      </c>
      <c r="AF107" s="1">
        <f>(Table2[[#This Row],[Current Week High]]/Table2[[#This Row],[Close Price]])-1</f>
        <v>1.6120693706819678E-2</v>
      </c>
      <c r="AG107" s="1">
        <f>(Table2[[#This Row],[Close Price]]/Table2[[#This Row],[Current Month Low]])-1</f>
        <v>6.3849999999999962E-2</v>
      </c>
      <c r="AH107" s="1">
        <f>(Table2[[#This Row],[Current Month High]]/Table2[[#This Row],[Close Price]])-1</f>
        <v>0.15617803261738028</v>
      </c>
      <c r="AI107">
        <v>68.698594726700193</v>
      </c>
      <c r="AJ107">
        <v>122.900843329317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</v>
      </c>
      <c r="AM107">
        <v>0</v>
      </c>
      <c r="AN107">
        <v>-10.54</v>
      </c>
      <c r="AO107" t="s">
        <v>3158</v>
      </c>
      <c r="AP107">
        <v>0.16061848538381199</v>
      </c>
      <c r="AQ107">
        <f>(Table2[[#This Row],[Sharpe Ratio]]-AVERAGE(Table2[Sharpe Ratio]))/_xlfn.STDEV.P(Table2[Sharpe Ratio])</f>
        <v>1.2333508743662098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74</v>
      </c>
      <c r="AT107">
        <f>_xlfn.RANK.AVG(Table2[[#This Row],[6M Return vs Nifty Z-Score]],Table2[6M Return vs Nifty Z-Score])</f>
        <v>367</v>
      </c>
      <c r="AU107">
        <f>_xlfn.RANK.AVG(Table2[[#This Row],[Sharpe Ratio Z-Score]],Table2[Sharpe Ratio Z-Score])</f>
        <v>81</v>
      </c>
      <c r="AV107">
        <f>(Table2[[#This Row],[Rank 1Y]]+Table2[[#This Row],[Rank 6M]]+Table2[[#This Row],[Rank Sharpe]])/3</f>
        <v>174</v>
      </c>
    </row>
    <row r="108" spans="1:48" x14ac:dyDescent="0.3">
      <c r="A108" t="s">
        <v>55</v>
      </c>
      <c r="B108" t="s">
        <v>56</v>
      </c>
      <c r="C108" t="s">
        <v>3117</v>
      </c>
      <c r="D108" t="s">
        <v>57</v>
      </c>
      <c r="E108">
        <v>396108.81157389999</v>
      </c>
      <c r="F108">
        <v>408.5</v>
      </c>
      <c r="G108">
        <v>46.959476807065897</v>
      </c>
      <c r="H108">
        <f>(Table2[[#This Row],[1Y Return vs Nifty]]-AVERAGE(Table2[1Y Return vs Nifty]))/_xlfn.STDEV.P(Table2[1Y Return vs Nifty])</f>
        <v>0.4406850524687782</v>
      </c>
      <c r="I108">
        <v>-0.12053421750392899</v>
      </c>
      <c r="J108">
        <f>(Table2[[#This Row],[1M Return vs Nifty]]-AVERAGE(Table2[1M Return vs Nifty]))/_xlfn.STDEV.P(Table2[1M Return vs Nifty])</f>
        <v>0.20565018137659719</v>
      </c>
      <c r="K108">
        <v>4.7926991229193003</v>
      </c>
      <c r="L108">
        <f>(Table2[[#This Row],[6M Return vs Nifty]]-AVERAGE(Table2[6M Return vs Nifty]))/_xlfn.STDEV.P(Table2[6M Return vs Nifty])</f>
        <v>4.7220593598411978E-2</v>
      </c>
      <c r="M108">
        <v>-1.13970752980772E-2</v>
      </c>
      <c r="N108">
        <f>(Table2[[#This Row],[1W Return vs Nifty]]-AVERAGE(Table2[1W Return vs Nifty]))/_xlfn.STDEV.P(Table2[1W Return vs Nifty])</f>
        <v>-7.8814978022546823E-3</v>
      </c>
      <c r="O108">
        <v>415.66</v>
      </c>
      <c r="P108">
        <v>413.14024289093499</v>
      </c>
      <c r="Q108">
        <v>368.03444784359903</v>
      </c>
      <c r="R108">
        <v>46.645015726588298</v>
      </c>
      <c r="S108" s="1">
        <f>(Table2[[#This Row],[Close Price]]-Table2[[#This Row],[20D EMA]])/Table2[[#This Row],[20D EMA]]</f>
        <v>-1.7225617090891654E-2</v>
      </c>
      <c r="T108" s="1">
        <f>(Table2[[#This Row],[Close Price]]-Table2[[#This Row],[50D EMA]])/Table2[[#This Row],[50D EMA]]</f>
        <v>-1.1231641000317571E-2</v>
      </c>
      <c r="U108" s="1">
        <f>(Table2[[#This Row],[Close Price]]-Table2[[#This Row],[200D EMA]])/Table2[[#This Row],[200D EMA]]</f>
        <v>0.10995044728421001</v>
      </c>
      <c r="V108">
        <v>0.77358637529544005</v>
      </c>
      <c r="W108">
        <v>405.8</v>
      </c>
      <c r="X108">
        <v>414.8</v>
      </c>
      <c r="Y108">
        <v>397.8</v>
      </c>
      <c r="Z108">
        <v>414.8</v>
      </c>
      <c r="AA108">
        <v>391.6</v>
      </c>
      <c r="AB108">
        <v>447.75</v>
      </c>
      <c r="AC108" s="1">
        <f>(Table2[[#This Row],[Close Price]]/Table2[[#This Row],[Day Low]])-1</f>
        <v>6.6535239034006821E-3</v>
      </c>
      <c r="AD108" s="1">
        <f>(Table2[[#This Row],[Day High]]/Table2[[#This Row],[Close Price]])-1</f>
        <v>1.5422276621787079E-2</v>
      </c>
      <c r="AE108" s="1">
        <f>(Table2[[#This Row],[Close Price]]/Table2[[#This Row],[Current Week Low]])-1</f>
        <v>2.6897938662644449E-2</v>
      </c>
      <c r="AF108" s="1">
        <f>(Table2[[#This Row],[Current Week High]]/Table2[[#This Row],[Close Price]])-1</f>
        <v>1.5422276621787079E-2</v>
      </c>
      <c r="AG108" s="1">
        <f>(Table2[[#This Row],[Close Price]]/Table2[[#This Row],[Current Month Low]])-1</f>
        <v>4.3156281920326833E-2</v>
      </c>
      <c r="AH108" s="1">
        <f>(Table2[[#This Row],[Current Month High]]/Table2[[#This Row],[Close Price]])-1</f>
        <v>9.608323133414931E-2</v>
      </c>
      <c r="AI108">
        <v>9.7796817625458807</v>
      </c>
      <c r="AJ108">
        <v>77.108172555820502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0.11</v>
      </c>
      <c r="AM108" t="s">
        <v>3159</v>
      </c>
      <c r="AN108">
        <v>-3.77</v>
      </c>
      <c r="AO108" t="s">
        <v>3158</v>
      </c>
      <c r="AP108">
        <v>0.189483235196266</v>
      </c>
      <c r="AQ108">
        <f>(Table2[[#This Row],[Sharpe Ratio]]-AVERAGE(Table2[Sharpe Ratio]))/_xlfn.STDEV.P(Table2[Sharpe Ratio])</f>
        <v>1.5764292505823179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2.2621035802238505</v>
      </c>
      <c r="AS108">
        <f>_xlfn.RANK.AVG(Table2[[#This Row],[1Y Return vs Nifty Z-Score]],Table2[1Y Return vs Nifty Z-Score])</f>
        <v>178</v>
      </c>
      <c r="AT108">
        <f>_xlfn.RANK.AVG(Table2[[#This Row],[6M Return vs Nifty Z-Score]],Table2[6M Return vs Nifty Z-Score])</f>
        <v>310</v>
      </c>
      <c r="AU108">
        <f>_xlfn.RANK.AVG(Table2[[#This Row],[Sharpe Ratio Z-Score]],Table2[Sharpe Ratio Z-Score])</f>
        <v>36</v>
      </c>
      <c r="AV108">
        <f>(Table2[[#This Row],[Rank 1Y]]+Table2[[#This Row],[Rank 6M]]+Table2[[#This Row],[Rank Sharpe]])/3</f>
        <v>174.66666666666666</v>
      </c>
    </row>
    <row r="109" spans="1:48" hidden="1" x14ac:dyDescent="0.3">
      <c r="A109" t="s">
        <v>454</v>
      </c>
      <c r="B109" t="s">
        <v>455</v>
      </c>
      <c r="C109" t="s">
        <v>3126</v>
      </c>
      <c r="D109" t="s">
        <v>406</v>
      </c>
      <c r="E109">
        <v>48479.888027399997</v>
      </c>
      <c r="F109">
        <v>1646</v>
      </c>
      <c r="G109">
        <v>30.9808833846018</v>
      </c>
      <c r="H109">
        <f>(Table2[[#This Row],[1Y Return vs Nifty]]-AVERAGE(Table2[1Y Return vs Nifty]))/_xlfn.STDEV.P(Table2[1Y Return vs Nifty])</f>
        <v>0.15923227681786284</v>
      </c>
      <c r="I109">
        <v>2.2342719265495701</v>
      </c>
      <c r="J109">
        <f>(Table2[[#This Row],[1M Return vs Nifty]]-AVERAGE(Table2[1M Return vs Nifty]))/_xlfn.STDEV.P(Table2[1M Return vs Nifty])</f>
        <v>0.46915009572025357</v>
      </c>
      <c r="K109">
        <v>28.595431897633301</v>
      </c>
      <c r="L109">
        <f>(Table2[[#This Row],[6M Return vs Nifty]]-AVERAGE(Table2[6M Return vs Nifty]))/_xlfn.STDEV.P(Table2[6M Return vs Nifty])</f>
        <v>0.91755756681764922</v>
      </c>
      <c r="M109">
        <v>2.2045495588096702</v>
      </c>
      <c r="N109">
        <f>(Table2[[#This Row],[1W Return vs Nifty]]-AVERAGE(Table2[1W Return vs Nifty]))/_xlfn.STDEV.P(Table2[1W Return vs Nifty])</f>
        <v>0.42590225059531645</v>
      </c>
      <c r="O109">
        <v>1623.41</v>
      </c>
      <c r="P109">
        <v>1635.9685643944499</v>
      </c>
      <c r="Q109">
        <v>1456.67474346667</v>
      </c>
      <c r="R109">
        <v>48.193186439796101</v>
      </c>
      <c r="S109" s="1">
        <f>(Table2[[#This Row],[Close Price]]-Table2[[#This Row],[20D EMA]])/Table2[[#This Row],[20D EMA]]</f>
        <v>1.3915153904435673E-2</v>
      </c>
      <c r="T109" s="1">
        <f>(Table2[[#This Row],[Close Price]]-Table2[[#This Row],[50D EMA]])/Table2[[#This Row],[50D EMA]]</f>
        <v>6.1318021775456305E-3</v>
      </c>
      <c r="U109" s="1">
        <f>(Table2[[#This Row],[Close Price]]-Table2[[#This Row],[200D EMA]])/Table2[[#This Row],[200D EMA]]</f>
        <v>0.12997085133965047</v>
      </c>
      <c r="V109">
        <v>0.81982819728594702</v>
      </c>
      <c r="W109">
        <v>1601.65</v>
      </c>
      <c r="X109">
        <v>1647.8</v>
      </c>
      <c r="Y109">
        <v>1573.05</v>
      </c>
      <c r="Z109">
        <v>1647.8</v>
      </c>
      <c r="AA109">
        <v>1545.65</v>
      </c>
      <c r="AB109">
        <v>1739.4</v>
      </c>
      <c r="AC109" s="1">
        <f>(Table2[[#This Row],[Close Price]]/Table2[[#This Row],[Day Low]])-1</f>
        <v>2.7690194486935216E-2</v>
      </c>
      <c r="AD109" s="1">
        <f>(Table2[[#This Row],[Day High]]/Table2[[#This Row],[Close Price]])-1</f>
        <v>1.0935601458079702E-3</v>
      </c>
      <c r="AE109" s="1">
        <f>(Table2[[#This Row],[Close Price]]/Table2[[#This Row],[Current Week Low]])-1</f>
        <v>4.6374876831632772E-2</v>
      </c>
      <c r="AF109" s="1">
        <f>(Table2[[#This Row],[Current Week High]]/Table2[[#This Row],[Close Price]])-1</f>
        <v>1.0935601458079702E-3</v>
      </c>
      <c r="AG109" s="1">
        <f>(Table2[[#This Row],[Close Price]]/Table2[[#This Row],[Current Month Low]])-1</f>
        <v>6.4924141946753666E-2</v>
      </c>
      <c r="AH109" s="1">
        <f>(Table2[[#This Row],[Current Month High]]/Table2[[#This Row],[Close Price]])-1</f>
        <v>5.6743620899149416E-2</v>
      </c>
      <c r="AI109">
        <v>8.68772782503037</v>
      </c>
      <c r="AJ109">
        <v>61.522987095824497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-0.01</v>
      </c>
      <c r="AM109" t="s">
        <v>3158</v>
      </c>
      <c r="AN109">
        <v>1.22</v>
      </c>
      <c r="AO109" t="s">
        <v>3159</v>
      </c>
      <c r="AP109">
        <v>0.112240462233316</v>
      </c>
      <c r="AQ109">
        <f>(Table2[[#This Row],[Sharpe Ratio]]-AVERAGE(Table2[Sharpe Ratio]))/_xlfn.STDEV.P(Table2[Sharpe Ratio])</f>
        <v>0.65834316652679237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244</v>
      </c>
      <c r="AT109">
        <f>_xlfn.RANK.AVG(Table2[[#This Row],[6M Return vs Nifty Z-Score]],Table2[6M Return vs Nifty Z-Score])</f>
        <v>102</v>
      </c>
      <c r="AU109">
        <f>_xlfn.RANK.AVG(Table2[[#This Row],[Sharpe Ratio Z-Score]],Table2[Sharpe Ratio Z-Score])</f>
        <v>181</v>
      </c>
      <c r="AV109">
        <f>(Table2[[#This Row],[Rank 1Y]]+Table2[[#This Row],[Rank 6M]]+Table2[[#This Row],[Rank Sharpe]])/3</f>
        <v>175.66666666666666</v>
      </c>
    </row>
    <row r="110" spans="1:48" hidden="1" x14ac:dyDescent="0.3">
      <c r="A110" t="s">
        <v>1561</v>
      </c>
      <c r="B110" t="s">
        <v>1562</v>
      </c>
      <c r="C110" t="s">
        <v>3123</v>
      </c>
      <c r="D110" t="s">
        <v>163</v>
      </c>
      <c r="E110">
        <v>6134.3615672799997</v>
      </c>
      <c r="F110">
        <v>392.8</v>
      </c>
      <c r="G110">
        <v>34.313263489083099</v>
      </c>
      <c r="H110">
        <f>(Table2[[#This Row],[1Y Return vs Nifty]]-AVERAGE(Table2[1Y Return vs Nifty]))/_xlfn.STDEV.P(Table2[1Y Return vs Nifty])</f>
        <v>0.21793003607191311</v>
      </c>
      <c r="I110">
        <v>-2.4875307267478499</v>
      </c>
      <c r="J110">
        <f>(Table2[[#This Row],[1M Return vs Nifty]]-AVERAGE(Table2[1M Return vs Nifty]))/_xlfn.STDEV.P(Table2[1M Return vs Nifty])</f>
        <v>-5.92138198544684E-2</v>
      </c>
      <c r="K110">
        <v>9.4166697836728606</v>
      </c>
      <c r="L110">
        <f>(Table2[[#This Row],[6M Return vs Nifty]]-AVERAGE(Table2[6M Return vs Nifty]))/_xlfn.STDEV.P(Table2[6M Return vs Nifty])</f>
        <v>0.21629414776652853</v>
      </c>
      <c r="M110">
        <v>-5.0322341406010498</v>
      </c>
      <c r="N110">
        <f>(Table2[[#This Row],[1W Return vs Nifty]]-AVERAGE(Table2[1W Return vs Nifty]))/_xlfn.STDEV.P(Table2[1W Return vs Nifty])</f>
        <v>-0.99073798394572188</v>
      </c>
      <c r="O110">
        <v>395.81</v>
      </c>
      <c r="P110">
        <v>399.69559212534102</v>
      </c>
      <c r="Q110">
        <v>355.82703653991501</v>
      </c>
      <c r="R110">
        <v>30.6088274729562</v>
      </c>
      <c r="S110" s="1">
        <f>(Table2[[#This Row],[Close Price]]-Table2[[#This Row],[20D EMA]])/Table2[[#This Row],[20D EMA]]</f>
        <v>-7.6046588009398217E-3</v>
      </c>
      <c r="T110" s="1">
        <f>(Table2[[#This Row],[Close Price]]-Table2[[#This Row],[50D EMA]])/Table2[[#This Row],[50D EMA]]</f>
        <v>-1.7252109508324561E-2</v>
      </c>
      <c r="U110" s="1">
        <f>(Table2[[#This Row],[Close Price]]-Table2[[#This Row],[200D EMA]])/Table2[[#This Row],[200D EMA]]</f>
        <v>0.10390712245930628</v>
      </c>
      <c r="V110">
        <v>0.97805115970097301</v>
      </c>
      <c r="W110">
        <v>383.95</v>
      </c>
      <c r="X110">
        <v>402.9</v>
      </c>
      <c r="Y110">
        <v>367.05</v>
      </c>
      <c r="Z110">
        <v>402.9</v>
      </c>
      <c r="AA110">
        <v>367.05</v>
      </c>
      <c r="AB110">
        <v>427</v>
      </c>
      <c r="AC110" s="1">
        <f>(Table2[[#This Row],[Close Price]]/Table2[[#This Row],[Day Low]])-1</f>
        <v>2.3049876285974769E-2</v>
      </c>
      <c r="AD110" s="1">
        <f>(Table2[[#This Row],[Day High]]/Table2[[#This Row],[Close Price]])-1</f>
        <v>2.5712830957230093E-2</v>
      </c>
      <c r="AE110" s="1">
        <f>(Table2[[#This Row],[Close Price]]/Table2[[#This Row],[Current Week Low]])-1</f>
        <v>7.0153929982291308E-2</v>
      </c>
      <c r="AF110" s="1">
        <f>(Table2[[#This Row],[Current Week High]]/Table2[[#This Row],[Close Price]])-1</f>
        <v>2.5712830957230093E-2</v>
      </c>
      <c r="AG110" s="1">
        <f>(Table2[[#This Row],[Close Price]]/Table2[[#This Row],[Current Month Low]])-1</f>
        <v>7.0153929982291308E-2</v>
      </c>
      <c r="AH110" s="1">
        <f>(Table2[[#This Row],[Current Month High]]/Table2[[#This Row],[Close Price]])-1</f>
        <v>8.7067209775967491E-2</v>
      </c>
      <c r="AI110">
        <v>14.8167006109979</v>
      </c>
      <c r="AJ110">
        <v>64.523560209424005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</v>
      </c>
      <c r="AM110" t="s">
        <v>3157</v>
      </c>
      <c r="AN110">
        <v>1.87</v>
      </c>
      <c r="AO110" t="s">
        <v>3159</v>
      </c>
      <c r="AP110">
        <v>0.17837383991936401</v>
      </c>
      <c r="AQ110">
        <f>(Table2[[#This Row],[Sharpe Ratio]]-AVERAGE(Table2[Sharpe Ratio]))/_xlfn.STDEV.P(Table2[Sharpe Ratio])</f>
        <v>1.4443860727579263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229</v>
      </c>
      <c r="AT110">
        <f>_xlfn.RANK.AVG(Table2[[#This Row],[6M Return vs Nifty Z-Score]],Table2[6M Return vs Nifty Z-Score])</f>
        <v>245</v>
      </c>
      <c r="AU110">
        <f>_xlfn.RANK.AVG(Table2[[#This Row],[Sharpe Ratio Z-Score]],Table2[Sharpe Ratio Z-Score])</f>
        <v>57</v>
      </c>
      <c r="AV110">
        <f>(Table2[[#This Row],[Rank 1Y]]+Table2[[#This Row],[Rank 6M]]+Table2[[#This Row],[Rank Sharpe]])/3</f>
        <v>177</v>
      </c>
    </row>
    <row r="111" spans="1:48" x14ac:dyDescent="0.3">
      <c r="A111" t="s">
        <v>1342</v>
      </c>
      <c r="B111" t="s">
        <v>1343</v>
      </c>
      <c r="C111" t="s">
        <v>3116</v>
      </c>
      <c r="D111" t="s">
        <v>51</v>
      </c>
      <c r="E111">
        <v>8259.9090442199995</v>
      </c>
      <c r="F111">
        <v>844.65</v>
      </c>
      <c r="G111">
        <v>115.688393730737</v>
      </c>
      <c r="H111">
        <f>(Table2[[#This Row],[1Y Return vs Nifty]]-AVERAGE(Table2[1Y Return vs Nifty]))/_xlfn.STDEV.P(Table2[1Y Return vs Nifty])</f>
        <v>1.6513012765760271</v>
      </c>
      <c r="I111">
        <v>5.0616208651593499</v>
      </c>
      <c r="J111">
        <f>(Table2[[#This Row],[1M Return vs Nifty]]-AVERAGE(Table2[1M Return vs Nifty]))/_xlfn.STDEV.P(Table2[1M Return vs Nifty])</f>
        <v>0.78552696819641898</v>
      </c>
      <c r="K111">
        <v>45.795293487178398</v>
      </c>
      <c r="L111">
        <f>(Table2[[#This Row],[6M Return vs Nifty]]-AVERAGE(Table2[6M Return vs Nifty]))/_xlfn.STDEV.P(Table2[6M Return vs Nifty])</f>
        <v>1.5464633154692078</v>
      </c>
      <c r="M111">
        <v>1.17499593241351</v>
      </c>
      <c r="N111">
        <f>(Table2[[#This Row],[1W Return vs Nifty]]-AVERAGE(Table2[1W Return vs Nifty]))/_xlfn.STDEV.P(Table2[1W Return vs Nifty])</f>
        <v>0.22436146240108079</v>
      </c>
      <c r="O111">
        <v>825.08</v>
      </c>
      <c r="P111">
        <v>800.63338671286499</v>
      </c>
      <c r="Q111">
        <v>628.19579349350897</v>
      </c>
      <c r="R111">
        <v>41.462072257947</v>
      </c>
      <c r="S111" s="1">
        <f>(Table2[[#This Row],[Close Price]]-Table2[[#This Row],[20D EMA]])/Table2[[#This Row],[20D EMA]]</f>
        <v>2.3718912105492724E-2</v>
      </c>
      <c r="T111" s="1">
        <f>(Table2[[#This Row],[Close Price]]-Table2[[#This Row],[50D EMA]])/Table2[[#This Row],[50D EMA]]</f>
        <v>5.4977239292821146E-2</v>
      </c>
      <c r="U111" s="1">
        <f>(Table2[[#This Row],[Close Price]]-Table2[[#This Row],[200D EMA]])/Table2[[#This Row],[200D EMA]]</f>
        <v>0.34456487730162999</v>
      </c>
      <c r="V111">
        <v>0.55931590530908404</v>
      </c>
      <c r="W111">
        <v>802</v>
      </c>
      <c r="X111">
        <v>854</v>
      </c>
      <c r="Y111">
        <v>765.1</v>
      </c>
      <c r="Z111">
        <v>854</v>
      </c>
      <c r="AA111">
        <v>747.1</v>
      </c>
      <c r="AB111">
        <v>919.9</v>
      </c>
      <c r="AC111" s="1">
        <f>(Table2[[#This Row],[Close Price]]/Table2[[#This Row],[Day Low]])-1</f>
        <v>5.3179551122194413E-2</v>
      </c>
      <c r="AD111" s="1">
        <f>(Table2[[#This Row],[Day High]]/Table2[[#This Row],[Close Price]])-1</f>
        <v>1.106967382939672E-2</v>
      </c>
      <c r="AE111" s="1">
        <f>(Table2[[#This Row],[Close Price]]/Table2[[#This Row],[Current Week Low]])-1</f>
        <v>0.10397333681871634</v>
      </c>
      <c r="AF111" s="1">
        <f>(Table2[[#This Row],[Current Week High]]/Table2[[#This Row],[Close Price]])-1</f>
        <v>1.106967382939672E-2</v>
      </c>
      <c r="AG111" s="1">
        <f>(Table2[[#This Row],[Close Price]]/Table2[[#This Row],[Current Month Low]])-1</f>
        <v>0.13057154330076282</v>
      </c>
      <c r="AH111" s="1">
        <f>(Table2[[#This Row],[Current Month High]]/Table2[[#This Row],[Close Price]])-1</f>
        <v>8.9090155685787042E-2</v>
      </c>
      <c r="AI111">
        <v>13.597348013970199</v>
      </c>
      <c r="AJ111">
        <v>169.726967906753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0.22</v>
      </c>
      <c r="AM111" t="s">
        <v>3159</v>
      </c>
      <c r="AN111">
        <v>-1.73</v>
      </c>
      <c r="AO111" t="s">
        <v>3158</v>
      </c>
      <c r="AP111">
        <v>2.4510571490735E-2</v>
      </c>
      <c r="AQ111">
        <f>(Table2[[#This Row],[Sharpe Ratio]]-AVERAGE(Table2[Sharpe Ratio]))/_xlfn.STDEV.P(Table2[Sharpe Ratio])</f>
        <v>-0.38438987835118665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3.8232631442915483</v>
      </c>
      <c r="AS111">
        <f>_xlfn.RANK.AVG(Table2[[#This Row],[1Y Return vs Nifty Z-Score]],Table2[1Y Return vs Nifty Z-Score])</f>
        <v>44</v>
      </c>
      <c r="AT111">
        <f>_xlfn.RANK.AVG(Table2[[#This Row],[6M Return vs Nifty Z-Score]],Table2[6M Return vs Nifty Z-Score])</f>
        <v>54</v>
      </c>
      <c r="AU111">
        <f>_xlfn.RANK.AVG(Table2[[#This Row],[Sharpe Ratio Z-Score]],Table2[Sharpe Ratio Z-Score])</f>
        <v>434</v>
      </c>
      <c r="AV111">
        <f>(Table2[[#This Row],[Rank 1Y]]+Table2[[#This Row],[Rank 6M]]+Table2[[#This Row],[Rank Sharpe]])/3</f>
        <v>177.33333333333334</v>
      </c>
    </row>
    <row r="112" spans="1:48" hidden="1" x14ac:dyDescent="0.3">
      <c r="A112" t="s">
        <v>161</v>
      </c>
      <c r="B112" t="s">
        <v>162</v>
      </c>
      <c r="C112" t="s">
        <v>3123</v>
      </c>
      <c r="D112" t="s">
        <v>163</v>
      </c>
      <c r="E112">
        <v>157382.23102874999</v>
      </c>
      <c r="F112">
        <v>7426.9</v>
      </c>
      <c r="G112">
        <v>55.303453486084798</v>
      </c>
      <c r="H112">
        <f>(Table2[[#This Row],[1Y Return vs Nifty]]-AVERAGE(Table2[1Y Return vs Nifty]))/_xlfn.STDEV.P(Table2[1Y Return vs Nifty])</f>
        <v>0.58765890268107179</v>
      </c>
      <c r="I112">
        <v>-1.89598857273932</v>
      </c>
      <c r="J112">
        <f>(Table2[[#This Row],[1M Return vs Nifty]]-AVERAGE(Table2[1M Return vs Nifty]))/_xlfn.STDEV.P(Table2[1M Return vs Nifty])</f>
        <v>6.9790203950465769E-3</v>
      </c>
      <c r="K112">
        <v>5.8683726663317302</v>
      </c>
      <c r="L112">
        <f>(Table2[[#This Row],[6M Return vs Nifty]]-AVERAGE(Table2[6M Return vs Nifty]))/_xlfn.STDEV.P(Table2[6M Return vs Nifty])</f>
        <v>8.6552147029962639E-2</v>
      </c>
      <c r="M112">
        <v>-7.0177725464837604</v>
      </c>
      <c r="N112">
        <f>(Table2[[#This Row],[1W Return vs Nifty]]-AVERAGE(Table2[1W Return vs Nifty]))/_xlfn.STDEV.P(Table2[1W Return vs Nifty])</f>
        <v>-1.3794180536884397</v>
      </c>
      <c r="O112">
        <v>7947.51</v>
      </c>
      <c r="P112">
        <v>7973.7585294579803</v>
      </c>
      <c r="Q112">
        <v>7129.8216058009803</v>
      </c>
      <c r="R112">
        <v>29.955566645067901</v>
      </c>
      <c r="S112" s="1">
        <f>(Table2[[#This Row],[Close Price]]-Table2[[#This Row],[20D EMA]])/Table2[[#This Row],[20D EMA]]</f>
        <v>-6.550605158093549E-2</v>
      </c>
      <c r="T112" s="1">
        <f>(Table2[[#This Row],[Close Price]]-Table2[[#This Row],[50D EMA]])/Table2[[#This Row],[50D EMA]]</f>
        <v>-6.858227866290223E-2</v>
      </c>
      <c r="U112" s="1">
        <f>(Table2[[#This Row],[Close Price]]-Table2[[#This Row],[200D EMA]])/Table2[[#This Row],[200D EMA]]</f>
        <v>4.1667016459052755E-2</v>
      </c>
      <c r="V112">
        <v>1.24699831263246</v>
      </c>
      <c r="W112">
        <v>7390</v>
      </c>
      <c r="X112">
        <v>7531.3</v>
      </c>
      <c r="Y112">
        <v>7200.05</v>
      </c>
      <c r="Z112">
        <v>7587.7</v>
      </c>
      <c r="AA112">
        <v>7200.05</v>
      </c>
      <c r="AB112">
        <v>8940.6</v>
      </c>
      <c r="AC112" s="1">
        <f>(Table2[[#This Row],[Close Price]]/Table2[[#This Row],[Day Low]])-1</f>
        <v>4.993234100135302E-3</v>
      </c>
      <c r="AD112" s="1">
        <f>(Table2[[#This Row],[Day High]]/Table2[[#This Row],[Close Price]])-1</f>
        <v>1.4057008980866925E-2</v>
      </c>
      <c r="AE112" s="1">
        <f>(Table2[[#This Row],[Close Price]]/Table2[[#This Row],[Current Week Low]])-1</f>
        <v>3.1506725647738376E-2</v>
      </c>
      <c r="AF112" s="1">
        <f>(Table2[[#This Row],[Current Week High]]/Table2[[#This Row],[Close Price]])-1</f>
        <v>2.165102532685248E-2</v>
      </c>
      <c r="AG112" s="1">
        <f>(Table2[[#This Row],[Close Price]]/Table2[[#This Row],[Current Month Low]])-1</f>
        <v>3.1506725647738376E-2</v>
      </c>
      <c r="AH112" s="1">
        <f>(Table2[[#This Row],[Current Month High]]/Table2[[#This Row],[Close Price]])-1</f>
        <v>0.20381316565458008</v>
      </c>
      <c r="AI112">
        <v>23.2001238740255</v>
      </c>
      <c r="AJ112">
        <v>86.112190048990698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</v>
      </c>
      <c r="AM112" t="s">
        <v>3157</v>
      </c>
      <c r="AN112">
        <v>-13.34</v>
      </c>
      <c r="AO112" t="s">
        <v>3158</v>
      </c>
      <c r="AP112">
        <v>0.16031336021662601</v>
      </c>
      <c r="AQ112">
        <f>(Table2[[#This Row],[Sharpe Ratio]]-AVERAGE(Table2[Sharpe Ratio]))/_xlfn.STDEV.P(Table2[Sharpe Ratio])</f>
        <v>1.2297242416193128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157</v>
      </c>
      <c r="AT112">
        <f>_xlfn.RANK.AVG(Table2[[#This Row],[6M Return vs Nifty Z-Score]],Table2[6M Return vs Nifty Z-Score])</f>
        <v>294</v>
      </c>
      <c r="AU112">
        <f>_xlfn.RANK.AVG(Table2[[#This Row],[Sharpe Ratio Z-Score]],Table2[Sharpe Ratio Z-Score])</f>
        <v>82</v>
      </c>
      <c r="AV112">
        <f>(Table2[[#This Row],[Rank 1Y]]+Table2[[#This Row],[Rank 6M]]+Table2[[#This Row],[Rank Sharpe]])/3</f>
        <v>177.66666666666666</v>
      </c>
    </row>
    <row r="113" spans="1:48" x14ac:dyDescent="0.3">
      <c r="A113" t="s">
        <v>838</v>
      </c>
      <c r="B113" t="s">
        <v>839</v>
      </c>
      <c r="C113" t="s">
        <v>3116</v>
      </c>
      <c r="D113" t="s">
        <v>51</v>
      </c>
      <c r="E113">
        <v>18347.75</v>
      </c>
      <c r="F113">
        <v>7339.1</v>
      </c>
      <c r="G113">
        <v>28.0546913993864</v>
      </c>
      <c r="H113">
        <f>(Table2[[#This Row],[1Y Return vs Nifty]]-AVERAGE(Table2[1Y Return vs Nifty]))/_xlfn.STDEV.P(Table2[1Y Return vs Nifty])</f>
        <v>0.10768926332779746</v>
      </c>
      <c r="I113">
        <v>8.3863735865734395</v>
      </c>
      <c r="J113">
        <f>(Table2[[#This Row],[1M Return vs Nifty]]-AVERAGE(Table2[1M Return vs Nifty]))/_xlfn.STDEV.P(Table2[1M Return vs Nifty])</f>
        <v>1.1575627128451926</v>
      </c>
      <c r="K113">
        <v>29.877632871055599</v>
      </c>
      <c r="L113">
        <f>(Table2[[#This Row],[6M Return vs Nifty]]-AVERAGE(Table2[6M Return vs Nifty]))/_xlfn.STDEV.P(Table2[6M Return vs Nifty])</f>
        <v>0.96444070938910254</v>
      </c>
      <c r="M113">
        <v>1.9101889185732699</v>
      </c>
      <c r="N113">
        <f>(Table2[[#This Row],[1W Return vs Nifty]]-AVERAGE(Table2[1W Return vs Nifty]))/_xlfn.STDEV.P(Table2[1W Return vs Nifty])</f>
        <v>0.36827953534709085</v>
      </c>
      <c r="O113">
        <v>7359.45</v>
      </c>
      <c r="P113">
        <v>7204.3239928995099</v>
      </c>
      <c r="Q113">
        <v>6318.35432291499</v>
      </c>
      <c r="R113">
        <v>49.448379274916697</v>
      </c>
      <c r="S113" s="1">
        <f>(Table2[[#This Row],[Close Price]]-Table2[[#This Row],[20D EMA]])/Table2[[#This Row],[20D EMA]]</f>
        <v>-2.7651522871953004E-3</v>
      </c>
      <c r="T113" s="1">
        <f>(Table2[[#This Row],[Close Price]]-Table2[[#This Row],[50D EMA]])/Table2[[#This Row],[50D EMA]]</f>
        <v>1.8707654907431145E-2</v>
      </c>
      <c r="U113" s="1">
        <f>(Table2[[#This Row],[Close Price]]-Table2[[#This Row],[200D EMA]])/Table2[[#This Row],[200D EMA]]</f>
        <v>0.16155245890263503</v>
      </c>
      <c r="V113">
        <v>0.210254468599716</v>
      </c>
      <c r="W113">
        <v>7281.35</v>
      </c>
      <c r="X113">
        <v>7434.15</v>
      </c>
      <c r="Y113">
        <v>6955</v>
      </c>
      <c r="Z113">
        <v>7497.45</v>
      </c>
      <c r="AA113">
        <v>6955</v>
      </c>
      <c r="AB113">
        <v>8139</v>
      </c>
      <c r="AC113" s="1">
        <f>(Table2[[#This Row],[Close Price]]/Table2[[#This Row],[Day Low]])-1</f>
        <v>7.9312215454552248E-3</v>
      </c>
      <c r="AD113" s="1">
        <f>(Table2[[#This Row],[Day High]]/Table2[[#This Row],[Close Price]])-1</f>
        <v>1.2951179299913962E-2</v>
      </c>
      <c r="AE113" s="1">
        <f>(Table2[[#This Row],[Close Price]]/Table2[[#This Row],[Current Week Low]])-1</f>
        <v>5.5226455787203532E-2</v>
      </c>
      <c r="AF113" s="1">
        <f>(Table2[[#This Row],[Current Week High]]/Table2[[#This Row],[Close Price]])-1</f>
        <v>2.1576215067242499E-2</v>
      </c>
      <c r="AG113" s="1">
        <f>(Table2[[#This Row],[Close Price]]/Table2[[#This Row],[Current Month Low]])-1</f>
        <v>5.5226455787203532E-2</v>
      </c>
      <c r="AH113" s="1">
        <f>(Table2[[#This Row],[Current Month High]]/Table2[[#This Row],[Close Price]])-1</f>
        <v>0.10899156572331758</v>
      </c>
      <c r="AI113">
        <v>10.8991565723317</v>
      </c>
      <c r="AJ113">
        <v>62.729490022172897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0.11</v>
      </c>
      <c r="AM113" t="s">
        <v>3159</v>
      </c>
      <c r="AN113">
        <v>-4.66</v>
      </c>
      <c r="AO113" t="s">
        <v>3158</v>
      </c>
      <c r="AP113">
        <v>0.11178402717851101</v>
      </c>
      <c r="AQ113">
        <f>(Table2[[#This Row],[Sharpe Ratio]]-AVERAGE(Table2[Sharpe Ratio]))/_xlfn.STDEV.P(Table2[Sharpe Ratio])</f>
        <v>0.65291810660186467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3.2508903275110481</v>
      </c>
      <c r="AS113">
        <f>_xlfn.RANK.AVG(Table2[[#This Row],[1Y Return vs Nifty Z-Score]],Table2[1Y Return vs Nifty Z-Score])</f>
        <v>256</v>
      </c>
      <c r="AT113">
        <f>_xlfn.RANK.AVG(Table2[[#This Row],[6M Return vs Nifty Z-Score]],Table2[6M Return vs Nifty Z-Score])</f>
        <v>96</v>
      </c>
      <c r="AU113">
        <f>_xlfn.RANK.AVG(Table2[[#This Row],[Sharpe Ratio Z-Score]],Table2[Sharpe Ratio Z-Score])</f>
        <v>182</v>
      </c>
      <c r="AV113">
        <f>(Table2[[#This Row],[Rank 1Y]]+Table2[[#This Row],[Rank 6M]]+Table2[[#This Row],[Rank Sharpe]])/3</f>
        <v>178</v>
      </c>
    </row>
    <row r="114" spans="1:48" hidden="1" x14ac:dyDescent="0.3">
      <c r="A114" t="s">
        <v>616</v>
      </c>
      <c r="B114" t="s">
        <v>617</v>
      </c>
      <c r="C114" t="s">
        <v>3112</v>
      </c>
      <c r="D114" t="s">
        <v>397</v>
      </c>
      <c r="E114">
        <v>31519.385884009898</v>
      </c>
      <c r="F114">
        <v>1678.55</v>
      </c>
      <c r="G114">
        <v>20.307386482728202</v>
      </c>
      <c r="H114">
        <f>(Table2[[#This Row],[1Y Return vs Nifty]]-AVERAGE(Table2[1Y Return vs Nifty]))/_xlfn.STDEV.P(Table2[1Y Return vs Nifty])</f>
        <v>-2.8774592717372083E-2</v>
      </c>
      <c r="I114">
        <v>-9.8043214078738607</v>
      </c>
      <c r="J114">
        <f>(Table2[[#This Row],[1M Return vs Nifty]]-AVERAGE(Table2[1M Return vs Nifty]))/_xlfn.STDEV.P(Table2[1M Return vs Nifty])</f>
        <v>-0.87795370747358492</v>
      </c>
      <c r="K114">
        <v>48.2034045251226</v>
      </c>
      <c r="L114">
        <f>(Table2[[#This Row],[6M Return vs Nifty]]-AVERAGE(Table2[6M Return vs Nifty]))/_xlfn.STDEV.P(Table2[6M Return vs Nifty])</f>
        <v>1.6345148888652956</v>
      </c>
      <c r="M114">
        <v>-12.7383432302183</v>
      </c>
      <c r="N114">
        <f>(Table2[[#This Row],[1W Return vs Nifty]]-AVERAGE(Table2[1W Return vs Nifty]))/_xlfn.STDEV.P(Table2[1W Return vs Nifty])</f>
        <v>-2.4992512464055556</v>
      </c>
      <c r="O114">
        <v>1867.01</v>
      </c>
      <c r="P114">
        <v>1827.4922688485599</v>
      </c>
      <c r="Q114">
        <v>1467.7141034592901</v>
      </c>
      <c r="R114">
        <v>15.406452615355899</v>
      </c>
      <c r="S114" s="1">
        <f>(Table2[[#This Row],[Close Price]]-Table2[[#This Row],[20D EMA]])/Table2[[#This Row],[20D EMA]]</f>
        <v>-0.10094214814060987</v>
      </c>
      <c r="T114" s="1">
        <f>(Table2[[#This Row],[Close Price]]-Table2[[#This Row],[50D EMA]])/Table2[[#This Row],[50D EMA]]</f>
        <v>-8.1500902295145325E-2</v>
      </c>
      <c r="U114" s="1">
        <f>(Table2[[#This Row],[Close Price]]-Table2[[#This Row],[200D EMA]])/Table2[[#This Row],[200D EMA]]</f>
        <v>0.14364915894981575</v>
      </c>
      <c r="V114">
        <v>0.45769614076485399</v>
      </c>
      <c r="W114">
        <v>1671</v>
      </c>
      <c r="X114">
        <v>1750.45</v>
      </c>
      <c r="Y114">
        <v>1644.2</v>
      </c>
      <c r="Z114">
        <v>1814.95</v>
      </c>
      <c r="AA114">
        <v>1644.2</v>
      </c>
      <c r="AB114">
        <v>2154.9499999999998</v>
      </c>
      <c r="AC114" s="1">
        <f>(Table2[[#This Row],[Close Price]]/Table2[[#This Row],[Day Low]])-1</f>
        <v>4.5182525433871135E-3</v>
      </c>
      <c r="AD114" s="1">
        <f>(Table2[[#This Row],[Day High]]/Table2[[#This Row],[Close Price]])-1</f>
        <v>4.2834589377736876E-2</v>
      </c>
      <c r="AE114" s="1">
        <f>(Table2[[#This Row],[Close Price]]/Table2[[#This Row],[Current Week Low]])-1</f>
        <v>2.089161902444947E-2</v>
      </c>
      <c r="AF114" s="1">
        <f>(Table2[[#This Row],[Current Week High]]/Table2[[#This Row],[Close Price]])-1</f>
        <v>8.1260611837598029E-2</v>
      </c>
      <c r="AG114" s="1">
        <f>(Table2[[#This Row],[Close Price]]/Table2[[#This Row],[Current Month Low]])-1</f>
        <v>2.089161902444947E-2</v>
      </c>
      <c r="AH114" s="1">
        <f>(Table2[[#This Row],[Current Month High]]/Table2[[#This Row],[Close Price]])-1</f>
        <v>0.28381638914539331</v>
      </c>
      <c r="AI114">
        <v>28.381638914539302</v>
      </c>
      <c r="AJ114">
        <v>74.648839870981107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7.0000000000000007E-2</v>
      </c>
      <c r="AM114" t="s">
        <v>3159</v>
      </c>
      <c r="AN114">
        <v>-12.55</v>
      </c>
      <c r="AO114" t="s">
        <v>3158</v>
      </c>
      <c r="AP114">
        <v>0.11121652665113101</v>
      </c>
      <c r="AQ114">
        <f>(Table2[[#This Row],[Sharpe Ratio]]-AVERAGE(Table2[Sharpe Ratio]))/_xlfn.STDEV.P(Table2[Sharpe Ratio])</f>
        <v>0.64617295340634617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-1.1252917043248707</v>
      </c>
      <c r="AS114">
        <f>_xlfn.RANK.AVG(Table2[[#This Row],[1Y Return vs Nifty Z-Score]],Table2[1Y Return vs Nifty Z-Score])</f>
        <v>303</v>
      </c>
      <c r="AT114">
        <f>_xlfn.RANK.AVG(Table2[[#This Row],[6M Return vs Nifty Z-Score]],Table2[6M Return vs Nifty Z-Score])</f>
        <v>49</v>
      </c>
      <c r="AU114">
        <f>_xlfn.RANK.AVG(Table2[[#This Row],[Sharpe Ratio Z-Score]],Table2[Sharpe Ratio Z-Score])</f>
        <v>184</v>
      </c>
      <c r="AV114">
        <f>(Table2[[#This Row],[Rank 1Y]]+Table2[[#This Row],[Rank 6M]]+Table2[[#This Row],[Rank Sharpe]])/3</f>
        <v>178.66666666666666</v>
      </c>
    </row>
    <row r="115" spans="1:48" hidden="1" x14ac:dyDescent="0.3">
      <c r="A115" t="s">
        <v>834</v>
      </c>
      <c r="B115" t="s">
        <v>835</v>
      </c>
      <c r="C115" t="s">
        <v>3121</v>
      </c>
      <c r="D115" t="s">
        <v>451</v>
      </c>
      <c r="E115">
        <v>18387.696500995</v>
      </c>
      <c r="F115">
        <v>1287.95</v>
      </c>
      <c r="G115">
        <v>34.271008284186401</v>
      </c>
      <c r="H115">
        <f>(Table2[[#This Row],[1Y Return vs Nifty]]-AVERAGE(Table2[1Y Return vs Nifty]))/_xlfn.STDEV.P(Table2[1Y Return vs Nifty])</f>
        <v>0.2171857374725662</v>
      </c>
      <c r="I115">
        <v>7.5103998397635197</v>
      </c>
      <c r="J115">
        <f>(Table2[[#This Row],[1M Return vs Nifty]]-AVERAGE(Table2[1M Return vs Nifty]))/_xlfn.STDEV.P(Table2[1M Return vs Nifty])</f>
        <v>1.0595423268212374</v>
      </c>
      <c r="K115">
        <v>10.4753626611678</v>
      </c>
      <c r="L115">
        <f>(Table2[[#This Row],[6M Return vs Nifty]]-AVERAGE(Table2[6M Return vs Nifty]))/_xlfn.STDEV.P(Table2[6M Return vs Nifty])</f>
        <v>0.25500481024754196</v>
      </c>
      <c r="M115">
        <v>1.8233989751580799</v>
      </c>
      <c r="N115">
        <f>(Table2[[#This Row],[1W Return vs Nifty]]-AVERAGE(Table2[1W Return vs Nifty]))/_xlfn.STDEV.P(Table2[1W Return vs Nifty])</f>
        <v>0.35128992630219019</v>
      </c>
      <c r="O115">
        <v>1257.98</v>
      </c>
      <c r="P115">
        <v>1263.7833086605399</v>
      </c>
      <c r="Q115">
        <v>1149.76580533834</v>
      </c>
      <c r="R115">
        <v>44.246719368707197</v>
      </c>
      <c r="S115" s="1">
        <f>(Table2[[#This Row],[Close Price]]-Table2[[#This Row],[20D EMA]])/Table2[[#This Row],[20D EMA]]</f>
        <v>2.3823908170241201E-2</v>
      </c>
      <c r="T115" s="1">
        <f>(Table2[[#This Row],[Close Price]]-Table2[[#This Row],[50D EMA]])/Table2[[#This Row],[50D EMA]]</f>
        <v>1.9122496059133728E-2</v>
      </c>
      <c r="U115" s="1">
        <f>(Table2[[#This Row],[Close Price]]-Table2[[#This Row],[200D EMA]])/Table2[[#This Row],[200D EMA]]</f>
        <v>0.12018464457724656</v>
      </c>
      <c r="V115">
        <v>0.69717086326300604</v>
      </c>
      <c r="W115">
        <v>1230</v>
      </c>
      <c r="X115">
        <v>1294.95</v>
      </c>
      <c r="Y115">
        <v>1205.55</v>
      </c>
      <c r="Z115">
        <v>1294.95</v>
      </c>
      <c r="AA115">
        <v>1163.55</v>
      </c>
      <c r="AB115">
        <v>1365</v>
      </c>
      <c r="AC115" s="1">
        <f>(Table2[[#This Row],[Close Price]]/Table2[[#This Row],[Day Low]])-1</f>
        <v>4.7113821138211387E-2</v>
      </c>
      <c r="AD115" s="1">
        <f>(Table2[[#This Row],[Day High]]/Table2[[#This Row],[Close Price]])-1</f>
        <v>5.4349935944717487E-3</v>
      </c>
      <c r="AE115" s="1">
        <f>(Table2[[#This Row],[Close Price]]/Table2[[#This Row],[Current Week Low]])-1</f>
        <v>6.8350545394218587E-2</v>
      </c>
      <c r="AF115" s="1">
        <f>(Table2[[#This Row],[Current Week High]]/Table2[[#This Row],[Close Price]])-1</f>
        <v>5.4349935944717487E-3</v>
      </c>
      <c r="AG115" s="1">
        <f>(Table2[[#This Row],[Close Price]]/Table2[[#This Row],[Current Month Low]])-1</f>
        <v>0.10691418503717087</v>
      </c>
      <c r="AH115" s="1">
        <f>(Table2[[#This Row],[Current Month High]]/Table2[[#This Row],[Close Price]])-1</f>
        <v>5.9823750922007868E-2</v>
      </c>
      <c r="AI115">
        <v>19.857137311231</v>
      </c>
      <c r="AJ115">
        <v>77.037800687285198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-0.01</v>
      </c>
      <c r="AM115" t="s">
        <v>3158</v>
      </c>
      <c r="AN115">
        <v>0.81</v>
      </c>
      <c r="AO115" t="s">
        <v>3159</v>
      </c>
      <c r="AP115">
        <v>0.16631517116345301</v>
      </c>
      <c r="AQ115">
        <f>(Table2[[#This Row],[Sharpe Ratio]]-AVERAGE(Table2[Sharpe Ratio]))/_xlfn.STDEV.P(Table2[Sharpe Ratio])</f>
        <v>1.3010600947748823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230</v>
      </c>
      <c r="AT115">
        <f>_xlfn.RANK.AVG(Table2[[#This Row],[6M Return vs Nifty Z-Score]],Table2[6M Return vs Nifty Z-Score])</f>
        <v>232</v>
      </c>
      <c r="AU115">
        <f>_xlfn.RANK.AVG(Table2[[#This Row],[Sharpe Ratio Z-Score]],Table2[Sharpe Ratio Z-Score])</f>
        <v>75</v>
      </c>
      <c r="AV115">
        <f>(Table2[[#This Row],[Rank 1Y]]+Table2[[#This Row],[Rank 6M]]+Table2[[#This Row],[Rank Sharpe]])/3</f>
        <v>179</v>
      </c>
    </row>
    <row r="116" spans="1:48" x14ac:dyDescent="0.3">
      <c r="A116" t="s">
        <v>1338</v>
      </c>
      <c r="B116" t="s">
        <v>1339</v>
      </c>
      <c r="C116" t="s">
        <v>3126</v>
      </c>
      <c r="D116" t="s">
        <v>406</v>
      </c>
      <c r="E116">
        <v>8310.2516880419898</v>
      </c>
      <c r="F116">
        <v>101.94</v>
      </c>
      <c r="G116">
        <v>41.190034574279302</v>
      </c>
      <c r="H116">
        <f>(Table2[[#This Row],[1Y Return vs Nifty]]-AVERAGE(Table2[1Y Return vs Nifty]))/_xlfn.STDEV.P(Table2[1Y Return vs Nifty])</f>
        <v>0.33905999152364602</v>
      </c>
      <c r="I116">
        <v>20.399748316118298</v>
      </c>
      <c r="J116">
        <f>(Table2[[#This Row],[1M Return vs Nifty]]-AVERAGE(Table2[1M Return vs Nifty]))/_xlfn.STDEV.P(Table2[1M Return vs Nifty])</f>
        <v>2.5018445851373512</v>
      </c>
      <c r="K116">
        <v>38.261534954263297</v>
      </c>
      <c r="L116">
        <f>(Table2[[#This Row],[6M Return vs Nifty]]-AVERAGE(Table2[6M Return vs Nifty]))/_xlfn.STDEV.P(Table2[6M Return vs Nifty])</f>
        <v>1.2709945841869144</v>
      </c>
      <c r="M116">
        <v>11.088795554341599</v>
      </c>
      <c r="N116">
        <f>(Table2[[#This Row],[1W Return vs Nifty]]-AVERAGE(Table2[1W Return vs Nifty]))/_xlfn.STDEV.P(Table2[1W Return vs Nifty])</f>
        <v>2.16504229589686</v>
      </c>
      <c r="O116">
        <v>90.48</v>
      </c>
      <c r="P116">
        <v>87.902970930366806</v>
      </c>
      <c r="Q116">
        <v>80.119515426730999</v>
      </c>
      <c r="R116">
        <v>63.244299423423897</v>
      </c>
      <c r="S116" s="1">
        <f>(Table2[[#This Row],[Close Price]]-Table2[[#This Row],[20D EMA]])/Table2[[#This Row],[20D EMA]]</f>
        <v>0.12665782493368694</v>
      </c>
      <c r="T116" s="1">
        <f>(Table2[[#This Row],[Close Price]]-Table2[[#This Row],[50D EMA]])/Table2[[#This Row],[50D EMA]]</f>
        <v>0.15968776619339478</v>
      </c>
      <c r="U116" s="1">
        <f>(Table2[[#This Row],[Close Price]]-Table2[[#This Row],[200D EMA]])/Table2[[#This Row],[200D EMA]]</f>
        <v>0.27234918305545358</v>
      </c>
      <c r="V116">
        <v>1.8009745249168601</v>
      </c>
      <c r="W116">
        <v>94.8</v>
      </c>
      <c r="X116">
        <v>102.8</v>
      </c>
      <c r="Y116">
        <v>85.22</v>
      </c>
      <c r="Z116">
        <v>102.8</v>
      </c>
      <c r="AA116">
        <v>78.81</v>
      </c>
      <c r="AB116">
        <v>102.8</v>
      </c>
      <c r="AC116" s="1">
        <f>(Table2[[#This Row],[Close Price]]/Table2[[#This Row],[Day Low]])-1</f>
        <v>7.5316455696202489E-2</v>
      </c>
      <c r="AD116" s="1">
        <f>(Table2[[#This Row],[Day High]]/Table2[[#This Row],[Close Price]])-1</f>
        <v>8.4363350990779296E-3</v>
      </c>
      <c r="AE116" s="1">
        <f>(Table2[[#This Row],[Close Price]]/Table2[[#This Row],[Current Week Low]])-1</f>
        <v>0.19619807556911528</v>
      </c>
      <c r="AF116" s="1">
        <f>(Table2[[#This Row],[Current Week High]]/Table2[[#This Row],[Close Price]])-1</f>
        <v>8.4363350990779296E-3</v>
      </c>
      <c r="AG116" s="1">
        <f>(Table2[[#This Row],[Close Price]]/Table2[[#This Row],[Current Month Low]])-1</f>
        <v>0.29349067377236393</v>
      </c>
      <c r="AH116" s="1">
        <f>(Table2[[#This Row],[Current Month High]]/Table2[[#This Row],[Close Price]])-1</f>
        <v>8.4363350990779296E-3</v>
      </c>
      <c r="AI116">
        <v>0.84363350990779296</v>
      </c>
      <c r="AJ116">
        <v>71.327731092436906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0.19</v>
      </c>
      <c r="AM116" t="s">
        <v>3159</v>
      </c>
      <c r="AN116">
        <v>11.68</v>
      </c>
      <c r="AO116" t="s">
        <v>3159</v>
      </c>
      <c r="AP116">
        <v>8.4498498261549995E-2</v>
      </c>
      <c r="AQ116">
        <f>(Table2[[#This Row],[Sharpe Ratio]]-AVERAGE(Table2[Sharpe Ratio]))/_xlfn.STDEV.P(Table2[Sharpe Ratio])</f>
        <v>0.32860991006971585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6.6055513668144883</v>
      </c>
      <c r="AS116">
        <f>_xlfn.RANK.AVG(Table2[[#This Row],[1Y Return vs Nifty Z-Score]],Table2[1Y Return vs Nifty Z-Score])</f>
        <v>205</v>
      </c>
      <c r="AT116">
        <f>_xlfn.RANK.AVG(Table2[[#This Row],[6M Return vs Nifty Z-Score]],Table2[6M Return vs Nifty Z-Score])</f>
        <v>75</v>
      </c>
      <c r="AU116">
        <f>_xlfn.RANK.AVG(Table2[[#This Row],[Sharpe Ratio Z-Score]],Table2[Sharpe Ratio Z-Score])</f>
        <v>257</v>
      </c>
      <c r="AV116">
        <f>(Table2[[#This Row],[Rank 1Y]]+Table2[[#This Row],[Rank 6M]]+Table2[[#This Row],[Rank Sharpe]])/3</f>
        <v>179</v>
      </c>
    </row>
    <row r="117" spans="1:48" x14ac:dyDescent="0.3">
      <c r="A117" t="s">
        <v>1456</v>
      </c>
      <c r="B117" t="s">
        <v>1457</v>
      </c>
      <c r="C117" t="s">
        <v>3120</v>
      </c>
      <c r="D117" t="s">
        <v>75</v>
      </c>
      <c r="E117">
        <v>7061.8261572000001</v>
      </c>
      <c r="F117">
        <v>344.7</v>
      </c>
      <c r="G117">
        <v>45.658574090152797</v>
      </c>
      <c r="H117">
        <f>(Table2[[#This Row],[1Y Return vs Nifty]]-AVERAGE(Table2[1Y Return vs Nifty]))/_xlfn.STDEV.P(Table2[1Y Return vs Nifty])</f>
        <v>0.41777047727142363</v>
      </c>
      <c r="I117">
        <v>27.813434930428901</v>
      </c>
      <c r="J117">
        <f>(Table2[[#This Row],[1M Return vs Nifty]]-AVERAGE(Table2[1M Return vs Nifty]))/_xlfn.STDEV.P(Table2[1M Return vs Nifty])</f>
        <v>3.3314270086309659</v>
      </c>
      <c r="K117">
        <v>48.011289073135899</v>
      </c>
      <c r="L117">
        <f>(Table2[[#This Row],[6M Return vs Nifty]]-AVERAGE(Table2[6M Return vs Nifty]))/_xlfn.STDEV.P(Table2[6M Return vs Nifty])</f>
        <v>1.6274902676769094</v>
      </c>
      <c r="M117">
        <v>-1.35178415580324</v>
      </c>
      <c r="N117">
        <f>(Table2[[#This Row],[1W Return vs Nifty]]-AVERAGE(Table2[1W Return vs Nifty]))/_xlfn.STDEV.P(Table2[1W Return vs Nifty])</f>
        <v>-0.27026964521326985</v>
      </c>
      <c r="O117">
        <v>325.35000000000002</v>
      </c>
      <c r="P117">
        <v>313.103985980537</v>
      </c>
      <c r="Q117">
        <v>272.67336319285801</v>
      </c>
      <c r="R117">
        <v>61.470325103739803</v>
      </c>
      <c r="S117" s="1">
        <f>(Table2[[#This Row],[Close Price]]-Table2[[#This Row],[20D EMA]])/Table2[[#This Row],[20D EMA]]</f>
        <v>5.94744121715075E-2</v>
      </c>
      <c r="T117" s="1">
        <f>(Table2[[#This Row],[Close Price]]-Table2[[#This Row],[50D EMA]])/Table2[[#This Row],[50D EMA]]</f>
        <v>0.10091220627714091</v>
      </c>
      <c r="U117" s="1">
        <f>(Table2[[#This Row],[Close Price]]-Table2[[#This Row],[200D EMA]])/Table2[[#This Row],[200D EMA]]</f>
        <v>0.26414988234915548</v>
      </c>
      <c r="V117">
        <v>2.1633325845098099</v>
      </c>
      <c r="W117">
        <v>337.3</v>
      </c>
      <c r="X117">
        <v>345.8</v>
      </c>
      <c r="Y117">
        <v>332.7</v>
      </c>
      <c r="Z117">
        <v>345.8</v>
      </c>
      <c r="AA117">
        <v>282.05</v>
      </c>
      <c r="AB117">
        <v>379</v>
      </c>
      <c r="AC117" s="1">
        <f>(Table2[[#This Row],[Close Price]]/Table2[[#This Row],[Day Low]])-1</f>
        <v>2.1938926771420064E-2</v>
      </c>
      <c r="AD117" s="1">
        <f>(Table2[[#This Row],[Day High]]/Table2[[#This Row],[Close Price]])-1</f>
        <v>3.1911807368727452E-3</v>
      </c>
      <c r="AE117" s="1">
        <f>(Table2[[#This Row],[Close Price]]/Table2[[#This Row],[Current Week Low]])-1</f>
        <v>3.6068530207393978E-2</v>
      </c>
      <c r="AF117" s="1">
        <f>(Table2[[#This Row],[Current Week High]]/Table2[[#This Row],[Close Price]])-1</f>
        <v>3.1911807368727452E-3</v>
      </c>
      <c r="AG117" s="1">
        <f>(Table2[[#This Row],[Close Price]]/Table2[[#This Row],[Current Month Low]])-1</f>
        <v>0.2221237369260769</v>
      </c>
      <c r="AH117" s="1">
        <f>(Table2[[#This Row],[Current Month High]]/Table2[[#This Row],[Close Price]])-1</f>
        <v>9.950681752248336E-2</v>
      </c>
      <c r="AI117">
        <v>9.9506817522483306</v>
      </c>
      <c r="AJ117">
        <v>89.395604395604394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0.05</v>
      </c>
      <c r="AM117" t="s">
        <v>3159</v>
      </c>
      <c r="AN117">
        <v>17.71</v>
      </c>
      <c r="AO117" t="s">
        <v>3159</v>
      </c>
      <c r="AP117">
        <v>6.7022765458822006E-2</v>
      </c>
      <c r="AQ117">
        <f>(Table2[[#This Row],[Sharpe Ratio]]-AVERAGE(Table2[Sharpe Ratio]))/_xlfn.STDEV.P(Table2[Sharpe Ratio])</f>
        <v>0.12089821770785632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5.2273163260738844</v>
      </c>
      <c r="AS117">
        <f>_xlfn.RANK.AVG(Table2[[#This Row],[1Y Return vs Nifty Z-Score]],Table2[1Y Return vs Nifty Z-Score])</f>
        <v>185</v>
      </c>
      <c r="AT117">
        <f>_xlfn.RANK.AVG(Table2[[#This Row],[6M Return vs Nifty Z-Score]],Table2[6M Return vs Nifty Z-Score])</f>
        <v>50</v>
      </c>
      <c r="AU117">
        <f>_xlfn.RANK.AVG(Table2[[#This Row],[Sharpe Ratio Z-Score]],Table2[Sharpe Ratio Z-Score])</f>
        <v>306</v>
      </c>
      <c r="AV117">
        <f>(Table2[[#This Row],[Rank 1Y]]+Table2[[#This Row],[Rank 6M]]+Table2[[#This Row],[Rank Sharpe]])/3</f>
        <v>180.33333333333334</v>
      </c>
    </row>
    <row r="118" spans="1:48" hidden="1" x14ac:dyDescent="0.3">
      <c r="A118" t="s">
        <v>1519</v>
      </c>
      <c r="B118" t="s">
        <v>1520</v>
      </c>
      <c r="C118" t="s">
        <v>3115</v>
      </c>
      <c r="D118" t="s">
        <v>48</v>
      </c>
      <c r="E118">
        <v>6546.7461436570002</v>
      </c>
      <c r="F118">
        <v>233.21</v>
      </c>
      <c r="G118">
        <v>50.517114122861798</v>
      </c>
      <c r="H118">
        <f>(Table2[[#This Row],[1Y Return vs Nifty]]-AVERAGE(Table2[1Y Return vs Nifty]))/_xlfn.STDEV.P(Table2[1Y Return vs Nifty])</f>
        <v>0.50335057444659537</v>
      </c>
      <c r="I118">
        <v>5.3668437014979604</v>
      </c>
      <c r="J118">
        <f>(Table2[[#This Row],[1M Return vs Nifty]]-AVERAGE(Table2[1M Return vs Nifty]))/_xlfn.STDEV.P(Table2[1M Return vs Nifty])</f>
        <v>0.81968102857801295</v>
      </c>
      <c r="K118">
        <v>25.735563970347201</v>
      </c>
      <c r="L118">
        <f>(Table2[[#This Row],[6M Return vs Nifty]]-AVERAGE(Table2[6M Return vs Nifty]))/_xlfn.STDEV.P(Table2[6M Return vs Nifty])</f>
        <v>0.81298769161890261</v>
      </c>
      <c r="M118">
        <v>1.51419329963091</v>
      </c>
      <c r="N118">
        <f>(Table2[[#This Row],[1W Return vs Nifty]]-AVERAGE(Table2[1W Return vs Nifty]))/_xlfn.STDEV.P(Table2[1W Return vs Nifty])</f>
        <v>0.29076121370077601</v>
      </c>
      <c r="O118">
        <v>236.67</v>
      </c>
      <c r="P118">
        <v>238.15172692947601</v>
      </c>
      <c r="Q118">
        <v>207.00028019695799</v>
      </c>
      <c r="R118">
        <v>44.738728036539598</v>
      </c>
      <c r="S118" s="1">
        <f>(Table2[[#This Row],[Close Price]]-Table2[[#This Row],[20D EMA]])/Table2[[#This Row],[20D EMA]]</f>
        <v>-1.46195124012337E-2</v>
      </c>
      <c r="T118" s="1">
        <f>(Table2[[#This Row],[Close Price]]-Table2[[#This Row],[50D EMA]])/Table2[[#This Row],[50D EMA]]</f>
        <v>-2.0750330023596261E-2</v>
      </c>
      <c r="U118" s="1">
        <f>(Table2[[#This Row],[Close Price]]-Table2[[#This Row],[200D EMA]])/Table2[[#This Row],[200D EMA]]</f>
        <v>0.12661683248981026</v>
      </c>
      <c r="V118">
        <v>0.67219675873464901</v>
      </c>
      <c r="W118">
        <v>229</v>
      </c>
      <c r="X118">
        <v>234.93</v>
      </c>
      <c r="Y118">
        <v>212.41</v>
      </c>
      <c r="Z118">
        <v>234.93</v>
      </c>
      <c r="AA118">
        <v>211.01</v>
      </c>
      <c r="AB118">
        <v>272.25</v>
      </c>
      <c r="AC118" s="1">
        <f>(Table2[[#This Row],[Close Price]]/Table2[[#This Row],[Day Low]])-1</f>
        <v>1.8384279475982535E-2</v>
      </c>
      <c r="AD118" s="1">
        <f>(Table2[[#This Row],[Day High]]/Table2[[#This Row],[Close Price]])-1</f>
        <v>7.3753269585352665E-3</v>
      </c>
      <c r="AE118" s="1">
        <f>(Table2[[#This Row],[Close Price]]/Table2[[#This Row],[Current Week Low]])-1</f>
        <v>9.7923826561838068E-2</v>
      </c>
      <c r="AF118" s="1">
        <f>(Table2[[#This Row],[Current Week High]]/Table2[[#This Row],[Close Price]])-1</f>
        <v>7.3753269585352665E-3</v>
      </c>
      <c r="AG118" s="1">
        <f>(Table2[[#This Row],[Close Price]]/Table2[[#This Row],[Current Month Low]])-1</f>
        <v>0.10520828396758453</v>
      </c>
      <c r="AH118" s="1">
        <f>(Table2[[#This Row],[Current Month High]]/Table2[[#This Row],[Close Price]])-1</f>
        <v>0.16740277003559023</v>
      </c>
      <c r="AI118">
        <v>22.0959650100767</v>
      </c>
      <c r="AJ118">
        <v>83.919558359621405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-0.01</v>
      </c>
      <c r="AM118" t="s">
        <v>3158</v>
      </c>
      <c r="AN118">
        <v>-9.65</v>
      </c>
      <c r="AO118" t="s">
        <v>3158</v>
      </c>
      <c r="AP118">
        <v>8.2918801258584002E-2</v>
      </c>
      <c r="AQ118">
        <f>(Table2[[#This Row],[Sharpe Ratio]]-AVERAGE(Table2[Sharpe Ratio]))/_xlfn.STDEV.P(Table2[Sharpe Ratio])</f>
        <v>0.30983407150494885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166</v>
      </c>
      <c r="AT118">
        <f>_xlfn.RANK.AVG(Table2[[#This Row],[6M Return vs Nifty Z-Score]],Table2[6M Return vs Nifty Z-Score])</f>
        <v>116</v>
      </c>
      <c r="AU118">
        <f>_xlfn.RANK.AVG(Table2[[#This Row],[Sharpe Ratio Z-Score]],Table2[Sharpe Ratio Z-Score])</f>
        <v>263</v>
      </c>
      <c r="AV118">
        <f>(Table2[[#This Row],[Rank 1Y]]+Table2[[#This Row],[Rank 6M]]+Table2[[#This Row],[Rank Sharpe]])/3</f>
        <v>181.66666666666666</v>
      </c>
    </row>
    <row r="119" spans="1:48" x14ac:dyDescent="0.3">
      <c r="A119" t="s">
        <v>1688</v>
      </c>
      <c r="B119" t="s">
        <v>1689</v>
      </c>
      <c r="C119" t="s">
        <v>3116</v>
      </c>
      <c r="D119" t="s">
        <v>51</v>
      </c>
      <c r="E119">
        <v>5032.9918980000002</v>
      </c>
      <c r="F119">
        <v>625.35</v>
      </c>
      <c r="G119">
        <v>124.533847967939</v>
      </c>
      <c r="H119">
        <f>(Table2[[#This Row],[1Y Return vs Nifty]]-AVERAGE(Table2[1Y Return vs Nifty]))/_xlfn.STDEV.P(Table2[1Y Return vs Nifty])</f>
        <v>1.8071083355036033</v>
      </c>
      <c r="I119">
        <v>11.947480790226599</v>
      </c>
      <c r="J119">
        <f>(Table2[[#This Row],[1M Return vs Nifty]]-AVERAGE(Table2[1M Return vs Nifty]))/_xlfn.STDEV.P(Table2[1M Return vs Nifty])</f>
        <v>1.5560462336652685</v>
      </c>
      <c r="K119">
        <v>49.978116947641801</v>
      </c>
      <c r="L119">
        <f>(Table2[[#This Row],[6M Return vs Nifty]]-AVERAGE(Table2[6M Return vs Nifty]))/_xlfn.STDEV.P(Table2[6M Return vs Nifty])</f>
        <v>1.6994065066794817</v>
      </c>
      <c r="M119">
        <v>15.9731303579141</v>
      </c>
      <c r="N119">
        <f>(Table2[[#This Row],[1W Return vs Nifty]]-AVERAGE(Table2[1W Return vs Nifty]))/_xlfn.STDEV.P(Table2[1W Return vs Nifty])</f>
        <v>3.1211777131089753</v>
      </c>
      <c r="O119">
        <v>568.11</v>
      </c>
      <c r="P119">
        <v>553.17115246167805</v>
      </c>
      <c r="Q119">
        <v>446.09614736222801</v>
      </c>
      <c r="R119">
        <v>70.164626678902096</v>
      </c>
      <c r="S119" s="1">
        <f>(Table2[[#This Row],[Close Price]]-Table2[[#This Row],[20D EMA]])/Table2[[#This Row],[20D EMA]]</f>
        <v>0.10075513544912078</v>
      </c>
      <c r="T119" s="1">
        <f>(Table2[[#This Row],[Close Price]]-Table2[[#This Row],[50D EMA]])/Table2[[#This Row],[50D EMA]]</f>
        <v>0.13048194436227817</v>
      </c>
      <c r="U119" s="1">
        <f>(Table2[[#This Row],[Close Price]]-Table2[[#This Row],[200D EMA]])/Table2[[#This Row],[200D EMA]]</f>
        <v>0.40182784293857332</v>
      </c>
      <c r="V119">
        <v>0.83177842196915697</v>
      </c>
      <c r="W119">
        <v>607.79999999999995</v>
      </c>
      <c r="X119">
        <v>646.5</v>
      </c>
      <c r="Y119">
        <v>530.04999999999995</v>
      </c>
      <c r="Z119">
        <v>646.5</v>
      </c>
      <c r="AA119">
        <v>511.4</v>
      </c>
      <c r="AB119">
        <v>646.5</v>
      </c>
      <c r="AC119" s="1">
        <f>(Table2[[#This Row],[Close Price]]/Table2[[#This Row],[Day Low]])-1</f>
        <v>2.887462981243849E-2</v>
      </c>
      <c r="AD119" s="1">
        <f>(Table2[[#This Row],[Day High]]/Table2[[#This Row],[Close Price]])-1</f>
        <v>3.3821060206284503E-2</v>
      </c>
      <c r="AE119" s="1">
        <f>(Table2[[#This Row],[Close Price]]/Table2[[#This Row],[Current Week Low]])-1</f>
        <v>0.17979435902273377</v>
      </c>
      <c r="AF119" s="1">
        <f>(Table2[[#This Row],[Current Week High]]/Table2[[#This Row],[Close Price]])-1</f>
        <v>3.3821060206284503E-2</v>
      </c>
      <c r="AG119" s="1">
        <f>(Table2[[#This Row],[Close Price]]/Table2[[#This Row],[Current Month Low]])-1</f>
        <v>0.22281971059835759</v>
      </c>
      <c r="AH119" s="1">
        <f>(Table2[[#This Row],[Current Month High]]/Table2[[#This Row],[Close Price]])-1</f>
        <v>3.3821060206284503E-2</v>
      </c>
      <c r="AI119">
        <v>7.9395538498440796</v>
      </c>
      <c r="AJ119">
        <v>160.77981651376101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0.21</v>
      </c>
      <c r="AM119" t="s">
        <v>3159</v>
      </c>
      <c r="AN119">
        <v>11.72</v>
      </c>
      <c r="AO119" t="s">
        <v>3159</v>
      </c>
      <c r="AP119">
        <v>1.4690012062518999E-2</v>
      </c>
      <c r="AQ119">
        <f>(Table2[[#This Row],[Sharpe Ratio]]-AVERAGE(Table2[Sharpe Ratio]))/_xlfn.STDEV.P(Table2[Sharpe Ratio])</f>
        <v>-0.50111431227343906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7.6826244766838894</v>
      </c>
      <c r="AS119">
        <f>_xlfn.RANK.AVG(Table2[[#This Row],[1Y Return vs Nifty Z-Score]],Table2[1Y Return vs Nifty Z-Score])</f>
        <v>41</v>
      </c>
      <c r="AT119">
        <f>_xlfn.RANK.AVG(Table2[[#This Row],[6M Return vs Nifty Z-Score]],Table2[6M Return vs Nifty Z-Score])</f>
        <v>43</v>
      </c>
      <c r="AU119">
        <f>_xlfn.RANK.AVG(Table2[[#This Row],[Sharpe Ratio Z-Score]],Table2[Sharpe Ratio Z-Score])</f>
        <v>461</v>
      </c>
      <c r="AV119">
        <f>(Table2[[#This Row],[Rank 1Y]]+Table2[[#This Row],[Rank 6M]]+Table2[[#This Row],[Rank Sharpe]])/3</f>
        <v>181.66666666666666</v>
      </c>
    </row>
    <row r="120" spans="1:48" hidden="1" x14ac:dyDescent="0.3">
      <c r="A120" t="s">
        <v>705</v>
      </c>
      <c r="B120" t="s">
        <v>706</v>
      </c>
      <c r="C120" t="s">
        <v>3118</v>
      </c>
      <c r="D120" t="s">
        <v>522</v>
      </c>
      <c r="E120">
        <v>24822.8149925</v>
      </c>
      <c r="F120">
        <v>1356.25</v>
      </c>
      <c r="G120">
        <v>87.684789747567095</v>
      </c>
      <c r="H120">
        <f>(Table2[[#This Row],[1Y Return vs Nifty]]-AVERAGE(Table2[1Y Return vs Nifty]))/_xlfn.STDEV.P(Table2[1Y Return vs Nifty])</f>
        <v>1.1580355765919825</v>
      </c>
      <c r="I120">
        <v>2.0190750370186201</v>
      </c>
      <c r="J120">
        <f>(Table2[[#This Row],[1M Return vs Nifty]]-AVERAGE(Table2[1M Return vs Nifty]))/_xlfn.STDEV.P(Table2[1M Return vs Nifty])</f>
        <v>0.4450698281782226</v>
      </c>
      <c r="K120">
        <v>15.6493219143173</v>
      </c>
      <c r="L120">
        <f>(Table2[[#This Row],[6M Return vs Nifty]]-AVERAGE(Table2[6M Return vs Nifty]))/_xlfn.STDEV.P(Table2[6M Return vs Nifty])</f>
        <v>0.44418846737490758</v>
      </c>
      <c r="M120">
        <v>5.0220395944768601</v>
      </c>
      <c r="N120">
        <f>(Table2[[#This Row],[1W Return vs Nifty]]-AVERAGE(Table2[1W Return vs Nifty]))/_xlfn.STDEV.P(Table2[1W Return vs Nifty])</f>
        <v>0.97744143025459218</v>
      </c>
      <c r="O120">
        <v>1339.59</v>
      </c>
      <c r="P120">
        <v>1386.3479566624701</v>
      </c>
      <c r="Q120">
        <v>1237.7094087967901</v>
      </c>
      <c r="R120">
        <v>51.697892789549499</v>
      </c>
      <c r="S120" s="1">
        <f>(Table2[[#This Row],[Close Price]]-Table2[[#This Row],[20D EMA]])/Table2[[#This Row],[20D EMA]]</f>
        <v>1.2436641061817483E-2</v>
      </c>
      <c r="T120" s="1">
        <f>(Table2[[#This Row],[Close Price]]-Table2[[#This Row],[50D EMA]])/Table2[[#This Row],[50D EMA]]</f>
        <v>-2.1710247068801324E-2</v>
      </c>
      <c r="U120" s="1">
        <f>(Table2[[#This Row],[Close Price]]-Table2[[#This Row],[200D EMA]])/Table2[[#This Row],[200D EMA]]</f>
        <v>9.5774169898608416E-2</v>
      </c>
      <c r="V120">
        <v>1.1015585360086599</v>
      </c>
      <c r="W120">
        <v>1323.35</v>
      </c>
      <c r="X120">
        <v>1363.6</v>
      </c>
      <c r="Y120">
        <v>1260</v>
      </c>
      <c r="Z120">
        <v>1364.4</v>
      </c>
      <c r="AA120">
        <v>1218.8499999999999</v>
      </c>
      <c r="AB120">
        <v>1444</v>
      </c>
      <c r="AC120" s="1">
        <f>(Table2[[#This Row],[Close Price]]/Table2[[#This Row],[Day Low]])-1</f>
        <v>2.4861147844485565E-2</v>
      </c>
      <c r="AD120" s="1">
        <f>(Table2[[#This Row],[Day High]]/Table2[[#This Row],[Close Price]])-1</f>
        <v>5.4193548387095891E-3</v>
      </c>
      <c r="AE120" s="1">
        <f>(Table2[[#This Row],[Close Price]]/Table2[[#This Row],[Current Week Low]])-1</f>
        <v>7.638888888888884E-2</v>
      </c>
      <c r="AF120" s="1">
        <f>(Table2[[#This Row],[Current Week High]]/Table2[[#This Row],[Close Price]])-1</f>
        <v>6.0092165898617544E-3</v>
      </c>
      <c r="AG120" s="1">
        <f>(Table2[[#This Row],[Close Price]]/Table2[[#This Row],[Current Month Low]])-1</f>
        <v>0.11272921196209551</v>
      </c>
      <c r="AH120" s="1">
        <f>(Table2[[#This Row],[Current Month High]]/Table2[[#This Row],[Close Price]])-1</f>
        <v>6.4700460829492989E-2</v>
      </c>
      <c r="AI120">
        <v>30.945622119815599</v>
      </c>
      <c r="AJ120">
        <v>122.701149425287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-0.09</v>
      </c>
      <c r="AM120" t="s">
        <v>3158</v>
      </c>
      <c r="AN120">
        <v>-2.5099999999999998</v>
      </c>
      <c r="AO120" t="s">
        <v>3158</v>
      </c>
      <c r="AP120">
        <v>7.6061013243813994E-2</v>
      </c>
      <c r="AQ120">
        <f>(Table2[[#This Row],[Sharpe Ratio]]-AVERAGE(Table2[Sharpe Ratio]))/_xlfn.STDEV.P(Table2[Sharpe Ratio])</f>
        <v>0.22832431334565736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85</v>
      </c>
      <c r="AT120">
        <f>_xlfn.RANK.AVG(Table2[[#This Row],[6M Return vs Nifty Z-Score]],Table2[6M Return vs Nifty Z-Score])</f>
        <v>185</v>
      </c>
      <c r="AU120">
        <f>_xlfn.RANK.AVG(Table2[[#This Row],[Sharpe Ratio Z-Score]],Table2[Sharpe Ratio Z-Score])</f>
        <v>279</v>
      </c>
      <c r="AV120">
        <f>(Table2[[#This Row],[Rank 1Y]]+Table2[[#This Row],[Rank 6M]]+Table2[[#This Row],[Rank Sharpe]])/3</f>
        <v>183</v>
      </c>
    </row>
    <row r="121" spans="1:48" hidden="1" x14ac:dyDescent="0.3">
      <c r="A121" t="s">
        <v>413</v>
      </c>
      <c r="B121" t="s">
        <v>414</v>
      </c>
      <c r="C121" t="s">
        <v>3118</v>
      </c>
      <c r="D121" t="s">
        <v>200</v>
      </c>
      <c r="E121">
        <v>55469.969065450001</v>
      </c>
      <c r="F121">
        <v>966.1</v>
      </c>
      <c r="G121">
        <v>37.514119394927199</v>
      </c>
      <c r="H121">
        <f>(Table2[[#This Row],[1Y Return vs Nifty]]-AVERAGE(Table2[1Y Return vs Nifty]))/_xlfn.STDEV.P(Table2[1Y Return vs Nifty])</f>
        <v>0.27431108009371657</v>
      </c>
      <c r="I121">
        <v>-7.1566509562966898</v>
      </c>
      <c r="J121">
        <f>(Table2[[#This Row],[1M Return vs Nifty]]-AVERAGE(Table2[1M Return vs Nifty]))/_xlfn.STDEV.P(Table2[1M Return vs Nifty])</f>
        <v>-0.58168263693871702</v>
      </c>
      <c r="K121">
        <v>23.2280912411576</v>
      </c>
      <c r="L121">
        <f>(Table2[[#This Row],[6M Return vs Nifty]]-AVERAGE(Table2[6M Return vs Nifty]))/_xlfn.STDEV.P(Table2[6M Return vs Nifty])</f>
        <v>0.72130299952039711</v>
      </c>
      <c r="M121">
        <v>6.1436465031088003</v>
      </c>
      <c r="N121">
        <f>(Table2[[#This Row],[1W Return vs Nifty]]-AVERAGE(Table2[1W Return vs Nifty]))/_xlfn.STDEV.P(Table2[1W Return vs Nifty])</f>
        <v>1.1970021550330021</v>
      </c>
      <c r="O121">
        <v>982.42</v>
      </c>
      <c r="P121">
        <v>1019.15442734141</v>
      </c>
      <c r="Q121">
        <v>909.64066710305406</v>
      </c>
      <c r="R121">
        <v>49.606083937020699</v>
      </c>
      <c r="S121" s="1">
        <f>(Table2[[#This Row],[Close Price]]-Table2[[#This Row],[20D EMA]])/Table2[[#This Row],[20D EMA]]</f>
        <v>-1.661203965717304E-2</v>
      </c>
      <c r="T121" s="1">
        <f>(Table2[[#This Row],[Close Price]]-Table2[[#This Row],[50D EMA]])/Table2[[#This Row],[50D EMA]]</f>
        <v>-5.2057299579033406E-2</v>
      </c>
      <c r="U121" s="1">
        <f>(Table2[[#This Row],[Close Price]]-Table2[[#This Row],[200D EMA]])/Table2[[#This Row],[200D EMA]]</f>
        <v>6.2067731730544577E-2</v>
      </c>
      <c r="V121">
        <v>0.59434096620422505</v>
      </c>
      <c r="W121">
        <v>945.1</v>
      </c>
      <c r="X121">
        <v>978.15</v>
      </c>
      <c r="Y121">
        <v>908</v>
      </c>
      <c r="Z121">
        <v>978.15</v>
      </c>
      <c r="AA121">
        <v>903.75</v>
      </c>
      <c r="AB121">
        <v>1117.75</v>
      </c>
      <c r="AC121" s="1">
        <f>(Table2[[#This Row],[Close Price]]/Table2[[#This Row],[Day Low]])-1</f>
        <v>2.2219870913130935E-2</v>
      </c>
      <c r="AD121" s="1">
        <f>(Table2[[#This Row],[Day High]]/Table2[[#This Row],[Close Price]])-1</f>
        <v>1.2472828899699806E-2</v>
      </c>
      <c r="AE121" s="1">
        <f>(Table2[[#This Row],[Close Price]]/Table2[[#This Row],[Current Week Low]])-1</f>
        <v>6.3986784140969144E-2</v>
      </c>
      <c r="AF121" s="1">
        <f>(Table2[[#This Row],[Current Week High]]/Table2[[#This Row],[Close Price]])-1</f>
        <v>1.2472828899699806E-2</v>
      </c>
      <c r="AG121" s="1">
        <f>(Table2[[#This Row],[Close Price]]/Table2[[#This Row],[Current Month Low]])-1</f>
        <v>6.8990318118948846E-2</v>
      </c>
      <c r="AH121" s="1">
        <f>(Table2[[#This Row],[Current Month High]]/Table2[[#This Row],[Close Price]])-1</f>
        <v>0.15697132801987368</v>
      </c>
      <c r="AI121">
        <v>29.903736673222198</v>
      </c>
      <c r="AJ121">
        <v>67.7256944444444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-0.01</v>
      </c>
      <c r="AM121" t="s">
        <v>3158</v>
      </c>
      <c r="AN121">
        <v>-5.48</v>
      </c>
      <c r="AO121" t="s">
        <v>3158</v>
      </c>
      <c r="AP121">
        <v>0.10386052040594</v>
      </c>
      <c r="AQ121">
        <f>(Table2[[#This Row],[Sharpe Ratio]]-AVERAGE(Table2[Sharpe Ratio]))/_xlfn.STDEV.P(Table2[Sharpe Ratio])</f>
        <v>0.55874151213513834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220</v>
      </c>
      <c r="AT121">
        <f>_xlfn.RANK.AVG(Table2[[#This Row],[6M Return vs Nifty Z-Score]],Table2[6M Return vs Nifty Z-Score])</f>
        <v>129</v>
      </c>
      <c r="AU121">
        <f>_xlfn.RANK.AVG(Table2[[#This Row],[Sharpe Ratio Z-Score]],Table2[Sharpe Ratio Z-Score])</f>
        <v>201</v>
      </c>
      <c r="AV121">
        <f>(Table2[[#This Row],[Rank 1Y]]+Table2[[#This Row],[Rank 6M]]+Table2[[#This Row],[Rank Sharpe]])/3</f>
        <v>183.33333333333334</v>
      </c>
    </row>
    <row r="122" spans="1:48" hidden="1" x14ac:dyDescent="0.3">
      <c r="A122" t="s">
        <v>635</v>
      </c>
      <c r="B122" t="s">
        <v>636</v>
      </c>
      <c r="C122" t="s">
        <v>3125</v>
      </c>
      <c r="D122" t="s">
        <v>134</v>
      </c>
      <c r="E122">
        <v>29236.104121100001</v>
      </c>
      <c r="F122">
        <v>1197.0999999999999</v>
      </c>
      <c r="G122">
        <v>66.085383055747698</v>
      </c>
      <c r="H122">
        <f>(Table2[[#This Row],[1Y Return vs Nifty]]-AVERAGE(Table2[1Y Return vs Nifty]))/_xlfn.STDEV.P(Table2[1Y Return vs Nifty])</f>
        <v>0.77757574479734914</v>
      </c>
      <c r="I122">
        <v>-9.2004647622895099</v>
      </c>
      <c r="J122">
        <f>(Table2[[#This Row],[1M Return vs Nifty]]-AVERAGE(Table2[1M Return vs Nifty]))/_xlfn.STDEV.P(Table2[1M Return vs Nifty])</f>
        <v>-0.81038289074663949</v>
      </c>
      <c r="K122">
        <v>8.2172212224952101</v>
      </c>
      <c r="L122">
        <f>(Table2[[#This Row],[6M Return vs Nifty]]-AVERAGE(Table2[6M Return vs Nifty]))/_xlfn.STDEV.P(Table2[6M Return vs Nifty])</f>
        <v>0.17243681255430859</v>
      </c>
      <c r="M122">
        <v>-0.36628656442322599</v>
      </c>
      <c r="N122">
        <f>(Table2[[#This Row],[1W Return vs Nifty]]-AVERAGE(Table2[1W Return vs Nifty]))/_xlfn.STDEV.P(Table2[1W Return vs Nifty])</f>
        <v>-7.7353068322089102E-2</v>
      </c>
      <c r="O122">
        <v>1251.94</v>
      </c>
      <c r="P122">
        <v>1270.8186034421401</v>
      </c>
      <c r="Q122">
        <v>1139.6722814328</v>
      </c>
      <c r="R122">
        <v>31.2466798409293</v>
      </c>
      <c r="S122" s="1">
        <f>(Table2[[#This Row],[Close Price]]-Table2[[#This Row],[20D EMA]])/Table2[[#This Row],[20D EMA]]</f>
        <v>-4.3804016166909071E-2</v>
      </c>
      <c r="T122" s="1">
        <f>(Table2[[#This Row],[Close Price]]-Table2[[#This Row],[50D EMA]])/Table2[[#This Row],[50D EMA]]</f>
        <v>-5.8008753761131557E-2</v>
      </c>
      <c r="U122" s="1">
        <f>(Table2[[#This Row],[Close Price]]-Table2[[#This Row],[200D EMA]])/Table2[[#This Row],[200D EMA]]</f>
        <v>5.0389677368481392E-2</v>
      </c>
      <c r="V122">
        <v>0.51504478126336295</v>
      </c>
      <c r="W122">
        <v>1184.9000000000001</v>
      </c>
      <c r="X122">
        <v>1213.95</v>
      </c>
      <c r="Y122">
        <v>1134</v>
      </c>
      <c r="Z122">
        <v>1213.95</v>
      </c>
      <c r="AA122">
        <v>1134</v>
      </c>
      <c r="AB122">
        <v>1437</v>
      </c>
      <c r="AC122" s="1">
        <f>(Table2[[#This Row],[Close Price]]/Table2[[#This Row],[Day Low]])-1</f>
        <v>1.0296227529749125E-2</v>
      </c>
      <c r="AD122" s="1">
        <f>(Table2[[#This Row],[Day High]]/Table2[[#This Row],[Close Price]])-1</f>
        <v>1.4075682900342557E-2</v>
      </c>
      <c r="AE122" s="1">
        <f>(Table2[[#This Row],[Close Price]]/Table2[[#This Row],[Current Week Low]])-1</f>
        <v>5.564373897707231E-2</v>
      </c>
      <c r="AF122" s="1">
        <f>(Table2[[#This Row],[Current Week High]]/Table2[[#This Row],[Close Price]])-1</f>
        <v>1.4075682900342557E-2</v>
      </c>
      <c r="AG122" s="1">
        <f>(Table2[[#This Row],[Close Price]]/Table2[[#This Row],[Current Month Low]])-1</f>
        <v>5.564373897707231E-2</v>
      </c>
      <c r="AH122" s="1">
        <f>(Table2[[#This Row],[Current Month High]]/Table2[[#This Row],[Close Price]])-1</f>
        <v>0.20040096900843718</v>
      </c>
      <c r="AI122">
        <v>21.385013783309599</v>
      </c>
      <c r="AJ122">
        <v>98.326706428098007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0.09</v>
      </c>
      <c r="AM122" t="s">
        <v>3159</v>
      </c>
      <c r="AN122">
        <v>-6.29</v>
      </c>
      <c r="AO122" t="s">
        <v>3158</v>
      </c>
      <c r="AP122">
        <v>0.11516588370807999</v>
      </c>
      <c r="AQ122">
        <f>(Table2[[#This Row],[Sharpe Ratio]]-AVERAGE(Table2[Sharpe Ratio]))/_xlfn.STDEV.P(Table2[Sharpe Ratio])</f>
        <v>0.69311391132211797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123</v>
      </c>
      <c r="AT122">
        <f>_xlfn.RANK.AVG(Table2[[#This Row],[6M Return vs Nifty Z-Score]],Table2[6M Return vs Nifty Z-Score])</f>
        <v>259</v>
      </c>
      <c r="AU122">
        <f>_xlfn.RANK.AVG(Table2[[#This Row],[Sharpe Ratio Z-Score]],Table2[Sharpe Ratio Z-Score])</f>
        <v>169</v>
      </c>
      <c r="AV122">
        <f>(Table2[[#This Row],[Rank 1Y]]+Table2[[#This Row],[Rank 6M]]+Table2[[#This Row],[Rank Sharpe]])/3</f>
        <v>183.66666666666666</v>
      </c>
    </row>
    <row r="123" spans="1:48" x14ac:dyDescent="0.3">
      <c r="A123" t="s">
        <v>1026</v>
      </c>
      <c r="B123" t="s">
        <v>1027</v>
      </c>
      <c r="C123" t="s">
        <v>3114</v>
      </c>
      <c r="D123" t="s">
        <v>986</v>
      </c>
      <c r="E123">
        <v>13306.371453975</v>
      </c>
      <c r="F123">
        <v>659.55</v>
      </c>
      <c r="G123">
        <v>33.190707954267403</v>
      </c>
      <c r="H123">
        <f>(Table2[[#This Row],[1Y Return vs Nifty]]-AVERAGE(Table2[1Y Return vs Nifty]))/_xlfn.STDEV.P(Table2[1Y Return vs Nifty])</f>
        <v>0.19815693322470063</v>
      </c>
      <c r="I123">
        <v>4.96941058496372</v>
      </c>
      <c r="J123">
        <f>(Table2[[#This Row],[1M Return vs Nifty]]-AVERAGE(Table2[1M Return vs Nifty]))/_xlfn.STDEV.P(Table2[1M Return vs Nifty])</f>
        <v>0.77520875113447085</v>
      </c>
      <c r="K123">
        <v>59.062742591084103</v>
      </c>
      <c r="L123">
        <f>(Table2[[#This Row],[6M Return vs Nifty]]-AVERAGE(Table2[6M Return vs Nifty]))/_xlfn.STDEV.P(Table2[6M Return vs Nifty])</f>
        <v>2.0315820455210902</v>
      </c>
      <c r="M123">
        <v>8.5573084161270092</v>
      </c>
      <c r="N123">
        <f>(Table2[[#This Row],[1W Return vs Nifty]]-AVERAGE(Table2[1W Return vs Nifty]))/_xlfn.STDEV.P(Table2[1W Return vs Nifty])</f>
        <v>1.6694897573416512</v>
      </c>
      <c r="O123">
        <v>631.21</v>
      </c>
      <c r="P123">
        <v>600.56069713863496</v>
      </c>
      <c r="Q123">
        <v>493.94266549235903</v>
      </c>
      <c r="R123">
        <v>58.482341720696702</v>
      </c>
      <c r="S123" s="1">
        <f>(Table2[[#This Row],[Close Price]]-Table2[[#This Row],[20D EMA]])/Table2[[#This Row],[20D EMA]]</f>
        <v>4.4897894520048665E-2</v>
      </c>
      <c r="T123" s="1">
        <f>(Table2[[#This Row],[Close Price]]-Table2[[#This Row],[50D EMA]])/Table2[[#This Row],[50D EMA]]</f>
        <v>9.8223715175533285E-2</v>
      </c>
      <c r="U123" s="1">
        <f>(Table2[[#This Row],[Close Price]]-Table2[[#This Row],[200D EMA]])/Table2[[#This Row],[200D EMA]]</f>
        <v>0.33527643201780222</v>
      </c>
      <c r="V123">
        <v>0.49094037465636903</v>
      </c>
      <c r="W123">
        <v>638.04999999999995</v>
      </c>
      <c r="X123">
        <v>666</v>
      </c>
      <c r="Y123">
        <v>605.75</v>
      </c>
      <c r="Z123">
        <v>666</v>
      </c>
      <c r="AA123">
        <v>593.1</v>
      </c>
      <c r="AB123">
        <v>691.8</v>
      </c>
      <c r="AC123" s="1">
        <f>(Table2[[#This Row],[Close Price]]/Table2[[#This Row],[Day Low]])-1</f>
        <v>3.3696418775958081E-2</v>
      </c>
      <c r="AD123" s="1">
        <f>(Table2[[#This Row],[Day High]]/Table2[[#This Row],[Close Price]])-1</f>
        <v>9.779395042074146E-3</v>
      </c>
      <c r="AE123" s="1">
        <f>(Table2[[#This Row],[Close Price]]/Table2[[#This Row],[Current Week Low]])-1</f>
        <v>8.881551795295084E-2</v>
      </c>
      <c r="AF123" s="1">
        <f>(Table2[[#This Row],[Current Week High]]/Table2[[#This Row],[Close Price]])-1</f>
        <v>9.779395042074146E-3</v>
      </c>
      <c r="AG123" s="1">
        <f>(Table2[[#This Row],[Close Price]]/Table2[[#This Row],[Current Month Low]])-1</f>
        <v>0.11203844208396552</v>
      </c>
      <c r="AH123" s="1">
        <f>(Table2[[#This Row],[Current Month High]]/Table2[[#This Row],[Close Price]])-1</f>
        <v>4.889697521037073E-2</v>
      </c>
      <c r="AI123">
        <v>4.8896975210370703</v>
      </c>
      <c r="AJ123">
        <v>92.008733624454095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0.37</v>
      </c>
      <c r="AM123" t="s">
        <v>3159</v>
      </c>
      <c r="AN123">
        <v>0.95</v>
      </c>
      <c r="AO123" t="s">
        <v>3159</v>
      </c>
      <c r="AP123">
        <v>7.2538179755015003E-2</v>
      </c>
      <c r="AQ123">
        <f>(Table2[[#This Row],[Sharpe Ratio]]-AVERAGE(Table2[Sharpe Ratio]))/_xlfn.STDEV.P(Table2[Sharpe Ratio])</f>
        <v>0.1864528957560472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4.8608903829779599</v>
      </c>
      <c r="AS123">
        <f>_xlfn.RANK.AVG(Table2[[#This Row],[1Y Return vs Nifty Z-Score]],Table2[1Y Return vs Nifty Z-Score])</f>
        <v>234</v>
      </c>
      <c r="AT123">
        <f>_xlfn.RANK.AVG(Table2[[#This Row],[6M Return vs Nifty Z-Score]],Table2[6M Return vs Nifty Z-Score])</f>
        <v>29</v>
      </c>
      <c r="AU123">
        <f>_xlfn.RANK.AVG(Table2[[#This Row],[Sharpe Ratio Z-Score]],Table2[Sharpe Ratio Z-Score])</f>
        <v>290</v>
      </c>
      <c r="AV123">
        <f>(Table2[[#This Row],[Rank 1Y]]+Table2[[#This Row],[Rank 6M]]+Table2[[#This Row],[Rank Sharpe]])/3</f>
        <v>184.33333333333334</v>
      </c>
    </row>
    <row r="124" spans="1:48" x14ac:dyDescent="0.3">
      <c r="A124" t="s">
        <v>1862</v>
      </c>
      <c r="B124" t="s">
        <v>1863</v>
      </c>
      <c r="C124" t="s">
        <v>3118</v>
      </c>
      <c r="D124" t="s">
        <v>200</v>
      </c>
      <c r="E124">
        <v>4033.0931000999999</v>
      </c>
      <c r="F124">
        <v>1532.35</v>
      </c>
      <c r="G124">
        <v>46.5149798136962</v>
      </c>
      <c r="H124">
        <f>(Table2[[#This Row],[1Y Return vs Nifty]]-AVERAGE(Table2[1Y Return vs Nifty]))/_xlfn.STDEV.P(Table2[1Y Return vs Nifty])</f>
        <v>0.43285552021617679</v>
      </c>
      <c r="I124">
        <v>-8.4968477689982596</v>
      </c>
      <c r="J124">
        <f>(Table2[[#This Row],[1M Return vs Nifty]]-AVERAGE(Table2[1M Return vs Nifty]))/_xlfn.STDEV.P(Table2[1M Return vs Nifty])</f>
        <v>-0.73164901367944368</v>
      </c>
      <c r="K124">
        <v>19.941619686511199</v>
      </c>
      <c r="L124">
        <f>(Table2[[#This Row],[6M Return vs Nifty]]-AVERAGE(Table2[6M Return vs Nifty]))/_xlfn.STDEV.P(Table2[6M Return vs Nifty])</f>
        <v>0.6011345410280744</v>
      </c>
      <c r="M124">
        <v>-1.71920486358488</v>
      </c>
      <c r="N124">
        <f>(Table2[[#This Row],[1W Return vs Nifty]]-AVERAGE(Table2[1W Return vs Nifty]))/_xlfn.STDEV.P(Table2[1W Return vs Nifty])</f>
        <v>-0.34219427074676484</v>
      </c>
      <c r="O124">
        <v>1582.21</v>
      </c>
      <c r="P124">
        <v>1573.30410447282</v>
      </c>
      <c r="Q124">
        <v>1351.6148139587301</v>
      </c>
      <c r="R124">
        <v>22.699142089004699</v>
      </c>
      <c r="S124" s="1">
        <f>(Table2[[#This Row],[Close Price]]-Table2[[#This Row],[20D EMA]])/Table2[[#This Row],[20D EMA]]</f>
        <v>-3.1512883877614306E-2</v>
      </c>
      <c r="T124" s="1">
        <f>(Table2[[#This Row],[Close Price]]-Table2[[#This Row],[50D EMA]])/Table2[[#This Row],[50D EMA]]</f>
        <v>-2.6030634736405836E-2</v>
      </c>
      <c r="U124" s="1">
        <f>(Table2[[#This Row],[Close Price]]-Table2[[#This Row],[200D EMA]])/Table2[[#This Row],[200D EMA]]</f>
        <v>0.13371796770406538</v>
      </c>
      <c r="V124">
        <v>0.53874959506198195</v>
      </c>
      <c r="W124">
        <v>1467.9</v>
      </c>
      <c r="X124">
        <v>1551</v>
      </c>
      <c r="Y124">
        <v>1453.35</v>
      </c>
      <c r="Z124">
        <v>1551</v>
      </c>
      <c r="AA124">
        <v>1453.35</v>
      </c>
      <c r="AB124">
        <v>1767</v>
      </c>
      <c r="AC124" s="1">
        <f>(Table2[[#This Row],[Close Price]]/Table2[[#This Row],[Day Low]])-1</f>
        <v>4.3906260644458017E-2</v>
      </c>
      <c r="AD124" s="1">
        <f>(Table2[[#This Row],[Day High]]/Table2[[#This Row],[Close Price]])-1</f>
        <v>1.217084869644669E-2</v>
      </c>
      <c r="AE124" s="1">
        <f>(Table2[[#This Row],[Close Price]]/Table2[[#This Row],[Current Week Low]])-1</f>
        <v>5.4357174803041364E-2</v>
      </c>
      <c r="AF124" s="1">
        <f>(Table2[[#This Row],[Current Week High]]/Table2[[#This Row],[Close Price]])-1</f>
        <v>1.217084869644669E-2</v>
      </c>
      <c r="AG124" s="1">
        <f>(Table2[[#This Row],[Close Price]]/Table2[[#This Row],[Current Month Low]])-1</f>
        <v>5.4357174803041364E-2</v>
      </c>
      <c r="AH124" s="1">
        <f>(Table2[[#This Row],[Current Month High]]/Table2[[#This Row],[Close Price]])-1</f>
        <v>0.15313081215127089</v>
      </c>
      <c r="AI124">
        <v>16.814043788951601</v>
      </c>
      <c r="AJ124">
        <v>79.117475160724695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0.26</v>
      </c>
      <c r="AM124" t="s">
        <v>3159</v>
      </c>
      <c r="AN124">
        <v>-10.06</v>
      </c>
      <c r="AO124" t="s">
        <v>3158</v>
      </c>
      <c r="AP124">
        <v>9.7890218276993998E-2</v>
      </c>
      <c r="AQ124">
        <f>(Table2[[#This Row],[Sharpe Ratio]]-AVERAGE(Table2[Sharpe Ratio]))/_xlfn.STDEV.P(Table2[Sharpe Ratio])</f>
        <v>0.4877801640123629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0.44792694083040557</v>
      </c>
      <c r="AS124">
        <f>_xlfn.RANK.AVG(Table2[[#This Row],[1Y Return vs Nifty Z-Score]],Table2[1Y Return vs Nifty Z-Score])</f>
        <v>181</v>
      </c>
      <c r="AT124">
        <f>_xlfn.RANK.AVG(Table2[[#This Row],[6M Return vs Nifty Z-Score]],Table2[6M Return vs Nifty Z-Score])</f>
        <v>151</v>
      </c>
      <c r="AU124">
        <f>_xlfn.RANK.AVG(Table2[[#This Row],[Sharpe Ratio Z-Score]],Table2[Sharpe Ratio Z-Score])</f>
        <v>222</v>
      </c>
      <c r="AV124">
        <f>(Table2[[#This Row],[Rank 1Y]]+Table2[[#This Row],[Rank 6M]]+Table2[[#This Row],[Rank Sharpe]])/3</f>
        <v>184.66666666666666</v>
      </c>
    </row>
    <row r="125" spans="1:48" hidden="1" x14ac:dyDescent="0.3">
      <c r="A125" t="s">
        <v>181</v>
      </c>
      <c r="B125" t="s">
        <v>182</v>
      </c>
      <c r="C125" t="s">
        <v>3112</v>
      </c>
      <c r="D125" t="s">
        <v>137</v>
      </c>
      <c r="E125">
        <v>140679.99220000001</v>
      </c>
      <c r="F125">
        <v>534.25</v>
      </c>
      <c r="G125">
        <v>64.733448277213199</v>
      </c>
      <c r="H125">
        <f>(Table2[[#This Row],[1Y Return vs Nifty]]-AVERAGE(Table2[1Y Return vs Nifty]))/_xlfn.STDEV.P(Table2[1Y Return vs Nifty])</f>
        <v>0.75376227224333869</v>
      </c>
      <c r="I125">
        <v>3.4631364536896001</v>
      </c>
      <c r="J125">
        <f>(Table2[[#This Row],[1M Return vs Nifty]]-AVERAGE(Table2[1M Return vs Nifty]))/_xlfn.STDEV.P(Table2[1M Return vs Nifty])</f>
        <v>0.60665852649237884</v>
      </c>
      <c r="K125">
        <v>-2.3361811273867699</v>
      </c>
      <c r="L125">
        <f>(Table2[[#This Row],[6M Return vs Nifty]]-AVERAGE(Table2[6M Return vs Nifty]))/_xlfn.STDEV.P(Table2[6M Return vs Nifty])</f>
        <v>-0.21344393253889554</v>
      </c>
      <c r="M125">
        <v>8.4927861052208407</v>
      </c>
      <c r="N125">
        <f>(Table2[[#This Row],[1W Return vs Nifty]]-AVERAGE(Table2[1W Return vs Nifty]))/_xlfn.STDEV.P(Table2[1W Return vs Nifty])</f>
        <v>1.65685915990336</v>
      </c>
      <c r="O125">
        <v>534.07000000000005</v>
      </c>
      <c r="P125">
        <v>549.41720389127602</v>
      </c>
      <c r="Q125">
        <v>506.04759531890301</v>
      </c>
      <c r="R125">
        <v>59.877523498747301</v>
      </c>
      <c r="S125" s="1">
        <f>(Table2[[#This Row],[Close Price]]-Table2[[#This Row],[20D EMA]])/Table2[[#This Row],[20D EMA]]</f>
        <v>3.3703447113664868E-4</v>
      </c>
      <c r="T125" s="1">
        <f>(Table2[[#This Row],[Close Price]]-Table2[[#This Row],[50D EMA]])/Table2[[#This Row],[50D EMA]]</f>
        <v>-2.7605986459567529E-2</v>
      </c>
      <c r="U125" s="1">
        <f>(Table2[[#This Row],[Close Price]]-Table2[[#This Row],[200D EMA]])/Table2[[#This Row],[200D EMA]]</f>
        <v>5.573073549203271E-2</v>
      </c>
      <c r="V125">
        <v>0.90910267086084595</v>
      </c>
      <c r="W125">
        <v>532</v>
      </c>
      <c r="X125">
        <v>549.85</v>
      </c>
      <c r="Y125">
        <v>508.5</v>
      </c>
      <c r="Z125">
        <v>549.85</v>
      </c>
      <c r="AA125">
        <v>484.1</v>
      </c>
      <c r="AB125">
        <v>569.45000000000005</v>
      </c>
      <c r="AC125" s="1">
        <f>(Table2[[#This Row],[Close Price]]/Table2[[#This Row],[Day Low]])-1</f>
        <v>4.2293233082706383E-3</v>
      </c>
      <c r="AD125" s="1">
        <f>(Table2[[#This Row],[Day High]]/Table2[[#This Row],[Close Price]])-1</f>
        <v>2.9199812821712801E-2</v>
      </c>
      <c r="AE125" s="1">
        <f>(Table2[[#This Row],[Close Price]]/Table2[[#This Row],[Current Week Low]])-1</f>
        <v>5.0639134709931088E-2</v>
      </c>
      <c r="AF125" s="1">
        <f>(Table2[[#This Row],[Current Week High]]/Table2[[#This Row],[Close Price]])-1</f>
        <v>2.9199812821712801E-2</v>
      </c>
      <c r="AG125" s="1">
        <f>(Table2[[#This Row],[Close Price]]/Table2[[#This Row],[Current Month Low]])-1</f>
        <v>0.10359429869861603</v>
      </c>
      <c r="AH125" s="1">
        <f>(Table2[[#This Row],[Current Month High]]/Table2[[#This Row],[Close Price]])-1</f>
        <v>6.5886757136172314E-2</v>
      </c>
      <c r="AI125">
        <v>22.4145999064108</v>
      </c>
      <c r="AJ125">
        <v>99.347014925373102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-0.12</v>
      </c>
      <c r="AM125" t="s">
        <v>3158</v>
      </c>
      <c r="AN125">
        <v>-1.1299999999999999</v>
      </c>
      <c r="AO125" t="s">
        <v>3158</v>
      </c>
      <c r="AP125">
        <v>0.19253862275870201</v>
      </c>
      <c r="AQ125">
        <f>(Table2[[#This Row],[Sharpe Ratio]]-AVERAGE(Table2[Sharpe Ratio]))/_xlfn.STDEV.P(Table2[Sharpe Ratio])</f>
        <v>1.6127447360946559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126</v>
      </c>
      <c r="AT125">
        <f>_xlfn.RANK.AVG(Table2[[#This Row],[6M Return vs Nifty Z-Score]],Table2[6M Return vs Nifty Z-Score])</f>
        <v>400</v>
      </c>
      <c r="AU125">
        <f>_xlfn.RANK.AVG(Table2[[#This Row],[Sharpe Ratio Z-Score]],Table2[Sharpe Ratio Z-Score])</f>
        <v>31</v>
      </c>
      <c r="AV125">
        <f>(Table2[[#This Row],[Rank 1Y]]+Table2[[#This Row],[Rank 6M]]+Table2[[#This Row],[Rank Sharpe]])/3</f>
        <v>185.66666666666666</v>
      </c>
    </row>
    <row r="126" spans="1:48" hidden="1" x14ac:dyDescent="0.3">
      <c r="A126" t="s">
        <v>915</v>
      </c>
      <c r="B126" t="s">
        <v>916</v>
      </c>
      <c r="C126" t="s">
        <v>3123</v>
      </c>
      <c r="D126" t="s">
        <v>776</v>
      </c>
      <c r="E126">
        <v>16021.46481012</v>
      </c>
      <c r="F126">
        <v>1189.6500000000001</v>
      </c>
      <c r="G126">
        <v>33.336542591496901</v>
      </c>
      <c r="H126">
        <f>(Table2[[#This Row],[1Y Return vs Nifty]]-AVERAGE(Table2[1Y Return vs Nifty]))/_xlfn.STDEV.P(Table2[1Y Return vs Nifty])</f>
        <v>0.200725717744656</v>
      </c>
      <c r="I126">
        <v>-0.29516537861995701</v>
      </c>
      <c r="J126">
        <f>(Table2[[#This Row],[1M Return vs Nifty]]-AVERAGE(Table2[1M Return vs Nifty]))/_xlfn.STDEV.P(Table2[1M Return vs Nifty])</f>
        <v>0.18610916900408944</v>
      </c>
      <c r="K126">
        <v>4.7794655132309796</v>
      </c>
      <c r="L126">
        <f>(Table2[[#This Row],[6M Return vs Nifty]]-AVERAGE(Table2[6M Return vs Nifty]))/_xlfn.STDEV.P(Table2[6M Return vs Nifty])</f>
        <v>4.6736712192444449E-2</v>
      </c>
      <c r="M126">
        <v>4.2959940493350102</v>
      </c>
      <c r="N126">
        <f>(Table2[[#This Row],[1W Return vs Nifty]]-AVERAGE(Table2[1W Return vs Nifty]))/_xlfn.STDEV.P(Table2[1W Return vs Nifty])</f>
        <v>0.83531401922792581</v>
      </c>
      <c r="O126">
        <v>1168.26</v>
      </c>
      <c r="P126">
        <v>1247.2773706236201</v>
      </c>
      <c r="Q126">
        <v>1208.5883759901801</v>
      </c>
      <c r="R126">
        <v>49.348611208146998</v>
      </c>
      <c r="S126" s="1">
        <f>(Table2[[#This Row],[Close Price]]-Table2[[#This Row],[20D EMA]])/Table2[[#This Row],[20D EMA]]</f>
        <v>1.8309280468388971E-2</v>
      </c>
      <c r="T126" s="1">
        <f>(Table2[[#This Row],[Close Price]]-Table2[[#This Row],[50D EMA]])/Table2[[#This Row],[50D EMA]]</f>
        <v>-4.6202530392102883E-2</v>
      </c>
      <c r="U126" s="1">
        <f>(Table2[[#This Row],[Close Price]]-Table2[[#This Row],[200D EMA]])/Table2[[#This Row],[200D EMA]]</f>
        <v>-1.5669831322565934E-2</v>
      </c>
      <c r="V126">
        <v>2.04389297052965</v>
      </c>
      <c r="W126">
        <v>1145.95</v>
      </c>
      <c r="X126">
        <v>1217.8499999999999</v>
      </c>
      <c r="Y126">
        <v>1118</v>
      </c>
      <c r="Z126">
        <v>1217.8499999999999</v>
      </c>
      <c r="AA126">
        <v>1048.7</v>
      </c>
      <c r="AB126">
        <v>1243.95</v>
      </c>
      <c r="AC126" s="1">
        <f>(Table2[[#This Row],[Close Price]]/Table2[[#This Row],[Day Low]])-1</f>
        <v>3.8134299053187437E-2</v>
      </c>
      <c r="AD126" s="1">
        <f>(Table2[[#This Row],[Day High]]/Table2[[#This Row],[Close Price]])-1</f>
        <v>2.3704450888916817E-2</v>
      </c>
      <c r="AE126" s="1">
        <f>(Table2[[#This Row],[Close Price]]/Table2[[#This Row],[Current Week Low]])-1</f>
        <v>6.4087656529516979E-2</v>
      </c>
      <c r="AF126" s="1">
        <f>(Table2[[#This Row],[Current Week High]]/Table2[[#This Row],[Close Price]])-1</f>
        <v>2.3704450888916817E-2</v>
      </c>
      <c r="AG126" s="1">
        <f>(Table2[[#This Row],[Close Price]]/Table2[[#This Row],[Current Month Low]])-1</f>
        <v>0.13440450081052746</v>
      </c>
      <c r="AH126" s="1">
        <f>(Table2[[#This Row],[Current Month High]]/Table2[[#This Row],[Close Price]])-1</f>
        <v>4.5643676711637937E-2</v>
      </c>
      <c r="AI126">
        <v>59.454461396208899</v>
      </c>
      <c r="AJ126">
        <v>63.649494463167997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-0.12</v>
      </c>
      <c r="AM126" t="s">
        <v>3158</v>
      </c>
      <c r="AN126">
        <v>6.16</v>
      </c>
      <c r="AO126" t="s">
        <v>3159</v>
      </c>
      <c r="AP126">
        <v>0.22979503819092101</v>
      </c>
      <c r="AQ126">
        <f>(Table2[[#This Row],[Sharpe Ratio]]-AVERAGE(Table2[Sharpe Ratio]))/_xlfn.STDEV.P(Table2[Sharpe Ratio])</f>
        <v>2.0555641124331805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233</v>
      </c>
      <c r="AT126">
        <f>_xlfn.RANK.AVG(Table2[[#This Row],[6M Return vs Nifty Z-Score]],Table2[6M Return vs Nifty Z-Score])</f>
        <v>311</v>
      </c>
      <c r="AU126">
        <f>_xlfn.RANK.AVG(Table2[[#This Row],[Sharpe Ratio Z-Score]],Table2[Sharpe Ratio Z-Score])</f>
        <v>15</v>
      </c>
      <c r="AV126">
        <f>(Table2[[#This Row],[Rank 1Y]]+Table2[[#This Row],[Rank 6M]]+Table2[[#This Row],[Rank Sharpe]])/3</f>
        <v>186.33333333333334</v>
      </c>
    </row>
    <row r="127" spans="1:48" x14ac:dyDescent="0.3">
      <c r="A127" t="s">
        <v>272</v>
      </c>
      <c r="B127" t="s">
        <v>273</v>
      </c>
      <c r="C127" t="s">
        <v>3116</v>
      </c>
      <c r="D127" t="s">
        <v>250</v>
      </c>
      <c r="E127">
        <v>96469.524279454999</v>
      </c>
      <c r="F127">
        <v>992.35</v>
      </c>
      <c r="G127">
        <v>45.071437029842897</v>
      </c>
      <c r="H127">
        <f>(Table2[[#This Row],[1Y Return vs Nifty]]-AVERAGE(Table2[1Y Return vs Nifty]))/_xlfn.STDEV.P(Table2[1Y Return vs Nifty])</f>
        <v>0.40742843082574492</v>
      </c>
      <c r="I127">
        <v>9.2782394191545006</v>
      </c>
      <c r="J127">
        <f>(Table2[[#This Row],[1M Return vs Nifty]]-AVERAGE(Table2[1M Return vs Nifty]))/_xlfn.STDEV.P(Table2[1M Return vs Nifty])</f>
        <v>1.2573614037415097</v>
      </c>
      <c r="K127">
        <v>10.414960235874</v>
      </c>
      <c r="L127">
        <f>(Table2[[#This Row],[6M Return vs Nifty]]-AVERAGE(Table2[6M Return vs Nifty]))/_xlfn.STDEV.P(Table2[6M Return vs Nifty])</f>
        <v>0.25279622081779574</v>
      </c>
      <c r="M127">
        <v>10.191917328995901</v>
      </c>
      <c r="N127">
        <f>(Table2[[#This Row],[1W Return vs Nifty]]-AVERAGE(Table2[1W Return vs Nifty]))/_xlfn.STDEV.P(Table2[1W Return vs Nifty])</f>
        <v>1.9894734475959306</v>
      </c>
      <c r="O127">
        <v>952.96</v>
      </c>
      <c r="P127">
        <v>938.19614991258698</v>
      </c>
      <c r="Q127">
        <v>848.33724251279102</v>
      </c>
      <c r="R127">
        <v>67.761022802820193</v>
      </c>
      <c r="S127" s="1">
        <f>(Table2[[#This Row],[Close Price]]-Table2[[#This Row],[20D EMA]])/Table2[[#This Row],[20D EMA]]</f>
        <v>4.1334368703828055E-2</v>
      </c>
      <c r="T127" s="1">
        <f>(Table2[[#This Row],[Close Price]]-Table2[[#This Row],[50D EMA]])/Table2[[#This Row],[50D EMA]]</f>
        <v>5.7721245277396027E-2</v>
      </c>
      <c r="U127" s="1">
        <f>(Table2[[#This Row],[Close Price]]-Table2[[#This Row],[200D EMA]])/Table2[[#This Row],[200D EMA]]</f>
        <v>0.16975885328414969</v>
      </c>
      <c r="V127">
        <v>0.881006534748903</v>
      </c>
      <c r="W127">
        <v>975.3</v>
      </c>
      <c r="X127">
        <v>997.15</v>
      </c>
      <c r="Y127">
        <v>937.95</v>
      </c>
      <c r="Z127">
        <v>999</v>
      </c>
      <c r="AA127">
        <v>888.9</v>
      </c>
      <c r="AB127">
        <v>999</v>
      </c>
      <c r="AC127" s="1">
        <f>(Table2[[#This Row],[Close Price]]/Table2[[#This Row],[Day Low]])-1</f>
        <v>1.7481800471649711E-2</v>
      </c>
      <c r="AD127" s="1">
        <f>(Table2[[#This Row],[Day High]]/Table2[[#This Row],[Close Price]])-1</f>
        <v>4.8370030735123137E-3</v>
      </c>
      <c r="AE127" s="1">
        <f>(Table2[[#This Row],[Close Price]]/Table2[[#This Row],[Current Week Low]])-1</f>
        <v>5.7998827229596372E-2</v>
      </c>
      <c r="AF127" s="1">
        <f>(Table2[[#This Row],[Current Week High]]/Table2[[#This Row],[Close Price]])-1</f>
        <v>6.7012646747619531E-3</v>
      </c>
      <c r="AG127" s="1">
        <f>(Table2[[#This Row],[Close Price]]/Table2[[#This Row],[Current Month Low]])-1</f>
        <v>0.11637979525255937</v>
      </c>
      <c r="AH127" s="1">
        <f>(Table2[[#This Row],[Current Month High]]/Table2[[#This Row],[Close Price]])-1</f>
        <v>6.7012646747619531E-3</v>
      </c>
      <c r="AI127">
        <v>12.6618632538922</v>
      </c>
      <c r="AJ127">
        <v>76.574733096085396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0.13</v>
      </c>
      <c r="AM127" t="s">
        <v>3159</v>
      </c>
      <c r="AN127">
        <v>4.76</v>
      </c>
      <c r="AO127" t="s">
        <v>3159</v>
      </c>
      <c r="AP127">
        <v>0.12487618421039499</v>
      </c>
      <c r="AQ127">
        <f>(Table2[[#This Row],[Sharpe Ratio]]-AVERAGE(Table2[Sharpe Ratio]))/_xlfn.STDEV.P(Table2[Sharpe Ratio])</f>
        <v>0.80852783836288933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4.7155873413438707</v>
      </c>
      <c r="AS127">
        <f>_xlfn.RANK.AVG(Table2[[#This Row],[1Y Return vs Nifty Z-Score]],Table2[1Y Return vs Nifty Z-Score])</f>
        <v>187</v>
      </c>
      <c r="AT127">
        <f>_xlfn.RANK.AVG(Table2[[#This Row],[6M Return vs Nifty Z-Score]],Table2[6M Return vs Nifty Z-Score])</f>
        <v>233</v>
      </c>
      <c r="AU127">
        <f>_xlfn.RANK.AVG(Table2[[#This Row],[Sharpe Ratio Z-Score]],Table2[Sharpe Ratio Z-Score])</f>
        <v>141</v>
      </c>
      <c r="AV127">
        <f>(Table2[[#This Row],[Rank 1Y]]+Table2[[#This Row],[Rank 6M]]+Table2[[#This Row],[Rank Sharpe]])/3</f>
        <v>187</v>
      </c>
    </row>
    <row r="128" spans="1:48" x14ac:dyDescent="0.3">
      <c r="A128" t="s">
        <v>1108</v>
      </c>
      <c r="B128" t="s">
        <v>1109</v>
      </c>
      <c r="C128" t="s">
        <v>3120</v>
      </c>
      <c r="D128" t="s">
        <v>75</v>
      </c>
      <c r="E128">
        <v>11159.39820801</v>
      </c>
      <c r="F128">
        <v>360.1</v>
      </c>
      <c r="G128">
        <v>44.3503324628294</v>
      </c>
      <c r="H128">
        <f>(Table2[[#This Row],[1Y Return vs Nifty]]-AVERAGE(Table2[1Y Return vs Nifty]))/_xlfn.STDEV.P(Table2[1Y Return vs Nifty])</f>
        <v>0.3947266318278953</v>
      </c>
      <c r="I128">
        <v>4.9854672022729503</v>
      </c>
      <c r="J128">
        <f>(Table2[[#This Row],[1M Return vs Nifty]]-AVERAGE(Table2[1M Return vs Nifty]))/_xlfn.STDEV.P(Table2[1M Return vs Nifty])</f>
        <v>0.77700546688379712</v>
      </c>
      <c r="K128">
        <v>52.792602929055299</v>
      </c>
      <c r="L128">
        <f>(Table2[[#This Row],[6M Return vs Nifty]]-AVERAGE(Table2[6M Return vs Nifty]))/_xlfn.STDEV.P(Table2[6M Return vs Nifty])</f>
        <v>1.8023170099992347</v>
      </c>
      <c r="M128">
        <v>-0.29481994683157903</v>
      </c>
      <c r="N128">
        <f>(Table2[[#This Row],[1W Return vs Nifty]]-AVERAGE(Table2[1W Return vs Nifty]))/_xlfn.STDEV.P(Table2[1W Return vs Nifty])</f>
        <v>-6.3363084634290134E-2</v>
      </c>
      <c r="O128">
        <v>360.65</v>
      </c>
      <c r="P128">
        <v>356.52614413302001</v>
      </c>
      <c r="Q128">
        <v>300.789436590337</v>
      </c>
      <c r="R128">
        <v>36.006993528616299</v>
      </c>
      <c r="S128" s="1">
        <f>(Table2[[#This Row],[Close Price]]-Table2[[#This Row],[20D EMA]])/Table2[[#This Row],[20D EMA]]</f>
        <v>-1.5250242617494928E-3</v>
      </c>
      <c r="T128" s="1">
        <f>(Table2[[#This Row],[Close Price]]-Table2[[#This Row],[50D EMA]])/Table2[[#This Row],[50D EMA]]</f>
        <v>1.0024106018005245E-2</v>
      </c>
      <c r="U128" s="1">
        <f>(Table2[[#This Row],[Close Price]]-Table2[[#This Row],[200D EMA]])/Table2[[#This Row],[200D EMA]]</f>
        <v>0.19718299978214193</v>
      </c>
      <c r="V128">
        <v>0.49442012342473601</v>
      </c>
      <c r="W128">
        <v>354.55</v>
      </c>
      <c r="X128">
        <v>361</v>
      </c>
      <c r="Y128">
        <v>351.9</v>
      </c>
      <c r="Z128">
        <v>363.95</v>
      </c>
      <c r="AA128">
        <v>348.5</v>
      </c>
      <c r="AB128">
        <v>367.9</v>
      </c>
      <c r="AC128" s="1">
        <f>(Table2[[#This Row],[Close Price]]/Table2[[#This Row],[Day Low]])-1</f>
        <v>1.5653645466083832E-2</v>
      </c>
      <c r="AD128" s="1">
        <f>(Table2[[#This Row],[Day High]]/Table2[[#This Row],[Close Price]])-1</f>
        <v>2.499305748403069E-3</v>
      </c>
      <c r="AE128" s="1">
        <f>(Table2[[#This Row],[Close Price]]/Table2[[#This Row],[Current Week Low]])-1</f>
        <v>2.3302074452969723E-2</v>
      </c>
      <c r="AF128" s="1">
        <f>(Table2[[#This Row],[Current Week High]]/Table2[[#This Row],[Close Price]])-1</f>
        <v>1.0691474590391437E-2</v>
      </c>
      <c r="AG128" s="1">
        <f>(Table2[[#This Row],[Close Price]]/Table2[[#This Row],[Current Month Low]])-1</f>
        <v>3.3285509325681639E-2</v>
      </c>
      <c r="AH128" s="1">
        <f>(Table2[[#This Row],[Current Month High]]/Table2[[#This Row],[Close Price]])-1</f>
        <v>2.1660649819494449E-2</v>
      </c>
      <c r="AI128">
        <v>6.9147459039155601</v>
      </c>
      <c r="AJ128">
        <v>108.693132425383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0.02</v>
      </c>
      <c r="AM128" t="s">
        <v>3159</v>
      </c>
      <c r="AN128">
        <v>-0.68</v>
      </c>
      <c r="AO128" t="s">
        <v>3158</v>
      </c>
      <c r="AP128">
        <v>5.6916277230251E-2</v>
      </c>
      <c r="AQ128">
        <f>(Table2[[#This Row],[Sharpe Ratio]]-AVERAGE(Table2[Sharpe Ratio]))/_xlfn.STDEV.P(Table2[Sharpe Ratio])</f>
        <v>7.753137078591525E-4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2.911461337784496</v>
      </c>
      <c r="AS128">
        <f>_xlfn.RANK.AVG(Table2[[#This Row],[1Y Return vs Nifty Z-Score]],Table2[1Y Return vs Nifty Z-Score])</f>
        <v>189</v>
      </c>
      <c r="AT128">
        <f>_xlfn.RANK.AVG(Table2[[#This Row],[6M Return vs Nifty Z-Score]],Table2[6M Return vs Nifty Z-Score])</f>
        <v>36</v>
      </c>
      <c r="AU128">
        <f>_xlfn.RANK.AVG(Table2[[#This Row],[Sharpe Ratio Z-Score]],Table2[Sharpe Ratio Z-Score])</f>
        <v>336</v>
      </c>
      <c r="AV128">
        <f>(Table2[[#This Row],[Rank 1Y]]+Table2[[#This Row],[Rank 6M]]+Table2[[#This Row],[Rank Sharpe]])/3</f>
        <v>187</v>
      </c>
    </row>
    <row r="129" spans="1:48" hidden="1" x14ac:dyDescent="0.3">
      <c r="A129" t="s">
        <v>1225</v>
      </c>
      <c r="B129" t="s">
        <v>1226</v>
      </c>
      <c r="C129" t="s">
        <v>594</v>
      </c>
      <c r="D129" t="s">
        <v>458</v>
      </c>
      <c r="E129">
        <v>9392.1980594899997</v>
      </c>
      <c r="F129">
        <v>358.85</v>
      </c>
      <c r="G129">
        <v>74.208164307245298</v>
      </c>
      <c r="H129">
        <f>(Table2[[#This Row],[1Y Return vs Nifty]]-AVERAGE(Table2[1Y Return vs Nifty]))/_xlfn.STDEV.P(Table2[1Y Return vs Nifty])</f>
        <v>0.92065337802788783</v>
      </c>
      <c r="I129">
        <v>0.97243237340688304</v>
      </c>
      <c r="J129">
        <f>(Table2[[#This Row],[1M Return vs Nifty]]-AVERAGE(Table2[1M Return vs Nifty]))/_xlfn.STDEV.P(Table2[1M Return vs Nifty])</f>
        <v>0.3279518000524036</v>
      </c>
      <c r="K129">
        <v>6.2227873125430699</v>
      </c>
      <c r="L129">
        <f>(Table2[[#This Row],[6M Return vs Nifty]]-AVERAGE(Table2[6M Return vs Nifty]))/_xlfn.STDEV.P(Table2[6M Return vs Nifty])</f>
        <v>9.9511170406296395E-2</v>
      </c>
      <c r="M129">
        <v>5.6489656885087296</v>
      </c>
      <c r="N129">
        <f>(Table2[[#This Row],[1W Return vs Nifty]]-AVERAGE(Table2[1W Return vs Nifty]))/_xlfn.STDEV.P(Table2[1W Return vs Nifty])</f>
        <v>1.1001656632535035</v>
      </c>
      <c r="O129">
        <v>357.18</v>
      </c>
      <c r="P129">
        <v>368.91435902094997</v>
      </c>
      <c r="Q129">
        <v>336.610984965699</v>
      </c>
      <c r="R129">
        <v>53.707565856796499</v>
      </c>
      <c r="S129" s="1">
        <f>(Table2[[#This Row],[Close Price]]-Table2[[#This Row],[20D EMA]])/Table2[[#This Row],[20D EMA]]</f>
        <v>4.6755137465704011E-3</v>
      </c>
      <c r="T129" s="1">
        <f>(Table2[[#This Row],[Close Price]]-Table2[[#This Row],[50D EMA]])/Table2[[#This Row],[50D EMA]]</f>
        <v>-2.7281017327868265E-2</v>
      </c>
      <c r="U129" s="1">
        <f>(Table2[[#This Row],[Close Price]]-Table2[[#This Row],[200D EMA]])/Table2[[#This Row],[200D EMA]]</f>
        <v>6.6067407267077743E-2</v>
      </c>
      <c r="V129">
        <v>1.1325814117163799</v>
      </c>
      <c r="W129">
        <v>354.1</v>
      </c>
      <c r="X129">
        <v>363.8</v>
      </c>
      <c r="Y129">
        <v>310.25</v>
      </c>
      <c r="Z129">
        <v>374.75</v>
      </c>
      <c r="AA129">
        <v>308.35000000000002</v>
      </c>
      <c r="AB129">
        <v>376.9</v>
      </c>
      <c r="AC129" s="1">
        <f>(Table2[[#This Row],[Close Price]]/Table2[[#This Row],[Day Low]])-1</f>
        <v>1.3414289748658659E-2</v>
      </c>
      <c r="AD129" s="1">
        <f>(Table2[[#This Row],[Day High]]/Table2[[#This Row],[Close Price]])-1</f>
        <v>1.3794064372300463E-2</v>
      </c>
      <c r="AE129" s="1">
        <f>(Table2[[#This Row],[Close Price]]/Table2[[#This Row],[Current Week Low]])-1</f>
        <v>0.15664786462530222</v>
      </c>
      <c r="AF129" s="1">
        <f>(Table2[[#This Row],[Current Week High]]/Table2[[#This Row],[Close Price]])-1</f>
        <v>4.4308206771631609E-2</v>
      </c>
      <c r="AG129" s="1">
        <f>(Table2[[#This Row],[Close Price]]/Table2[[#This Row],[Current Month Low]])-1</f>
        <v>0.16377493108480623</v>
      </c>
      <c r="AH129" s="1">
        <f>(Table2[[#This Row],[Current Month High]]/Table2[[#This Row],[Close Price]])-1</f>
        <v>5.0299568064650746E-2</v>
      </c>
      <c r="AI129">
        <v>17.402814546467798</v>
      </c>
      <c r="AJ129">
        <v>106.235632183908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-0.09</v>
      </c>
      <c r="AM129" t="s">
        <v>3158</v>
      </c>
      <c r="AN129">
        <v>0.1</v>
      </c>
      <c r="AO129" t="s">
        <v>3159</v>
      </c>
      <c r="AP129">
        <v>0.115074698023613</v>
      </c>
      <c r="AQ129">
        <f>(Table2[[#This Row],[Sharpe Ratio]]-AVERAGE(Table2[Sharpe Ratio]))/_xlfn.STDEV.P(Table2[Sharpe Ratio])</f>
        <v>0.69203010367561646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110</v>
      </c>
      <c r="AT129">
        <f>_xlfn.RANK.AVG(Table2[[#This Row],[6M Return vs Nifty Z-Score]],Table2[6M Return vs Nifty Z-Score])</f>
        <v>286</v>
      </c>
      <c r="AU129">
        <f>_xlfn.RANK.AVG(Table2[[#This Row],[Sharpe Ratio Z-Score]],Table2[Sharpe Ratio Z-Score])</f>
        <v>170</v>
      </c>
      <c r="AV129">
        <f>(Table2[[#This Row],[Rank 1Y]]+Table2[[#This Row],[Rank 6M]]+Table2[[#This Row],[Rank Sharpe]])/3</f>
        <v>188.66666666666666</v>
      </c>
    </row>
    <row r="130" spans="1:48" hidden="1" x14ac:dyDescent="0.3">
      <c r="A130" t="s">
        <v>97</v>
      </c>
      <c r="B130" t="s">
        <v>98</v>
      </c>
      <c r="C130" t="s">
        <v>3118</v>
      </c>
      <c r="D130" t="s">
        <v>99</v>
      </c>
      <c r="E130">
        <v>277600.21409651998</v>
      </c>
      <c r="F130">
        <v>9940.65</v>
      </c>
      <c r="G130">
        <v>60.078308272129597</v>
      </c>
      <c r="H130">
        <f>(Table2[[#This Row],[1Y Return vs Nifty]]-AVERAGE(Table2[1Y Return vs Nifty]))/_xlfn.STDEV.P(Table2[1Y Return vs Nifty])</f>
        <v>0.67176493738203613</v>
      </c>
      <c r="I130">
        <v>-16.262732176590699</v>
      </c>
      <c r="J130">
        <f>(Table2[[#This Row],[1M Return vs Nifty]]-AVERAGE(Table2[1M Return vs Nifty]))/_xlfn.STDEV.P(Table2[1M Return vs Nifty])</f>
        <v>-1.6006419375219485</v>
      </c>
      <c r="K130">
        <v>3.9671410145545498</v>
      </c>
      <c r="L130">
        <f>(Table2[[#This Row],[6M Return vs Nifty]]-AVERAGE(Table2[6M Return vs Nifty]))/_xlfn.STDEV.P(Table2[6M Return vs Nifty])</f>
        <v>1.703440648908712E-2</v>
      </c>
      <c r="M130">
        <v>-4.3658795040797802</v>
      </c>
      <c r="N130">
        <f>(Table2[[#This Row],[1W Return vs Nifty]]-AVERAGE(Table2[1W Return vs Nifty]))/_xlfn.STDEV.P(Table2[1W Return vs Nifty])</f>
        <v>-0.86029539677182765</v>
      </c>
      <c r="O130">
        <v>10754.41</v>
      </c>
      <c r="P130">
        <v>10895.0693827418</v>
      </c>
      <c r="Q130">
        <v>9419.3022535455493</v>
      </c>
      <c r="R130">
        <v>24.276524214390601</v>
      </c>
      <c r="S130" s="1">
        <f>(Table2[[#This Row],[Close Price]]-Table2[[#This Row],[20D EMA]])/Table2[[#This Row],[20D EMA]]</f>
        <v>-7.5667563353080294E-2</v>
      </c>
      <c r="T130" s="1">
        <f>(Table2[[#This Row],[Close Price]]-Table2[[#This Row],[50D EMA]])/Table2[[#This Row],[50D EMA]]</f>
        <v>-8.7601037608226393E-2</v>
      </c>
      <c r="U130" s="1">
        <f>(Table2[[#This Row],[Close Price]]-Table2[[#This Row],[200D EMA]])/Table2[[#This Row],[200D EMA]]</f>
        <v>5.5348871118156139E-2</v>
      </c>
      <c r="V130">
        <v>2.2234838867634998</v>
      </c>
      <c r="W130">
        <v>9770</v>
      </c>
      <c r="X130">
        <v>10057.75</v>
      </c>
      <c r="Y130">
        <v>9640</v>
      </c>
      <c r="Z130">
        <v>10292.75</v>
      </c>
      <c r="AA130">
        <v>9640</v>
      </c>
      <c r="AB130">
        <v>12500</v>
      </c>
      <c r="AC130" s="1">
        <f>(Table2[[#This Row],[Close Price]]/Table2[[#This Row],[Day Low]])-1</f>
        <v>1.7466734902763514E-2</v>
      </c>
      <c r="AD130" s="1">
        <f>(Table2[[#This Row],[Day High]]/Table2[[#This Row],[Close Price]])-1</f>
        <v>1.1779913788333873E-2</v>
      </c>
      <c r="AE130" s="1">
        <f>(Table2[[#This Row],[Close Price]]/Table2[[#This Row],[Current Week Low]])-1</f>
        <v>3.118775933609963E-2</v>
      </c>
      <c r="AF130" s="1">
        <f>(Table2[[#This Row],[Current Week High]]/Table2[[#This Row],[Close Price]])-1</f>
        <v>3.5420218999763664E-2</v>
      </c>
      <c r="AG130" s="1">
        <f>(Table2[[#This Row],[Close Price]]/Table2[[#This Row],[Current Month Low]])-1</f>
        <v>3.118775933609963E-2</v>
      </c>
      <c r="AH130" s="1">
        <f>(Table2[[#This Row],[Current Month High]]/Table2[[#This Row],[Close Price]])-1</f>
        <v>0.25746304316116153</v>
      </c>
      <c r="AI130">
        <v>28.502663306725399</v>
      </c>
      <c r="AJ130">
        <v>88.448341232227406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0.1</v>
      </c>
      <c r="AM130" t="s">
        <v>3159</v>
      </c>
      <c r="AN130">
        <v>-16.46</v>
      </c>
      <c r="AO130" t="s">
        <v>3158</v>
      </c>
      <c r="AP130">
        <v>0.14505123013538601</v>
      </c>
      <c r="AQ130">
        <f>(Table2[[#This Row],[Sharpe Ratio]]-AVERAGE(Table2[Sharpe Ratio]))/_xlfn.STDEV.P(Table2[Sharpe Ratio])</f>
        <v>1.0483228146229957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139</v>
      </c>
      <c r="AT130">
        <f>_xlfn.RANK.AVG(Table2[[#This Row],[6M Return vs Nifty Z-Score]],Table2[6M Return vs Nifty Z-Score])</f>
        <v>316</v>
      </c>
      <c r="AU130">
        <f>_xlfn.RANK.AVG(Table2[[#This Row],[Sharpe Ratio Z-Score]],Table2[Sharpe Ratio Z-Score])</f>
        <v>112</v>
      </c>
      <c r="AV130">
        <f>(Table2[[#This Row],[Rank 1Y]]+Table2[[#This Row],[Rank 6M]]+Table2[[#This Row],[Rank Sharpe]])/3</f>
        <v>189</v>
      </c>
    </row>
    <row r="131" spans="1:48" hidden="1" x14ac:dyDescent="0.3">
      <c r="A131" t="s">
        <v>172</v>
      </c>
      <c r="B131" t="s">
        <v>173</v>
      </c>
      <c r="C131" t="s">
        <v>3112</v>
      </c>
      <c r="D131" t="s">
        <v>137</v>
      </c>
      <c r="E131">
        <v>153009.21810239999</v>
      </c>
      <c r="F131">
        <v>463.65</v>
      </c>
      <c r="G131">
        <v>66.8697138896989</v>
      </c>
      <c r="H131">
        <f>(Table2[[#This Row],[1Y Return vs Nifty]]-AVERAGE(Table2[1Y Return vs Nifty]))/_xlfn.STDEV.P(Table2[1Y Return vs Nifty])</f>
        <v>0.79139123433435754</v>
      </c>
      <c r="I131">
        <v>1.9738274348128799</v>
      </c>
      <c r="J131">
        <f>(Table2[[#This Row],[1M Return vs Nifty]]-AVERAGE(Table2[1M Return vs Nifty]))/_xlfn.STDEV.P(Table2[1M Return vs Nifty])</f>
        <v>0.44000667708377839</v>
      </c>
      <c r="K131">
        <v>-2.6746721517803098</v>
      </c>
      <c r="L131">
        <f>(Table2[[#This Row],[6M Return vs Nifty]]-AVERAGE(Table2[6M Return vs Nifty]))/_xlfn.STDEV.P(Table2[6M Return vs Nifty])</f>
        <v>-0.22582071534030193</v>
      </c>
      <c r="M131">
        <v>7.5601983956516898</v>
      </c>
      <c r="N131">
        <f>(Table2[[#This Row],[1W Return vs Nifty]]-AVERAGE(Table2[1W Return vs Nifty]))/_xlfn.STDEV.P(Table2[1W Return vs Nifty])</f>
        <v>1.4742999835496837</v>
      </c>
      <c r="O131">
        <v>465.06</v>
      </c>
      <c r="P131">
        <v>481.56502633989697</v>
      </c>
      <c r="Q131">
        <v>449.484819576051</v>
      </c>
      <c r="R131">
        <v>57.377877925813301</v>
      </c>
      <c r="S131" s="1">
        <f>(Table2[[#This Row],[Close Price]]-Table2[[#This Row],[20D EMA]])/Table2[[#This Row],[20D EMA]]</f>
        <v>-3.0318668558896164E-3</v>
      </c>
      <c r="T131" s="1">
        <f>(Table2[[#This Row],[Close Price]]-Table2[[#This Row],[50D EMA]])/Table2[[#This Row],[50D EMA]]</f>
        <v>-3.7201676533819256E-2</v>
      </c>
      <c r="U131" s="1">
        <f>(Table2[[#This Row],[Close Price]]-Table2[[#This Row],[200D EMA]])/Table2[[#This Row],[200D EMA]]</f>
        <v>3.151425767239352E-2</v>
      </c>
      <c r="V131">
        <v>0.80656876989259596</v>
      </c>
      <c r="W131">
        <v>462.75</v>
      </c>
      <c r="X131">
        <v>474.25</v>
      </c>
      <c r="Y131">
        <v>440.5</v>
      </c>
      <c r="Z131">
        <v>474.25</v>
      </c>
      <c r="AA131">
        <v>426.55</v>
      </c>
      <c r="AB131">
        <v>505.05</v>
      </c>
      <c r="AC131" s="1">
        <f>(Table2[[#This Row],[Close Price]]/Table2[[#This Row],[Day Low]])-1</f>
        <v>1.9448946515396859E-3</v>
      </c>
      <c r="AD131" s="1">
        <f>(Table2[[#This Row],[Day High]]/Table2[[#This Row],[Close Price]])-1</f>
        <v>2.2862072684136869E-2</v>
      </c>
      <c r="AE131" s="1">
        <f>(Table2[[#This Row],[Close Price]]/Table2[[#This Row],[Current Week Low]])-1</f>
        <v>5.2553916004540291E-2</v>
      </c>
      <c r="AF131" s="1">
        <f>(Table2[[#This Row],[Current Week High]]/Table2[[#This Row],[Close Price]])-1</f>
        <v>2.2862072684136869E-2</v>
      </c>
      <c r="AG131" s="1">
        <f>(Table2[[#This Row],[Close Price]]/Table2[[#This Row],[Current Month Low]])-1</f>
        <v>8.6976907748212318E-2</v>
      </c>
      <c r="AH131" s="1">
        <f>(Table2[[#This Row],[Current Month High]]/Table2[[#This Row],[Close Price]])-1</f>
        <v>8.929149142672288E-2</v>
      </c>
      <c r="AI131">
        <v>25.094359969804799</v>
      </c>
      <c r="AJ131">
        <v>98.6929505035354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-0.11</v>
      </c>
      <c r="AM131" t="s">
        <v>3158</v>
      </c>
      <c r="AN131">
        <v>-2.1</v>
      </c>
      <c r="AO131" t="s">
        <v>3158</v>
      </c>
      <c r="AP131">
        <v>0.18475730861857401</v>
      </c>
      <c r="AQ131">
        <f>(Table2[[#This Row],[Sharpe Ratio]]-AVERAGE(Table2[Sharpe Ratio]))/_xlfn.STDEV.P(Table2[Sharpe Ratio])</f>
        <v>1.5202582036504797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122</v>
      </c>
      <c r="AT131">
        <f>_xlfn.RANK.AVG(Table2[[#This Row],[6M Return vs Nifty Z-Score]],Table2[6M Return vs Nifty Z-Score])</f>
        <v>405</v>
      </c>
      <c r="AU131">
        <f>_xlfn.RANK.AVG(Table2[[#This Row],[Sharpe Ratio Z-Score]],Table2[Sharpe Ratio Z-Score])</f>
        <v>42</v>
      </c>
      <c r="AV131">
        <f>(Table2[[#This Row],[Rank 1Y]]+Table2[[#This Row],[Rank 6M]]+Table2[[#This Row],[Rank Sharpe]])/3</f>
        <v>189.66666666666666</v>
      </c>
    </row>
    <row r="132" spans="1:48" x14ac:dyDescent="0.3">
      <c r="A132" t="s">
        <v>1766</v>
      </c>
      <c r="B132" t="s">
        <v>1767</v>
      </c>
      <c r="C132" t="s">
        <v>3122</v>
      </c>
      <c r="D132" t="s">
        <v>819</v>
      </c>
      <c r="E132">
        <v>4440.2000526000002</v>
      </c>
      <c r="F132">
        <v>358.8</v>
      </c>
      <c r="G132">
        <v>94.314786080533693</v>
      </c>
      <c r="H132">
        <f>(Table2[[#This Row],[1Y Return vs Nifty]]-AVERAGE(Table2[1Y Return vs Nifty]))/_xlfn.STDEV.P(Table2[1Y Return vs Nifty])</f>
        <v>1.2748187515018221</v>
      </c>
      <c r="I132">
        <v>-0.38455151126640202</v>
      </c>
      <c r="J132">
        <f>(Table2[[#This Row],[1M Return vs Nifty]]-AVERAGE(Table2[1M Return vs Nifty]))/_xlfn.STDEV.P(Table2[1M Return vs Nifty])</f>
        <v>0.1761069705830742</v>
      </c>
      <c r="K132">
        <v>32.176010763229499</v>
      </c>
      <c r="L132">
        <f>(Table2[[#This Row],[6M Return vs Nifty]]-AVERAGE(Table2[6M Return vs Nifty]))/_xlfn.STDEV.P(Table2[6M Return vs Nifty])</f>
        <v>1.0484799361838368</v>
      </c>
      <c r="M132">
        <v>-1.3005341858795101</v>
      </c>
      <c r="N132">
        <f>(Table2[[#This Row],[1W Return vs Nifty]]-AVERAGE(Table2[1W Return vs Nifty]))/_xlfn.STDEV.P(Table2[1W Return vs Nifty])</f>
        <v>-0.26023718156247899</v>
      </c>
      <c r="O132">
        <v>374.73</v>
      </c>
      <c r="P132">
        <v>372.16584849343201</v>
      </c>
      <c r="Q132">
        <v>312.51285804095102</v>
      </c>
      <c r="R132">
        <v>34.045913212392598</v>
      </c>
      <c r="S132" s="1">
        <f>(Table2[[#This Row],[Close Price]]-Table2[[#This Row],[20D EMA]])/Table2[[#This Row],[20D EMA]]</f>
        <v>-4.2510607637499018E-2</v>
      </c>
      <c r="T132" s="1">
        <f>(Table2[[#This Row],[Close Price]]-Table2[[#This Row],[50D EMA]])/Table2[[#This Row],[50D EMA]]</f>
        <v>-3.5913688876984311E-2</v>
      </c>
      <c r="U132" s="1">
        <f>(Table2[[#This Row],[Close Price]]-Table2[[#This Row],[200D EMA]])/Table2[[#This Row],[200D EMA]]</f>
        <v>0.14811276006116722</v>
      </c>
      <c r="V132">
        <v>0.63043553035843003</v>
      </c>
      <c r="W132">
        <v>351.7</v>
      </c>
      <c r="X132">
        <v>369.9</v>
      </c>
      <c r="Y132">
        <v>345.3</v>
      </c>
      <c r="Z132">
        <v>391.95</v>
      </c>
      <c r="AA132">
        <v>342.6</v>
      </c>
      <c r="AB132">
        <v>401.4</v>
      </c>
      <c r="AC132" s="1">
        <f>(Table2[[#This Row],[Close Price]]/Table2[[#This Row],[Day Low]])-1</f>
        <v>2.0187659937446645E-2</v>
      </c>
      <c r="AD132" s="1">
        <f>(Table2[[#This Row],[Day High]]/Table2[[#This Row],[Close Price]])-1</f>
        <v>3.0936454849498141E-2</v>
      </c>
      <c r="AE132" s="1">
        <f>(Table2[[#This Row],[Close Price]]/Table2[[#This Row],[Current Week Low]])-1</f>
        <v>3.9096437880104196E-2</v>
      </c>
      <c r="AF132" s="1">
        <f>(Table2[[#This Row],[Current Week High]]/Table2[[#This Row],[Close Price]])-1</f>
        <v>9.2391304347825942E-2</v>
      </c>
      <c r="AG132" s="1">
        <f>(Table2[[#This Row],[Close Price]]/Table2[[#This Row],[Current Month Low]])-1</f>
        <v>4.7285464098073549E-2</v>
      </c>
      <c r="AH132" s="1">
        <f>(Table2[[#This Row],[Current Month High]]/Table2[[#This Row],[Close Price]])-1</f>
        <v>0.11872909698996637</v>
      </c>
      <c r="AI132">
        <v>14.813266443701201</v>
      </c>
      <c r="AJ132">
        <v>128.53503184713301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3158</v>
      </c>
      <c r="AN132">
        <v>-4.1900000000000004</v>
      </c>
      <c r="AO132" t="s">
        <v>3158</v>
      </c>
      <c r="AP132">
        <v>3.5708482411280003E-2</v>
      </c>
      <c r="AQ132">
        <f>(Table2[[#This Row],[Sharpe Ratio]]-AVERAGE(Table2[Sharpe Ratio]))/_xlfn.STDEV.P(Table2[Sharpe Ratio])</f>
        <v>-0.2512946282418082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1.9878738484644458</v>
      </c>
      <c r="AS132">
        <f>_xlfn.RANK.AVG(Table2[[#This Row],[1Y Return vs Nifty Z-Score]],Table2[1Y Return vs Nifty Z-Score])</f>
        <v>72</v>
      </c>
      <c r="AT132">
        <f>_xlfn.RANK.AVG(Table2[[#This Row],[6M Return vs Nifty Z-Score]],Table2[6M Return vs Nifty Z-Score])</f>
        <v>90</v>
      </c>
      <c r="AU132">
        <f>_xlfn.RANK.AVG(Table2[[#This Row],[Sharpe Ratio Z-Score]],Table2[Sharpe Ratio Z-Score])</f>
        <v>407</v>
      </c>
      <c r="AV132">
        <f>(Table2[[#This Row],[Rank 1Y]]+Table2[[#This Row],[Rank 6M]]+Table2[[#This Row],[Rank Sharpe]])/3</f>
        <v>189.66666666666666</v>
      </c>
    </row>
    <row r="133" spans="1:48" x14ac:dyDescent="0.3">
      <c r="A133" t="s">
        <v>542</v>
      </c>
      <c r="B133" t="s">
        <v>543</v>
      </c>
      <c r="C133" t="s">
        <v>3116</v>
      </c>
      <c r="D133" t="s">
        <v>51</v>
      </c>
      <c r="E133">
        <v>37431.7841468349</v>
      </c>
      <c r="F133">
        <v>2996.65</v>
      </c>
      <c r="G133">
        <v>43.650724652634899</v>
      </c>
      <c r="H133">
        <f>(Table2[[#This Row],[1Y Return vs Nifty]]-AVERAGE(Table2[1Y Return vs Nifty]))/_xlfn.STDEV.P(Table2[1Y Return vs Nifty])</f>
        <v>0.38240348454952022</v>
      </c>
      <c r="I133">
        <v>-5.6611923472457404</v>
      </c>
      <c r="J133">
        <f>(Table2[[#This Row],[1M Return vs Nifty]]-AVERAGE(Table2[1M Return vs Nifty]))/_xlfn.STDEV.P(Table2[1M Return vs Nifty])</f>
        <v>-0.41434265594516645</v>
      </c>
      <c r="K133">
        <v>27.581691459775101</v>
      </c>
      <c r="L133">
        <f>(Table2[[#This Row],[6M Return vs Nifty]]-AVERAGE(Table2[6M Return vs Nifty]))/_xlfn.STDEV.P(Table2[6M Return vs Nifty])</f>
        <v>0.88049057149966925</v>
      </c>
      <c r="M133">
        <v>-1.71335339629096</v>
      </c>
      <c r="N133">
        <f>(Table2[[#This Row],[1W Return vs Nifty]]-AVERAGE(Table2[1W Return vs Nifty]))/_xlfn.STDEV.P(Table2[1W Return vs Nifty])</f>
        <v>-0.34104881382225527</v>
      </c>
      <c r="O133">
        <v>3107.42</v>
      </c>
      <c r="P133">
        <v>3091.5350689217098</v>
      </c>
      <c r="Q133">
        <v>2607.9379344885001</v>
      </c>
      <c r="R133">
        <v>22.784820346590099</v>
      </c>
      <c r="S133" s="1">
        <f>(Table2[[#This Row],[Close Price]]-Table2[[#This Row],[20D EMA]])/Table2[[#This Row],[20D EMA]]</f>
        <v>-3.5646935399785022E-2</v>
      </c>
      <c r="T133" s="1">
        <f>(Table2[[#This Row],[Close Price]]-Table2[[#This Row],[50D EMA]])/Table2[[#This Row],[50D EMA]]</f>
        <v>-3.0691894740435367E-2</v>
      </c>
      <c r="U133" s="1">
        <f>(Table2[[#This Row],[Close Price]]-Table2[[#This Row],[200D EMA]])/Table2[[#This Row],[200D EMA]]</f>
        <v>0.14904958449010744</v>
      </c>
      <c r="V133">
        <v>0.48090141128737801</v>
      </c>
      <c r="W133">
        <v>2924.35</v>
      </c>
      <c r="X133">
        <v>3037.75</v>
      </c>
      <c r="Y133">
        <v>2880</v>
      </c>
      <c r="Z133">
        <v>3037.75</v>
      </c>
      <c r="AA133">
        <v>2880</v>
      </c>
      <c r="AB133">
        <v>3428</v>
      </c>
      <c r="AC133" s="1">
        <f>(Table2[[#This Row],[Close Price]]/Table2[[#This Row],[Day Low]])-1</f>
        <v>2.4723442816352525E-2</v>
      </c>
      <c r="AD133" s="1">
        <f>(Table2[[#This Row],[Day High]]/Table2[[#This Row],[Close Price]])-1</f>
        <v>1.3715315435569586E-2</v>
      </c>
      <c r="AE133" s="1">
        <f>(Table2[[#This Row],[Close Price]]/Table2[[#This Row],[Current Week Low]])-1</f>
        <v>4.050347222222217E-2</v>
      </c>
      <c r="AF133" s="1">
        <f>(Table2[[#This Row],[Current Week High]]/Table2[[#This Row],[Close Price]])-1</f>
        <v>1.3715315435569586E-2</v>
      </c>
      <c r="AG133" s="1">
        <f>(Table2[[#This Row],[Close Price]]/Table2[[#This Row],[Current Month Low]])-1</f>
        <v>4.050347222222217E-2</v>
      </c>
      <c r="AH133" s="1">
        <f>(Table2[[#This Row],[Current Month High]]/Table2[[#This Row],[Close Price]])-1</f>
        <v>0.1439440708791484</v>
      </c>
      <c r="AI133">
        <v>16.296531126424501</v>
      </c>
      <c r="AJ133">
        <v>73.126697093997294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-0.03</v>
      </c>
      <c r="AM133" t="s">
        <v>3158</v>
      </c>
      <c r="AN133">
        <v>-8.01</v>
      </c>
      <c r="AO133" t="s">
        <v>3158</v>
      </c>
      <c r="AP133">
        <v>8.0490095681496995E-2</v>
      </c>
      <c r="AQ133">
        <f>(Table2[[#This Row],[Sharpe Ratio]]-AVERAGE(Table2[Sharpe Ratio]))/_xlfn.STDEV.P(Table2[Sharpe Ratio])</f>
        <v>0.28096715351300744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0.78846973979477519</v>
      </c>
      <c r="AS133">
        <f>_xlfn.RANK.AVG(Table2[[#This Row],[1Y Return vs Nifty Z-Score]],Table2[1Y Return vs Nifty Z-Score])</f>
        <v>193</v>
      </c>
      <c r="AT133">
        <f>_xlfn.RANK.AVG(Table2[[#This Row],[6M Return vs Nifty Z-Score]],Table2[6M Return vs Nifty Z-Score])</f>
        <v>108</v>
      </c>
      <c r="AU133">
        <f>_xlfn.RANK.AVG(Table2[[#This Row],[Sharpe Ratio Z-Score]],Table2[Sharpe Ratio Z-Score])</f>
        <v>270</v>
      </c>
      <c r="AV133">
        <f>(Table2[[#This Row],[Rank 1Y]]+Table2[[#This Row],[Rank 6M]]+Table2[[#This Row],[Rank Sharpe]])/3</f>
        <v>190.33333333333334</v>
      </c>
    </row>
    <row r="134" spans="1:48" x14ac:dyDescent="0.3">
      <c r="A134" t="s">
        <v>965</v>
      </c>
      <c r="B134" t="s">
        <v>966</v>
      </c>
      <c r="C134" t="s">
        <v>3111</v>
      </c>
      <c r="D134" t="s">
        <v>21</v>
      </c>
      <c r="E134">
        <v>14955.5222713</v>
      </c>
      <c r="F134">
        <v>2653.25</v>
      </c>
      <c r="G134">
        <v>225.14375473847599</v>
      </c>
      <c r="H134">
        <f>(Table2[[#This Row],[1Y Return vs Nifty]]-AVERAGE(Table2[1Y Return vs Nifty]))/_xlfn.STDEV.P(Table2[1Y Return vs Nifty])</f>
        <v>3.5792879491820546</v>
      </c>
      <c r="I134">
        <v>4.9908052135012202</v>
      </c>
      <c r="J134">
        <f>(Table2[[#This Row],[1M Return vs Nifty]]-AVERAGE(Table2[1M Return vs Nifty]))/_xlfn.STDEV.P(Table2[1M Return vs Nifty])</f>
        <v>0.77760278378182146</v>
      </c>
      <c r="K134">
        <v>50.209488016653502</v>
      </c>
      <c r="L134">
        <f>(Table2[[#This Row],[6M Return vs Nifty]]-AVERAGE(Table2[6M Return vs Nifty]))/_xlfn.STDEV.P(Table2[6M Return vs Nifty])</f>
        <v>1.7078664930936494</v>
      </c>
      <c r="M134">
        <v>-3.6265391849127302</v>
      </c>
      <c r="N134">
        <f>(Table2[[#This Row],[1W Return vs Nifty]]-AVERAGE(Table2[1W Return vs Nifty]))/_xlfn.STDEV.P(Table2[1W Return vs Nifty])</f>
        <v>-0.71556546056608727</v>
      </c>
      <c r="O134">
        <v>2588.39</v>
      </c>
      <c r="P134">
        <v>2563.6458416768601</v>
      </c>
      <c r="Q134">
        <v>2105.26947245052</v>
      </c>
      <c r="R134">
        <v>42.292641443677198</v>
      </c>
      <c r="S134" s="1">
        <f>(Table2[[#This Row],[Close Price]]-Table2[[#This Row],[20D EMA]])/Table2[[#This Row],[20D EMA]]</f>
        <v>2.5058047666696337E-2</v>
      </c>
      <c r="T134" s="1">
        <f>(Table2[[#This Row],[Close Price]]-Table2[[#This Row],[50D EMA]])/Table2[[#This Row],[50D EMA]]</f>
        <v>3.4951847430115611E-2</v>
      </c>
      <c r="U134" s="1">
        <f>(Table2[[#This Row],[Close Price]]-Table2[[#This Row],[200D EMA]])/Table2[[#This Row],[200D EMA]]</f>
        <v>0.26028996986862413</v>
      </c>
      <c r="V134">
        <v>1.2804468365230199</v>
      </c>
      <c r="W134">
        <v>2511.0500000000002</v>
      </c>
      <c r="X134">
        <v>2698.9</v>
      </c>
      <c r="Y134">
        <v>2499.0500000000002</v>
      </c>
      <c r="Z134">
        <v>2698.9</v>
      </c>
      <c r="AA134">
        <v>2356</v>
      </c>
      <c r="AB134">
        <v>2949.8</v>
      </c>
      <c r="AC134" s="1">
        <f>(Table2[[#This Row],[Close Price]]/Table2[[#This Row],[Day Low]])-1</f>
        <v>5.6629696740407409E-2</v>
      </c>
      <c r="AD134" s="1">
        <f>(Table2[[#This Row],[Day High]]/Table2[[#This Row],[Close Price]])-1</f>
        <v>1.7205314237256131E-2</v>
      </c>
      <c r="AE134" s="1">
        <f>(Table2[[#This Row],[Close Price]]/Table2[[#This Row],[Current Week Low]])-1</f>
        <v>6.1703447309977788E-2</v>
      </c>
      <c r="AF134" s="1">
        <f>(Table2[[#This Row],[Current Week High]]/Table2[[#This Row],[Close Price]])-1</f>
        <v>1.7205314237256131E-2</v>
      </c>
      <c r="AG134" s="1">
        <f>(Table2[[#This Row],[Close Price]]/Table2[[#This Row],[Current Month Low]])-1</f>
        <v>0.12616723259762308</v>
      </c>
      <c r="AH134" s="1">
        <f>(Table2[[#This Row],[Current Month High]]/Table2[[#This Row],[Close Price]])-1</f>
        <v>0.11176858569678694</v>
      </c>
      <c r="AI134">
        <v>11.1768585696786</v>
      </c>
      <c r="AJ134">
        <v>257.24384004308598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0.12</v>
      </c>
      <c r="AM134" t="s">
        <v>3159</v>
      </c>
      <c r="AN134">
        <v>1.71</v>
      </c>
      <c r="AO134" t="s">
        <v>3159</v>
      </c>
      <c r="AQ134">
        <f>(Table2[[#This Row],[Sharpe Ratio]]-AVERAGE(Table2[Sharpe Ratio]))/_xlfn.STDEV.P(Table2[Sharpe Ratio])</f>
        <v>-0.67571570385832536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4.6734760616331128</v>
      </c>
      <c r="AS134">
        <f>_xlfn.RANK.AVG(Table2[[#This Row],[1Y Return vs Nifty Z-Score]],Table2[1Y Return vs Nifty Z-Score])</f>
        <v>8</v>
      </c>
      <c r="AT134">
        <f>_xlfn.RANK.AVG(Table2[[#This Row],[6M Return vs Nifty Z-Score]],Table2[6M Return vs Nifty Z-Score])</f>
        <v>42</v>
      </c>
      <c r="AU134">
        <f>_xlfn.RANK.AVG(Table2[[#This Row],[Sharpe Ratio Z-Score]],Table2[Sharpe Ratio Z-Score])</f>
        <v>521.5</v>
      </c>
      <c r="AV134">
        <f>(Table2[[#This Row],[Rank 1Y]]+Table2[[#This Row],[Rank 6M]]+Table2[[#This Row],[Rank Sharpe]])/3</f>
        <v>190.5</v>
      </c>
    </row>
    <row r="135" spans="1:48" hidden="1" x14ac:dyDescent="0.3">
      <c r="A135" t="s">
        <v>1466</v>
      </c>
      <c r="B135" t="s">
        <v>1467</v>
      </c>
      <c r="C135" t="s">
        <v>3126</v>
      </c>
      <c r="D135" t="s">
        <v>160</v>
      </c>
      <c r="E135">
        <v>6915.802275</v>
      </c>
      <c r="F135">
        <v>999</v>
      </c>
      <c r="G135">
        <v>83.2376853909647</v>
      </c>
      <c r="H135">
        <f>(Table2[[#This Row],[1Y Return vs Nifty]]-AVERAGE(Table2[1Y Return vs Nifty]))/_xlfn.STDEV.P(Table2[1Y Return vs Nifty])</f>
        <v>1.0797026575619917</v>
      </c>
      <c r="I135">
        <v>-7.6504827844749101</v>
      </c>
      <c r="J135">
        <f>(Table2[[#This Row],[1M Return vs Nifty]]-AVERAGE(Table2[1M Return vs Nifty]))/_xlfn.STDEV.P(Table2[1M Return vs Nifty])</f>
        <v>-0.63694181177726206</v>
      </c>
      <c r="K135">
        <v>27.393244601723101</v>
      </c>
      <c r="L135">
        <f>(Table2[[#This Row],[6M Return vs Nifty]]-AVERAGE(Table2[6M Return vs Nifty]))/_xlfn.STDEV.P(Table2[6M Return vs Nifty])</f>
        <v>0.87360009091485658</v>
      </c>
      <c r="M135">
        <v>-1.0249661886874699</v>
      </c>
      <c r="N135">
        <f>(Table2[[#This Row],[1W Return vs Nifty]]-AVERAGE(Table2[1W Return vs Nifty]))/_xlfn.STDEV.P(Table2[1W Return vs Nifty])</f>
        <v>-0.20629322960963506</v>
      </c>
      <c r="O135">
        <v>1012.22</v>
      </c>
      <c r="P135">
        <v>1008.90307998429</v>
      </c>
      <c r="Q135">
        <v>840.672324720034</v>
      </c>
      <c r="R135">
        <v>37.224582626648001</v>
      </c>
      <c r="S135" s="1">
        <f>(Table2[[#This Row],[Close Price]]-Table2[[#This Row],[20D EMA]])/Table2[[#This Row],[20D EMA]]</f>
        <v>-1.3060401888917456E-2</v>
      </c>
      <c r="T135" s="1">
        <f>(Table2[[#This Row],[Close Price]]-Table2[[#This Row],[50D EMA]])/Table2[[#This Row],[50D EMA]]</f>
        <v>-9.815690110138435E-3</v>
      </c>
      <c r="U135" s="1">
        <f>(Table2[[#This Row],[Close Price]]-Table2[[#This Row],[200D EMA]])/Table2[[#This Row],[200D EMA]]</f>
        <v>0.18833458723967544</v>
      </c>
      <c r="V135">
        <v>1.01911023882107</v>
      </c>
      <c r="W135">
        <v>955.05</v>
      </c>
      <c r="X135">
        <v>1017.55</v>
      </c>
      <c r="Y135">
        <v>907.4</v>
      </c>
      <c r="Z135">
        <v>1036.9000000000001</v>
      </c>
      <c r="AA135">
        <v>907.4</v>
      </c>
      <c r="AB135">
        <v>1234.45</v>
      </c>
      <c r="AC135" s="1">
        <f>(Table2[[#This Row],[Close Price]]/Table2[[#This Row],[Day Low]])-1</f>
        <v>4.6018533061096267E-2</v>
      </c>
      <c r="AD135" s="1">
        <f>(Table2[[#This Row],[Day High]]/Table2[[#This Row],[Close Price]])-1</f>
        <v>1.8568568568568589E-2</v>
      </c>
      <c r="AE135" s="1">
        <f>(Table2[[#This Row],[Close Price]]/Table2[[#This Row],[Current Week Low]])-1</f>
        <v>0.10094776283888041</v>
      </c>
      <c r="AF135" s="1">
        <f>(Table2[[#This Row],[Current Week High]]/Table2[[#This Row],[Close Price]])-1</f>
        <v>3.7937937937938093E-2</v>
      </c>
      <c r="AG135" s="1">
        <f>(Table2[[#This Row],[Close Price]]/Table2[[#This Row],[Current Month Low]])-1</f>
        <v>0.10094776283888041</v>
      </c>
      <c r="AH135" s="1">
        <f>(Table2[[#This Row],[Current Month High]]/Table2[[#This Row],[Close Price]])-1</f>
        <v>0.23568568568568571</v>
      </c>
      <c r="AI135">
        <v>23.568568568568502</v>
      </c>
      <c r="AJ135">
        <v>122.69282211324099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0.04</v>
      </c>
      <c r="AM135" t="s">
        <v>3159</v>
      </c>
      <c r="AN135">
        <v>-9.98</v>
      </c>
      <c r="AO135" t="s">
        <v>3158</v>
      </c>
      <c r="AP135">
        <v>4.5820623553567003E-2</v>
      </c>
      <c r="AQ135">
        <f>(Table2[[#This Row],[Sharpe Ratio]]-AVERAGE(Table2[Sharpe Ratio]))/_xlfn.STDEV.P(Table2[Sharpe Ratio])</f>
        <v>-0.13110453528395855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0.97896317180599268</v>
      </c>
      <c r="AS135">
        <f>_xlfn.RANK.AVG(Table2[[#This Row],[1Y Return vs Nifty Z-Score]],Table2[1Y Return vs Nifty Z-Score])</f>
        <v>92</v>
      </c>
      <c r="AT135">
        <f>_xlfn.RANK.AVG(Table2[[#This Row],[6M Return vs Nifty Z-Score]],Table2[6M Return vs Nifty Z-Score])</f>
        <v>109</v>
      </c>
      <c r="AU135">
        <f>_xlfn.RANK.AVG(Table2[[#This Row],[Sharpe Ratio Z-Score]],Table2[Sharpe Ratio Z-Score])</f>
        <v>376</v>
      </c>
      <c r="AV135">
        <f>(Table2[[#This Row],[Rank 1Y]]+Table2[[#This Row],[Rank 6M]]+Table2[[#This Row],[Rank Sharpe]])/3</f>
        <v>192.33333333333334</v>
      </c>
    </row>
    <row r="136" spans="1:48" x14ac:dyDescent="0.3">
      <c r="A136" t="s">
        <v>347</v>
      </c>
      <c r="B136" t="s">
        <v>348</v>
      </c>
      <c r="C136" t="s">
        <v>3125</v>
      </c>
      <c r="D136" t="s">
        <v>134</v>
      </c>
      <c r="E136">
        <v>70093.421237674993</v>
      </c>
      <c r="F136">
        <v>1927.75</v>
      </c>
      <c r="G136">
        <v>45.338897440215597</v>
      </c>
      <c r="H136">
        <f>(Table2[[#This Row],[1Y Return vs Nifty]]-AVERAGE(Table2[1Y Return vs Nifty]))/_xlfn.STDEV.P(Table2[1Y Return vs Nifty])</f>
        <v>0.41213957609903895</v>
      </c>
      <c r="I136">
        <v>9.6714953571430708</v>
      </c>
      <c r="J136">
        <f>(Table2[[#This Row],[1M Return vs Nifty]]-AVERAGE(Table2[1M Return vs Nifty]))/_xlfn.STDEV.P(Table2[1M Return vs Nifty])</f>
        <v>1.3013662600379812</v>
      </c>
      <c r="K136">
        <v>22.279446103983201</v>
      </c>
      <c r="L136">
        <f>(Table2[[#This Row],[6M Return vs Nifty]]-AVERAGE(Table2[6M Return vs Nifty]))/_xlfn.STDEV.P(Table2[6M Return vs Nifty])</f>
        <v>0.68661618665895108</v>
      </c>
      <c r="M136">
        <v>1.8779374019083801</v>
      </c>
      <c r="N136">
        <f>(Table2[[#This Row],[1W Return vs Nifty]]-AVERAGE(Table2[1W Return vs Nifty]))/_xlfn.STDEV.P(Table2[1W Return vs Nifty])</f>
        <v>0.36196612347377843</v>
      </c>
      <c r="O136">
        <v>1931.32</v>
      </c>
      <c r="P136">
        <v>1873.09838386246</v>
      </c>
      <c r="Q136">
        <v>1668.88288726728</v>
      </c>
      <c r="R136">
        <v>57.952882460747098</v>
      </c>
      <c r="S136" s="1">
        <f>(Table2[[#This Row],[Close Price]]-Table2[[#This Row],[20D EMA]])/Table2[[#This Row],[20D EMA]]</f>
        <v>-1.8484766895180168E-3</v>
      </c>
      <c r="T136" s="1">
        <f>(Table2[[#This Row],[Close Price]]-Table2[[#This Row],[50D EMA]])/Table2[[#This Row],[50D EMA]]</f>
        <v>2.9177119903784538E-2</v>
      </c>
      <c r="U136" s="1">
        <f>(Table2[[#This Row],[Close Price]]-Table2[[#This Row],[200D EMA]])/Table2[[#This Row],[200D EMA]]</f>
        <v>0.15511400752428059</v>
      </c>
      <c r="V136">
        <v>1.5126317002963501</v>
      </c>
      <c r="W136">
        <v>1920.55</v>
      </c>
      <c r="X136">
        <v>1994.6</v>
      </c>
      <c r="Y136">
        <v>1920.55</v>
      </c>
      <c r="Z136">
        <v>2005</v>
      </c>
      <c r="AA136">
        <v>1714.05</v>
      </c>
      <c r="AB136">
        <v>2065.1999999999998</v>
      </c>
      <c r="AC136" s="1">
        <f>(Table2[[#This Row],[Close Price]]/Table2[[#This Row],[Day Low]])-1</f>
        <v>3.7489260888807774E-3</v>
      </c>
      <c r="AD136" s="1">
        <f>(Table2[[#This Row],[Day High]]/Table2[[#This Row],[Close Price]])-1</f>
        <v>3.467773310854616E-2</v>
      </c>
      <c r="AE136" s="1">
        <f>(Table2[[#This Row],[Close Price]]/Table2[[#This Row],[Current Week Low]])-1</f>
        <v>3.7489260888807774E-3</v>
      </c>
      <c r="AF136" s="1">
        <f>(Table2[[#This Row],[Current Week High]]/Table2[[#This Row],[Close Price]])-1</f>
        <v>4.0072623524834761E-2</v>
      </c>
      <c r="AG136" s="1">
        <f>(Table2[[#This Row],[Close Price]]/Table2[[#This Row],[Current Month Low]])-1</f>
        <v>0.12467547621131247</v>
      </c>
      <c r="AH136" s="1">
        <f>(Table2[[#This Row],[Current Month High]]/Table2[[#This Row],[Close Price]])-1</f>
        <v>7.1300739203734809E-2</v>
      </c>
      <c r="AI136">
        <v>7.13007392037348</v>
      </c>
      <c r="AJ136">
        <v>76.979573100757406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3159</v>
      </c>
      <c r="AN136">
        <v>-3.51</v>
      </c>
      <c r="AO136" t="s">
        <v>3158</v>
      </c>
      <c r="AP136">
        <v>8.3002350177536002E-2</v>
      </c>
      <c r="AQ136">
        <f>(Table2[[#This Row],[Sharpe Ratio]]-AVERAGE(Table2[Sharpe Ratio]))/_xlfn.STDEV.P(Table2[Sharpe Ratio])</f>
        <v>0.31082711068370161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3.0729152569534515</v>
      </c>
      <c r="AS136">
        <f>_xlfn.RANK.AVG(Table2[[#This Row],[1Y Return vs Nifty Z-Score]],Table2[1Y Return vs Nifty Z-Score])</f>
        <v>186</v>
      </c>
      <c r="AT136">
        <f>_xlfn.RANK.AVG(Table2[[#This Row],[6M Return vs Nifty Z-Score]],Table2[6M Return vs Nifty Z-Score])</f>
        <v>136</v>
      </c>
      <c r="AU136">
        <f>_xlfn.RANK.AVG(Table2[[#This Row],[Sharpe Ratio Z-Score]],Table2[Sharpe Ratio Z-Score])</f>
        <v>262</v>
      </c>
      <c r="AV136">
        <f>(Table2[[#This Row],[Rank 1Y]]+Table2[[#This Row],[Rank 6M]]+Table2[[#This Row],[Rank Sharpe]])/3</f>
        <v>194.66666666666666</v>
      </c>
    </row>
    <row r="137" spans="1:48" hidden="1" x14ac:dyDescent="0.3">
      <c r="A137" t="s">
        <v>1300</v>
      </c>
      <c r="B137" t="s">
        <v>1301</v>
      </c>
      <c r="C137" t="s">
        <v>3123</v>
      </c>
      <c r="D137" t="s">
        <v>267</v>
      </c>
      <c r="E137">
        <v>8574.8158432539894</v>
      </c>
      <c r="F137">
        <v>73.790000000000006</v>
      </c>
      <c r="G137">
        <v>46.586107994650298</v>
      </c>
      <c r="H137">
        <f>(Table2[[#This Row],[1Y Return vs Nifty]]-AVERAGE(Table2[1Y Return vs Nifty]))/_xlfn.STDEV.P(Table2[1Y Return vs Nifty])</f>
        <v>0.43410839795248535</v>
      </c>
      <c r="I137">
        <v>-7.9121254253137003</v>
      </c>
      <c r="J137">
        <f>(Table2[[#This Row],[1M Return vs Nifty]]-AVERAGE(Table2[1M Return vs Nifty]))/_xlfn.STDEV.P(Table2[1M Return vs Nifty])</f>
        <v>-0.66621930182618505</v>
      </c>
      <c r="K137">
        <v>-3.5712403443315298E-2</v>
      </c>
      <c r="L137">
        <f>(Table2[[#This Row],[6M Return vs Nifty]]-AVERAGE(Table2[6M Return vs Nifty]))/_xlfn.STDEV.P(Table2[6M Return vs Nifty])</f>
        <v>-0.1293282553545759</v>
      </c>
      <c r="M137">
        <v>-3.6580475794986098</v>
      </c>
      <c r="N137">
        <f>(Table2[[#This Row],[1W Return vs Nifty]]-AVERAGE(Table2[1W Return vs Nifty]))/_xlfn.STDEV.P(Table2[1W Return vs Nifty])</f>
        <v>-0.72173340220289295</v>
      </c>
      <c r="O137">
        <v>76.150000000000006</v>
      </c>
      <c r="P137">
        <v>77.245355952443703</v>
      </c>
      <c r="Q137">
        <v>67.420034879413294</v>
      </c>
      <c r="R137">
        <v>30.008431484579901</v>
      </c>
      <c r="S137" s="1">
        <f>(Table2[[#This Row],[Close Price]]-Table2[[#This Row],[20D EMA]])/Table2[[#This Row],[20D EMA]]</f>
        <v>-3.0991464215364403E-2</v>
      </c>
      <c r="T137" s="1">
        <f>(Table2[[#This Row],[Close Price]]-Table2[[#This Row],[50D EMA]])/Table2[[#This Row],[50D EMA]]</f>
        <v>-4.4732216064497066E-2</v>
      </c>
      <c r="U137" s="1">
        <f>(Table2[[#This Row],[Close Price]]-Table2[[#This Row],[200D EMA]])/Table2[[#This Row],[200D EMA]]</f>
        <v>9.4481783226305946E-2</v>
      </c>
      <c r="V137">
        <v>0.83479531421078201</v>
      </c>
      <c r="W137">
        <v>71.790000000000006</v>
      </c>
      <c r="X137">
        <v>74.680000000000007</v>
      </c>
      <c r="Y137">
        <v>70</v>
      </c>
      <c r="Z137">
        <v>74.680000000000007</v>
      </c>
      <c r="AA137">
        <v>70</v>
      </c>
      <c r="AB137">
        <v>83.6</v>
      </c>
      <c r="AC137" s="1">
        <f>(Table2[[#This Row],[Close Price]]/Table2[[#This Row],[Day Low]])-1</f>
        <v>2.785903329154471E-2</v>
      </c>
      <c r="AD137" s="1">
        <f>(Table2[[#This Row],[Day High]]/Table2[[#This Row],[Close Price]])-1</f>
        <v>1.2061254912589803E-2</v>
      </c>
      <c r="AE137" s="1">
        <f>(Table2[[#This Row],[Close Price]]/Table2[[#This Row],[Current Week Low]])-1</f>
        <v>5.414285714285727E-2</v>
      </c>
      <c r="AF137" s="1">
        <f>(Table2[[#This Row],[Current Week High]]/Table2[[#This Row],[Close Price]])-1</f>
        <v>1.2061254912589803E-2</v>
      </c>
      <c r="AG137" s="1">
        <f>(Table2[[#This Row],[Close Price]]/Table2[[#This Row],[Current Month Low]])-1</f>
        <v>5.414285714285727E-2</v>
      </c>
      <c r="AH137" s="1">
        <f>(Table2[[#This Row],[Current Month High]]/Table2[[#This Row],[Close Price]])-1</f>
        <v>0.13294484347472535</v>
      </c>
      <c r="AI137">
        <v>26.575416723133198</v>
      </c>
      <c r="AJ137">
        <v>86.338383838383805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-0.02</v>
      </c>
      <c r="AM137" t="s">
        <v>3158</v>
      </c>
      <c r="AN137">
        <v>-7.31</v>
      </c>
      <c r="AO137" t="s">
        <v>3158</v>
      </c>
      <c r="AP137">
        <v>0.186473330807191</v>
      </c>
      <c r="AQ137">
        <f>(Table2[[#This Row],[Sharpe Ratio]]-AVERAGE(Table2[Sharpe Ratio]))/_xlfn.STDEV.P(Table2[Sharpe Ratio])</f>
        <v>1.5406543653995595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180</v>
      </c>
      <c r="AT137">
        <f>_xlfn.RANK.AVG(Table2[[#This Row],[6M Return vs Nifty Z-Score]],Table2[6M Return vs Nifty Z-Score])</f>
        <v>365</v>
      </c>
      <c r="AU137">
        <f>_xlfn.RANK.AVG(Table2[[#This Row],[Sharpe Ratio Z-Score]],Table2[Sharpe Ratio Z-Score])</f>
        <v>40</v>
      </c>
      <c r="AV137">
        <f>(Table2[[#This Row],[Rank 1Y]]+Table2[[#This Row],[Rank 6M]]+Table2[[#This Row],[Rank Sharpe]])/3</f>
        <v>195</v>
      </c>
    </row>
    <row r="138" spans="1:48" hidden="1" x14ac:dyDescent="0.3">
      <c r="A138" t="s">
        <v>895</v>
      </c>
      <c r="B138" t="s">
        <v>896</v>
      </c>
      <c r="C138" t="s">
        <v>3123</v>
      </c>
      <c r="D138" t="s">
        <v>776</v>
      </c>
      <c r="E138">
        <v>16572.428775</v>
      </c>
      <c r="F138">
        <v>3979.5</v>
      </c>
      <c r="G138">
        <v>70.3957332343102</v>
      </c>
      <c r="H138">
        <f>(Table2[[#This Row],[1Y Return vs Nifty]]-AVERAGE(Table2[1Y Return vs Nifty]))/_xlfn.STDEV.P(Table2[1Y Return vs Nifty])</f>
        <v>0.85349982582930461</v>
      </c>
      <c r="I138">
        <v>9.0541055522557201</v>
      </c>
      <c r="J138">
        <f>(Table2[[#This Row],[1M Return vs Nifty]]-AVERAGE(Table2[1M Return vs Nifty]))/_xlfn.STDEV.P(Table2[1M Return vs Nifty])</f>
        <v>1.2322810994122206</v>
      </c>
      <c r="K138">
        <v>5.7787276507420504</v>
      </c>
      <c r="L138">
        <f>(Table2[[#This Row],[6M Return vs Nifty]]-AVERAGE(Table2[6M Return vs Nifty]))/_xlfn.STDEV.P(Table2[6M Return vs Nifty])</f>
        <v>8.3274314510858094E-2</v>
      </c>
      <c r="M138">
        <v>0.52528999794202202</v>
      </c>
      <c r="N138">
        <f>(Table2[[#This Row],[1W Return vs Nifty]]-AVERAGE(Table2[1W Return vs Nifty]))/_xlfn.STDEV.P(Table2[1W Return vs Nifty])</f>
        <v>9.7177950274369054E-2</v>
      </c>
      <c r="O138">
        <v>3827.43</v>
      </c>
      <c r="P138">
        <v>3873.19346801146</v>
      </c>
      <c r="Q138">
        <v>3662.06469779193</v>
      </c>
      <c r="R138">
        <v>49.416346895162803</v>
      </c>
      <c r="S138" s="1">
        <f>(Table2[[#This Row],[Close Price]]-Table2[[#This Row],[20D EMA]])/Table2[[#This Row],[20D EMA]]</f>
        <v>3.9731621479687458E-2</v>
      </c>
      <c r="T138" s="1">
        <f>(Table2[[#This Row],[Close Price]]-Table2[[#This Row],[50D EMA]])/Table2[[#This Row],[50D EMA]]</f>
        <v>2.7446739458413603E-2</v>
      </c>
      <c r="U138" s="1">
        <f>(Table2[[#This Row],[Close Price]]-Table2[[#This Row],[200D EMA]])/Table2[[#This Row],[200D EMA]]</f>
        <v>8.668205736492586E-2</v>
      </c>
      <c r="V138">
        <v>1.45505786927616</v>
      </c>
      <c r="W138">
        <v>3800.8</v>
      </c>
      <c r="X138">
        <v>4087</v>
      </c>
      <c r="Y138">
        <v>3682.7</v>
      </c>
      <c r="Z138">
        <v>4087</v>
      </c>
      <c r="AA138">
        <v>3424.4</v>
      </c>
      <c r="AB138">
        <v>4147.95</v>
      </c>
      <c r="AC138" s="1">
        <f>(Table2[[#This Row],[Close Price]]/Table2[[#This Row],[Day Low]])-1</f>
        <v>4.701641759629549E-2</v>
      </c>
      <c r="AD138" s="1">
        <f>(Table2[[#This Row],[Day High]]/Table2[[#This Row],[Close Price]])-1</f>
        <v>2.7013443899987388E-2</v>
      </c>
      <c r="AE138" s="1">
        <f>(Table2[[#This Row],[Close Price]]/Table2[[#This Row],[Current Week Low]])-1</f>
        <v>8.0593043147690668E-2</v>
      </c>
      <c r="AF138" s="1">
        <f>(Table2[[#This Row],[Current Week High]]/Table2[[#This Row],[Close Price]])-1</f>
        <v>2.7013443899987388E-2</v>
      </c>
      <c r="AG138" s="1">
        <f>(Table2[[#This Row],[Close Price]]/Table2[[#This Row],[Current Month Low]])-1</f>
        <v>0.16210139002452983</v>
      </c>
      <c r="AH138" s="1">
        <f>(Table2[[#This Row],[Current Month High]]/Table2[[#This Row],[Close Price]])-1</f>
        <v>4.2329438371654593E-2</v>
      </c>
      <c r="AI138">
        <v>37.906772207563698</v>
      </c>
      <c r="AJ138">
        <v>100.448294968014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0.02</v>
      </c>
      <c r="AM138" t="s">
        <v>3159</v>
      </c>
      <c r="AN138">
        <v>6.74</v>
      </c>
      <c r="AO138" t="s">
        <v>3159</v>
      </c>
      <c r="AP138">
        <v>0.11409962063437799</v>
      </c>
      <c r="AQ138">
        <f>(Table2[[#This Row],[Sharpe Ratio]]-AVERAGE(Table2[Sharpe Ratio]))/_xlfn.STDEV.P(Table2[Sharpe Ratio])</f>
        <v>0.68044060542749885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116</v>
      </c>
      <c r="AT138">
        <f>_xlfn.RANK.AVG(Table2[[#This Row],[6M Return vs Nifty Z-Score]],Table2[6M Return vs Nifty Z-Score])</f>
        <v>295</v>
      </c>
      <c r="AU138">
        <f>_xlfn.RANK.AVG(Table2[[#This Row],[Sharpe Ratio Z-Score]],Table2[Sharpe Ratio Z-Score])</f>
        <v>176</v>
      </c>
      <c r="AV138">
        <f>(Table2[[#This Row],[Rank 1Y]]+Table2[[#This Row],[Rank 6M]]+Table2[[#This Row],[Rank Sharpe]])/3</f>
        <v>195.66666666666666</v>
      </c>
    </row>
    <row r="139" spans="1:48" x14ac:dyDescent="0.3">
      <c r="A139" t="s">
        <v>337</v>
      </c>
      <c r="B139" t="s">
        <v>338</v>
      </c>
      <c r="C139" t="s">
        <v>3112</v>
      </c>
      <c r="D139" t="s">
        <v>128</v>
      </c>
      <c r="E139">
        <v>77274.709316759996</v>
      </c>
      <c r="F139">
        <v>1703.4</v>
      </c>
      <c r="G139">
        <v>114.00561098444</v>
      </c>
      <c r="H139">
        <f>(Table2[[#This Row],[1Y Return vs Nifty]]-AVERAGE(Table2[1Y Return vs Nifty]))/_xlfn.STDEV.P(Table2[1Y Return vs Nifty])</f>
        <v>1.6216601271806801</v>
      </c>
      <c r="I139">
        <v>6.82827254846445</v>
      </c>
      <c r="J139">
        <f>(Table2[[#This Row],[1M Return vs Nifty]]-AVERAGE(Table2[1M Return vs Nifty]))/_xlfn.STDEV.P(Table2[1M Return vs Nifty])</f>
        <v>0.98321312100416125</v>
      </c>
      <c r="K139">
        <v>26.987004239410901</v>
      </c>
      <c r="L139">
        <f>(Table2[[#This Row],[6M Return vs Nifty]]-AVERAGE(Table2[6M Return vs Nifty]))/_xlfn.STDEV.P(Table2[6M Return vs Nifty])</f>
        <v>0.85874608189493906</v>
      </c>
      <c r="M139">
        <v>5.6313352909859002</v>
      </c>
      <c r="N139">
        <f>(Table2[[#This Row],[1W Return vs Nifty]]-AVERAGE(Table2[1W Return vs Nifty]))/_xlfn.STDEV.P(Table2[1W Return vs Nifty])</f>
        <v>1.0967144159150171</v>
      </c>
      <c r="O139">
        <v>1679.96</v>
      </c>
      <c r="P139">
        <v>1668.2592630251299</v>
      </c>
      <c r="Q139">
        <v>1388.6254954589399</v>
      </c>
      <c r="R139">
        <v>61.309760224837198</v>
      </c>
      <c r="S139" s="1">
        <f>(Table2[[#This Row],[Close Price]]-Table2[[#This Row],[20D EMA]])/Table2[[#This Row],[20D EMA]]</f>
        <v>1.3952713159837172E-2</v>
      </c>
      <c r="T139" s="1">
        <f>(Table2[[#This Row],[Close Price]]-Table2[[#This Row],[50D EMA]])/Table2[[#This Row],[50D EMA]]</f>
        <v>2.1064314015045757E-2</v>
      </c>
      <c r="U139" s="1">
        <f>(Table2[[#This Row],[Close Price]]-Table2[[#This Row],[200D EMA]])/Table2[[#This Row],[200D EMA]]</f>
        <v>0.22668063172571049</v>
      </c>
      <c r="V139">
        <v>0.43729404752047002</v>
      </c>
      <c r="W139">
        <v>1649.25</v>
      </c>
      <c r="X139">
        <v>1719.9</v>
      </c>
      <c r="Y139">
        <v>1626.95</v>
      </c>
      <c r="Z139">
        <v>1720</v>
      </c>
      <c r="AA139">
        <v>1595.4</v>
      </c>
      <c r="AB139">
        <v>1779</v>
      </c>
      <c r="AC139" s="1">
        <f>(Table2[[#This Row],[Close Price]]/Table2[[#This Row],[Day Low]])-1</f>
        <v>3.2833105957253306E-2</v>
      </c>
      <c r="AD139" s="1">
        <f>(Table2[[#This Row],[Day High]]/Table2[[#This Row],[Close Price]])-1</f>
        <v>9.6865093342726194E-3</v>
      </c>
      <c r="AE139" s="1">
        <f>(Table2[[#This Row],[Close Price]]/Table2[[#This Row],[Current Week Low]])-1</f>
        <v>4.6989766126801724E-2</v>
      </c>
      <c r="AF139" s="1">
        <f>(Table2[[#This Row],[Current Week High]]/Table2[[#This Row],[Close Price]])-1</f>
        <v>9.7452154514499068E-3</v>
      </c>
      <c r="AG139" s="1">
        <f>(Table2[[#This Row],[Close Price]]/Table2[[#This Row],[Current Month Low]])-1</f>
        <v>6.7694622038360297E-2</v>
      </c>
      <c r="AH139" s="1">
        <f>(Table2[[#This Row],[Current Month High]]/Table2[[#This Row],[Close Price]])-1</f>
        <v>4.4381824586121832E-2</v>
      </c>
      <c r="AI139">
        <v>15.445579429376499</v>
      </c>
      <c r="AJ139">
        <v>156.42029203672999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0.12</v>
      </c>
      <c r="AM139" t="s">
        <v>3159</v>
      </c>
      <c r="AN139">
        <v>3.07</v>
      </c>
      <c r="AO139" t="s">
        <v>3159</v>
      </c>
      <c r="AP139">
        <v>2.6913618804632999E-2</v>
      </c>
      <c r="AQ139">
        <f>(Table2[[#This Row],[Sharpe Ratio]]-AVERAGE(Table2[Sharpe Ratio]))/_xlfn.STDEV.P(Table2[Sharpe Ratio])</f>
        <v>-0.35582792732859736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4.2045058186662008</v>
      </c>
      <c r="AS139">
        <f>_xlfn.RANK.AVG(Table2[[#This Row],[1Y Return vs Nifty Z-Score]],Table2[1Y Return vs Nifty Z-Score])</f>
        <v>47</v>
      </c>
      <c r="AT139">
        <f>_xlfn.RANK.AVG(Table2[[#This Row],[6M Return vs Nifty Z-Score]],Table2[6M Return vs Nifty Z-Score])</f>
        <v>112</v>
      </c>
      <c r="AU139">
        <f>_xlfn.RANK.AVG(Table2[[#This Row],[Sharpe Ratio Z-Score]],Table2[Sharpe Ratio Z-Score])</f>
        <v>430</v>
      </c>
      <c r="AV139">
        <f>(Table2[[#This Row],[Rank 1Y]]+Table2[[#This Row],[Rank 6M]]+Table2[[#This Row],[Rank Sharpe]])/3</f>
        <v>196.33333333333334</v>
      </c>
    </row>
    <row r="140" spans="1:48" x14ac:dyDescent="0.3">
      <c r="A140" t="s">
        <v>198</v>
      </c>
      <c r="B140" t="s">
        <v>199</v>
      </c>
      <c r="C140" t="s">
        <v>3118</v>
      </c>
      <c r="D140" t="s">
        <v>200</v>
      </c>
      <c r="E140">
        <v>130213.676509902</v>
      </c>
      <c r="F140">
        <v>185.06</v>
      </c>
      <c r="G140">
        <v>73.223125930941805</v>
      </c>
      <c r="H140">
        <f>(Table2[[#This Row],[1Y Return vs Nifty]]-AVERAGE(Table2[1Y Return vs Nifty]))/_xlfn.STDEV.P(Table2[1Y Return vs Nifty])</f>
        <v>0.90330255259518621</v>
      </c>
      <c r="I140">
        <v>-4.6984288929915898</v>
      </c>
      <c r="J140">
        <f>(Table2[[#This Row],[1M Return vs Nifty]]-AVERAGE(Table2[1M Return vs Nifty]))/_xlfn.STDEV.P(Table2[1M Return vs Nifty])</f>
        <v>-0.3066106082902883</v>
      </c>
      <c r="K140">
        <v>33.372061430859503</v>
      </c>
      <c r="L140">
        <f>(Table2[[#This Row],[6M Return vs Nifty]]-AVERAGE(Table2[6M Return vs Nifty]))/_xlfn.STDEV.P(Table2[6M Return vs Nifty])</f>
        <v>1.09221302883897</v>
      </c>
      <c r="M140">
        <v>-0.61166511599435702</v>
      </c>
      <c r="N140">
        <f>(Table2[[#This Row],[1W Return vs Nifty]]-AVERAGE(Table2[1W Return vs Nifty]))/_xlfn.STDEV.P(Table2[1W Return vs Nifty])</f>
        <v>-0.12538727015644446</v>
      </c>
      <c r="O140">
        <v>197.76</v>
      </c>
      <c r="P140">
        <v>197.17067307874299</v>
      </c>
      <c r="Q140">
        <v>165.08447246073999</v>
      </c>
      <c r="R140">
        <v>31.073788113474698</v>
      </c>
      <c r="S140" s="1">
        <f>(Table2[[#This Row],[Close Price]]-Table2[[#This Row],[20D EMA]])/Table2[[#This Row],[20D EMA]]</f>
        <v>-6.4219255663430369E-2</v>
      </c>
      <c r="T140" s="1">
        <f>(Table2[[#This Row],[Close Price]]-Table2[[#This Row],[50D EMA]])/Table2[[#This Row],[50D EMA]]</f>
        <v>-6.1422284002177224E-2</v>
      </c>
      <c r="U140" s="1">
        <f>(Table2[[#This Row],[Close Price]]-Table2[[#This Row],[200D EMA]])/Table2[[#This Row],[200D EMA]]</f>
        <v>0.12100185584692436</v>
      </c>
      <c r="V140">
        <v>0.63773176942124998</v>
      </c>
      <c r="W140">
        <v>184.55</v>
      </c>
      <c r="X140">
        <v>190.95</v>
      </c>
      <c r="Y140">
        <v>184.55</v>
      </c>
      <c r="Z140">
        <v>192.46</v>
      </c>
      <c r="AA140">
        <v>184.55</v>
      </c>
      <c r="AB140">
        <v>215.87</v>
      </c>
      <c r="AC140" s="1">
        <f>(Table2[[#This Row],[Close Price]]/Table2[[#This Row],[Day Low]])-1</f>
        <v>2.7634787320509613E-3</v>
      </c>
      <c r="AD140" s="1">
        <f>(Table2[[#This Row],[Day High]]/Table2[[#This Row],[Close Price]])-1</f>
        <v>3.1827515400410622E-2</v>
      </c>
      <c r="AE140" s="1">
        <f>(Table2[[#This Row],[Close Price]]/Table2[[#This Row],[Current Week Low]])-1</f>
        <v>2.7634787320509613E-3</v>
      </c>
      <c r="AF140" s="1">
        <f>(Table2[[#This Row],[Current Week High]]/Table2[[#This Row],[Close Price]])-1</f>
        <v>3.9987031233113646E-2</v>
      </c>
      <c r="AG140" s="1">
        <f>(Table2[[#This Row],[Close Price]]/Table2[[#This Row],[Current Month Low]])-1</f>
        <v>2.7634787320509613E-3</v>
      </c>
      <c r="AH140" s="1">
        <f>(Table2[[#This Row],[Current Month High]]/Table2[[#This Row],[Close Price]])-1</f>
        <v>0.16648654490435533</v>
      </c>
      <c r="AI140">
        <v>17.253863611801499</v>
      </c>
      <c r="AJ140">
        <v>113.20276497695799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0.05</v>
      </c>
      <c r="AM140" t="s">
        <v>3159</v>
      </c>
      <c r="AN140">
        <v>-13.62</v>
      </c>
      <c r="AO140" t="s">
        <v>3158</v>
      </c>
      <c r="AP140">
        <v>4.1238060492461003E-2</v>
      </c>
      <c r="AQ140">
        <f>(Table2[[#This Row],[Sharpe Ratio]]-AVERAGE(Table2[Sharpe Ratio]))/_xlfn.STDEV.P(Table2[Sharpe Ratio])</f>
        <v>-0.18557160339046364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1.3779460995969599</v>
      </c>
      <c r="AS140">
        <f>_xlfn.RANK.AVG(Table2[[#This Row],[1Y Return vs Nifty Z-Score]],Table2[1Y Return vs Nifty Z-Score])</f>
        <v>113</v>
      </c>
      <c r="AT140">
        <f>_xlfn.RANK.AVG(Table2[[#This Row],[6M Return vs Nifty Z-Score]],Table2[6M Return vs Nifty Z-Score])</f>
        <v>83</v>
      </c>
      <c r="AU140">
        <f>_xlfn.RANK.AVG(Table2[[#This Row],[Sharpe Ratio Z-Score]],Table2[Sharpe Ratio Z-Score])</f>
        <v>395</v>
      </c>
      <c r="AV140">
        <f>(Table2[[#This Row],[Rank 1Y]]+Table2[[#This Row],[Rank 6M]]+Table2[[#This Row],[Rank Sharpe]])/3</f>
        <v>197</v>
      </c>
    </row>
    <row r="141" spans="1:48" hidden="1" x14ac:dyDescent="0.3">
      <c r="A141" t="s">
        <v>802</v>
      </c>
      <c r="B141" t="s">
        <v>803</v>
      </c>
      <c r="C141" t="s">
        <v>3119</v>
      </c>
      <c r="D141" t="s">
        <v>120</v>
      </c>
      <c r="E141">
        <v>19285.9074816299</v>
      </c>
      <c r="F141">
        <v>1057.05</v>
      </c>
      <c r="G141">
        <v>56.716056621318899</v>
      </c>
      <c r="H141">
        <f>(Table2[[#This Row],[1Y Return vs Nifty]]-AVERAGE(Table2[1Y Return vs Nifty]))/_xlfn.STDEV.P(Table2[1Y Return vs Nifty])</f>
        <v>0.6125410098098425</v>
      </c>
      <c r="I141">
        <v>-2.3448300784109302</v>
      </c>
      <c r="J141">
        <f>(Table2[[#This Row],[1M Return vs Nifty]]-AVERAGE(Table2[1M Return vs Nifty]))/_xlfn.STDEV.P(Table2[1M Return vs Nifty])</f>
        <v>-4.3245792631286369E-2</v>
      </c>
      <c r="K141">
        <v>-4.7688005979841703</v>
      </c>
      <c r="L141">
        <f>(Table2[[#This Row],[6M Return vs Nifty]]-AVERAGE(Table2[6M Return vs Nifty]))/_xlfn.STDEV.P(Table2[6M Return vs Nifty])</f>
        <v>-0.30239164652924277</v>
      </c>
      <c r="M141">
        <v>-1.85597946354693</v>
      </c>
      <c r="N141">
        <f>(Table2[[#This Row],[1W Return vs Nifty]]-AVERAGE(Table2[1W Return vs Nifty]))/_xlfn.STDEV.P(Table2[1W Return vs Nifty])</f>
        <v>-0.36896865138567669</v>
      </c>
      <c r="O141">
        <v>1059.79</v>
      </c>
      <c r="P141">
        <v>1044.57421003218</v>
      </c>
      <c r="Q141">
        <v>917.90658631219003</v>
      </c>
      <c r="R141">
        <v>35.066437952043103</v>
      </c>
      <c r="S141" s="1">
        <f>(Table2[[#This Row],[Close Price]]-Table2[[#This Row],[20D EMA]])/Table2[[#This Row],[20D EMA]]</f>
        <v>-2.5854178658036111E-3</v>
      </c>
      <c r="T141" s="1">
        <f>(Table2[[#This Row],[Close Price]]-Table2[[#This Row],[50D EMA]])/Table2[[#This Row],[50D EMA]]</f>
        <v>1.1943421394096694E-2</v>
      </c>
      <c r="U141" s="1">
        <f>(Table2[[#This Row],[Close Price]]-Table2[[#This Row],[200D EMA]])/Table2[[#This Row],[200D EMA]]</f>
        <v>0.15158777130779377</v>
      </c>
      <c r="V141">
        <v>0.98048363664458404</v>
      </c>
      <c r="W141">
        <v>1007</v>
      </c>
      <c r="X141">
        <v>1059.2</v>
      </c>
      <c r="Y141">
        <v>975</v>
      </c>
      <c r="Z141">
        <v>1059.2</v>
      </c>
      <c r="AA141">
        <v>972.25</v>
      </c>
      <c r="AB141">
        <v>1177</v>
      </c>
      <c r="AC141" s="1">
        <f>(Table2[[#This Row],[Close Price]]/Table2[[#This Row],[Day Low]])-1</f>
        <v>4.970208540218457E-2</v>
      </c>
      <c r="AD141" s="1">
        <f>(Table2[[#This Row],[Day High]]/Table2[[#This Row],[Close Price]])-1</f>
        <v>2.0339624426470859E-3</v>
      </c>
      <c r="AE141" s="1">
        <f>(Table2[[#This Row],[Close Price]]/Table2[[#This Row],[Current Week Low]])-1</f>
        <v>8.4153846153846024E-2</v>
      </c>
      <c r="AF141" s="1">
        <f>(Table2[[#This Row],[Current Week High]]/Table2[[#This Row],[Close Price]])-1</f>
        <v>2.0339624426470859E-3</v>
      </c>
      <c r="AG141" s="1">
        <f>(Table2[[#This Row],[Close Price]]/Table2[[#This Row],[Current Month Low]])-1</f>
        <v>8.7220365132424815E-2</v>
      </c>
      <c r="AH141" s="1">
        <f>(Table2[[#This Row],[Current Month High]]/Table2[[#This Row],[Close Price]])-1</f>
        <v>0.11347618371884027</v>
      </c>
      <c r="AI141">
        <v>24.308216262239199</v>
      </c>
      <c r="AJ141">
        <v>99.612878859408895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0.11</v>
      </c>
      <c r="AM141" t="s">
        <v>3159</v>
      </c>
      <c r="AN141">
        <v>-4.88</v>
      </c>
      <c r="AO141" t="s">
        <v>3158</v>
      </c>
      <c r="AP141">
        <v>0.23528351552760199</v>
      </c>
      <c r="AQ141">
        <f>(Table2[[#This Row],[Sharpe Ratio]]-AVERAGE(Table2[Sharpe Ratio]))/_xlfn.STDEV.P(Table2[Sharpe Ratio])</f>
        <v>2.1207986252836952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2.0187335445473318</v>
      </c>
      <c r="AS141">
        <f>_xlfn.RANK.AVG(Table2[[#This Row],[1Y Return vs Nifty Z-Score]],Table2[1Y Return vs Nifty Z-Score])</f>
        <v>152</v>
      </c>
      <c r="AT141">
        <f>_xlfn.RANK.AVG(Table2[[#This Row],[6M Return vs Nifty Z-Score]],Table2[6M Return vs Nifty Z-Score])</f>
        <v>426</v>
      </c>
      <c r="AU141">
        <f>_xlfn.RANK.AVG(Table2[[#This Row],[Sharpe Ratio Z-Score]],Table2[Sharpe Ratio Z-Score])</f>
        <v>14</v>
      </c>
      <c r="AV141">
        <f>(Table2[[#This Row],[Rank 1Y]]+Table2[[#This Row],[Rank 6M]]+Table2[[#This Row],[Rank Sharpe]])/3</f>
        <v>197.33333333333334</v>
      </c>
    </row>
    <row r="142" spans="1:48" x14ac:dyDescent="0.3">
      <c r="A142" t="s">
        <v>913</v>
      </c>
      <c r="B142" t="s">
        <v>914</v>
      </c>
      <c r="C142" t="s">
        <v>3112</v>
      </c>
      <c r="D142" t="s">
        <v>217</v>
      </c>
      <c r="E142">
        <v>16183.62728879</v>
      </c>
      <c r="F142">
        <v>3898.7</v>
      </c>
      <c r="G142">
        <v>77.974057032622397</v>
      </c>
      <c r="H142">
        <f>(Table2[[#This Row],[1Y Return vs Nifty]]-AVERAGE(Table2[1Y Return vs Nifty]))/_xlfn.STDEV.P(Table2[1Y Return vs Nifty])</f>
        <v>0.98698718678923014</v>
      </c>
      <c r="I142">
        <v>7.0754208239340803</v>
      </c>
      <c r="J142">
        <f>(Table2[[#This Row],[1M Return vs Nifty]]-AVERAGE(Table2[1M Return vs Nifty]))/_xlfn.STDEV.P(Table2[1M Return vs Nifty])</f>
        <v>1.0108687093764286</v>
      </c>
      <c r="K142">
        <v>-10.1696071421289</v>
      </c>
      <c r="L142">
        <f>(Table2[[#This Row],[6M Return vs Nifty]]-AVERAGE(Table2[6M Return vs Nifty]))/_xlfn.STDEV.P(Table2[6M Return vs Nifty])</f>
        <v>-0.4998698800187607</v>
      </c>
      <c r="M142">
        <v>-2.1479737818184801</v>
      </c>
      <c r="N142">
        <f>(Table2[[#This Row],[1W Return vs Nifty]]-AVERAGE(Table2[1W Return vs Nifty]))/_xlfn.STDEV.P(Table2[1W Return vs Nifty])</f>
        <v>-0.42612814608696814</v>
      </c>
      <c r="O142">
        <v>4002.57</v>
      </c>
      <c r="P142">
        <v>3945.7960124655901</v>
      </c>
      <c r="Q142">
        <v>3562.4873851166099</v>
      </c>
      <c r="R142">
        <v>36.8016190856276</v>
      </c>
      <c r="S142" s="1">
        <f>(Table2[[#This Row],[Close Price]]-Table2[[#This Row],[20D EMA]])/Table2[[#This Row],[20D EMA]]</f>
        <v>-2.5950826593913495E-2</v>
      </c>
      <c r="T142" s="1">
        <f>(Table2[[#This Row],[Close Price]]-Table2[[#This Row],[50D EMA]])/Table2[[#This Row],[50D EMA]]</f>
        <v>-1.1935744350900102E-2</v>
      </c>
      <c r="U142" s="1">
        <f>(Table2[[#This Row],[Close Price]]-Table2[[#This Row],[200D EMA]])/Table2[[#This Row],[200D EMA]]</f>
        <v>9.4375805031063936E-2</v>
      </c>
      <c r="V142">
        <v>1.6942932037759599</v>
      </c>
      <c r="W142">
        <v>3855</v>
      </c>
      <c r="X142">
        <v>4063.9</v>
      </c>
      <c r="Y142">
        <v>3855</v>
      </c>
      <c r="Z142">
        <v>4063.9</v>
      </c>
      <c r="AA142">
        <v>3806</v>
      </c>
      <c r="AB142">
        <v>4382</v>
      </c>
      <c r="AC142" s="1">
        <f>(Table2[[#This Row],[Close Price]]/Table2[[#This Row],[Day Low]])-1</f>
        <v>1.1335927367055687E-2</v>
      </c>
      <c r="AD142" s="1">
        <f>(Table2[[#This Row],[Day High]]/Table2[[#This Row],[Close Price]])-1</f>
        <v>4.2373098725216218E-2</v>
      </c>
      <c r="AE142" s="1">
        <f>(Table2[[#This Row],[Close Price]]/Table2[[#This Row],[Current Week Low]])-1</f>
        <v>1.1335927367055687E-2</v>
      </c>
      <c r="AF142" s="1">
        <f>(Table2[[#This Row],[Current Week High]]/Table2[[#This Row],[Close Price]])-1</f>
        <v>4.2373098725216218E-2</v>
      </c>
      <c r="AG142" s="1">
        <f>(Table2[[#This Row],[Close Price]]/Table2[[#This Row],[Current Month Low]])-1</f>
        <v>2.4356279558591654E-2</v>
      </c>
      <c r="AH142" s="1">
        <f>(Table2[[#This Row],[Current Month High]]/Table2[[#This Row],[Close Price]])-1</f>
        <v>0.1239643983892067</v>
      </c>
      <c r="AI142">
        <v>12.3964398389206</v>
      </c>
      <c r="AJ142">
        <v>108.36963202479799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0.02</v>
      </c>
      <c r="AM142" t="s">
        <v>3159</v>
      </c>
      <c r="AN142">
        <v>-3.53</v>
      </c>
      <c r="AO142" t="s">
        <v>3158</v>
      </c>
      <c r="AP142">
        <v>0.26143830573675803</v>
      </c>
      <c r="AQ142">
        <f>(Table2[[#This Row],[Sharpe Ratio]]-AVERAGE(Table2[Sharpe Ratio]))/_xlfn.STDEV.P(Table2[Sharpe Ratio])</f>
        <v>2.4316671764934705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3.5035250465534009</v>
      </c>
      <c r="AS142">
        <f>_xlfn.RANK.AVG(Table2[[#This Row],[1Y Return vs Nifty Z-Score]],Table2[1Y Return vs Nifty Z-Score])</f>
        <v>100</v>
      </c>
      <c r="AT142">
        <f>_xlfn.RANK.AVG(Table2[[#This Row],[6M Return vs Nifty Z-Score]],Table2[6M Return vs Nifty Z-Score])</f>
        <v>488</v>
      </c>
      <c r="AU142">
        <f>_xlfn.RANK.AVG(Table2[[#This Row],[Sharpe Ratio Z-Score]],Table2[Sharpe Ratio Z-Score])</f>
        <v>4</v>
      </c>
      <c r="AV142">
        <f>(Table2[[#This Row],[Rank 1Y]]+Table2[[#This Row],[Rank 6M]]+Table2[[#This Row],[Rank Sharpe]])/3</f>
        <v>197.33333333333334</v>
      </c>
    </row>
    <row r="143" spans="1:48" x14ac:dyDescent="0.3">
      <c r="A143" t="s">
        <v>1379</v>
      </c>
      <c r="B143" t="s">
        <v>1380</v>
      </c>
      <c r="C143" t="s">
        <v>3116</v>
      </c>
      <c r="D143" t="s">
        <v>51</v>
      </c>
      <c r="E143">
        <v>7856.346427425</v>
      </c>
      <c r="F143">
        <v>1919.25</v>
      </c>
      <c r="G143">
        <v>38.485816251046103</v>
      </c>
      <c r="H143">
        <f>(Table2[[#This Row],[1Y Return vs Nifty]]-AVERAGE(Table2[1Y Return vs Nifty]))/_xlfn.STDEV.P(Table2[1Y Return vs Nifty])</f>
        <v>0.29142690312113284</v>
      </c>
      <c r="I143">
        <v>12.979793823872001</v>
      </c>
      <c r="J143">
        <f>(Table2[[#This Row],[1M Return vs Nifty]]-AVERAGE(Table2[1M Return vs Nifty]))/_xlfn.STDEV.P(Table2[1M Return vs Nifty])</f>
        <v>1.6715607938036097</v>
      </c>
      <c r="K143">
        <v>48.249061833119697</v>
      </c>
      <c r="L143">
        <f>(Table2[[#This Row],[6M Return vs Nifty]]-AVERAGE(Table2[6M Return vs Nifty]))/_xlfn.STDEV.P(Table2[6M Return vs Nifty])</f>
        <v>1.6361843292452567</v>
      </c>
      <c r="M143">
        <v>23.934923311692799</v>
      </c>
      <c r="N143">
        <f>(Table2[[#This Row],[1W Return vs Nifty]]-AVERAGE(Table2[1W Return vs Nifty]))/_xlfn.STDEV.P(Table2[1W Return vs Nifty])</f>
        <v>4.6797424990547922</v>
      </c>
      <c r="O143">
        <v>1640.83</v>
      </c>
      <c r="P143">
        <v>1561.92652069071</v>
      </c>
      <c r="Q143">
        <v>1355.79817279336</v>
      </c>
      <c r="R143">
        <v>73.9632282191413</v>
      </c>
      <c r="S143" s="1">
        <f>(Table2[[#This Row],[Close Price]]-Table2[[#This Row],[20D EMA]])/Table2[[#This Row],[20D EMA]]</f>
        <v>0.16968241682563098</v>
      </c>
      <c r="T143" s="1">
        <f>(Table2[[#This Row],[Close Price]]-Table2[[#This Row],[50D EMA]])/Table2[[#This Row],[50D EMA]]</f>
        <v>0.22877099183339017</v>
      </c>
      <c r="U143" s="1">
        <f>(Table2[[#This Row],[Close Price]]-Table2[[#This Row],[200D EMA]])/Table2[[#This Row],[200D EMA]]</f>
        <v>0.41558680230830852</v>
      </c>
      <c r="V143">
        <v>1.66459032394407</v>
      </c>
      <c r="W143">
        <v>1807.7</v>
      </c>
      <c r="X143">
        <v>1989</v>
      </c>
      <c r="Y143">
        <v>1507.95</v>
      </c>
      <c r="Z143">
        <v>1989</v>
      </c>
      <c r="AA143">
        <v>1453.25</v>
      </c>
      <c r="AB143">
        <v>1989</v>
      </c>
      <c r="AC143" s="1">
        <f>(Table2[[#This Row],[Close Price]]/Table2[[#This Row],[Day Low]])-1</f>
        <v>6.1708248050008185E-2</v>
      </c>
      <c r="AD143" s="1">
        <f>(Table2[[#This Row],[Day High]]/Table2[[#This Row],[Close Price]])-1</f>
        <v>3.6342321219226204E-2</v>
      </c>
      <c r="AE143" s="1">
        <f>(Table2[[#This Row],[Close Price]]/Table2[[#This Row],[Current Week Low]])-1</f>
        <v>0.27275440167114295</v>
      </c>
      <c r="AF143" s="1">
        <f>(Table2[[#This Row],[Current Week High]]/Table2[[#This Row],[Close Price]])-1</f>
        <v>3.6342321219226204E-2</v>
      </c>
      <c r="AG143" s="1">
        <f>(Table2[[#This Row],[Close Price]]/Table2[[#This Row],[Current Month Low]])-1</f>
        <v>0.32066058833648725</v>
      </c>
      <c r="AH143" s="1">
        <f>(Table2[[#This Row],[Current Month High]]/Table2[[#This Row],[Close Price]])-1</f>
        <v>3.6342321219226204E-2</v>
      </c>
      <c r="AI143">
        <v>3.6342321219226199</v>
      </c>
      <c r="AJ143">
        <v>91.074717507093396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0.49</v>
      </c>
      <c r="AM143" t="s">
        <v>3159</v>
      </c>
      <c r="AN143">
        <v>15.85</v>
      </c>
      <c r="AO143" t="s">
        <v>3159</v>
      </c>
      <c r="AP143">
        <v>5.8067653648388999E-2</v>
      </c>
      <c r="AQ143">
        <f>(Table2[[#This Row],[Sharpe Ratio]]-AVERAGE(Table2[Sharpe Ratio]))/_xlfn.STDEV.P(Table2[Sharpe Ratio])</f>
        <v>1.4460253106775085E-2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8.2933747783315663</v>
      </c>
      <c r="AS143">
        <f>_xlfn.RANK.AVG(Table2[[#This Row],[1Y Return vs Nifty Z-Score]],Table2[1Y Return vs Nifty Z-Score])</f>
        <v>215</v>
      </c>
      <c r="AT143">
        <f>_xlfn.RANK.AVG(Table2[[#This Row],[6M Return vs Nifty Z-Score]],Table2[6M Return vs Nifty Z-Score])</f>
        <v>48</v>
      </c>
      <c r="AU143">
        <f>_xlfn.RANK.AVG(Table2[[#This Row],[Sharpe Ratio Z-Score]],Table2[Sharpe Ratio Z-Score])</f>
        <v>330</v>
      </c>
      <c r="AV143">
        <f>(Table2[[#This Row],[Rank 1Y]]+Table2[[#This Row],[Rank 6M]]+Table2[[#This Row],[Rank Sharpe]])/3</f>
        <v>197.66666666666666</v>
      </c>
    </row>
    <row r="144" spans="1:48" hidden="1" x14ac:dyDescent="0.3">
      <c r="A144" t="s">
        <v>115</v>
      </c>
      <c r="B144" t="s">
        <v>116</v>
      </c>
      <c r="C144" t="s">
        <v>3119</v>
      </c>
      <c r="D144" t="s">
        <v>117</v>
      </c>
      <c r="E144">
        <v>236786.87676000001</v>
      </c>
      <c r="F144">
        <v>560.4</v>
      </c>
      <c r="G144">
        <v>64.194069495757006</v>
      </c>
      <c r="H144">
        <f>(Table2[[#This Row],[1Y Return vs Nifty]]-AVERAGE(Table2[1Y Return vs Nifty]))/_xlfn.STDEV.P(Table2[1Y Return vs Nifty])</f>
        <v>0.74426145754993611</v>
      </c>
      <c r="I144">
        <v>10.425909426956499</v>
      </c>
      <c r="J144">
        <f>(Table2[[#This Row],[1M Return vs Nifty]]-AVERAGE(Table2[1M Return vs Nifty]))/_xlfn.STDEV.P(Table2[1M Return vs Nifty])</f>
        <v>1.3857842675574024</v>
      </c>
      <c r="K144">
        <v>23.5768195849816</v>
      </c>
      <c r="L144">
        <f>(Table2[[#This Row],[6M Return vs Nifty]]-AVERAGE(Table2[6M Return vs Nifty]))/_xlfn.STDEV.P(Table2[6M Return vs Nifty])</f>
        <v>0.73405410562708595</v>
      </c>
      <c r="M144">
        <v>6.6965250229407003</v>
      </c>
      <c r="N144">
        <f>(Table2[[#This Row],[1W Return vs Nifty]]-AVERAGE(Table2[1W Return vs Nifty]))/_xlfn.STDEV.P(Table2[1W Return vs Nifty])</f>
        <v>1.3052311678845459</v>
      </c>
      <c r="O144">
        <v>522.01</v>
      </c>
      <c r="P144">
        <v>526.27633040153796</v>
      </c>
      <c r="Q144">
        <v>495.98010249366303</v>
      </c>
      <c r="R144">
        <v>67.035440658947294</v>
      </c>
      <c r="S144" s="1">
        <f>(Table2[[#This Row],[Close Price]]-Table2[[#This Row],[20D EMA]])/Table2[[#This Row],[20D EMA]]</f>
        <v>7.3542652439608405E-2</v>
      </c>
      <c r="T144" s="1">
        <f>(Table2[[#This Row],[Close Price]]-Table2[[#This Row],[50D EMA]])/Table2[[#This Row],[50D EMA]]</f>
        <v>6.4839833424441412E-2</v>
      </c>
      <c r="U144" s="1">
        <f>(Table2[[#This Row],[Close Price]]-Table2[[#This Row],[200D EMA]])/Table2[[#This Row],[200D EMA]]</f>
        <v>0.12988403603783688</v>
      </c>
      <c r="V144">
        <v>0.96926996012351696</v>
      </c>
      <c r="W144">
        <v>552.15</v>
      </c>
      <c r="X144">
        <v>575.4</v>
      </c>
      <c r="Y144">
        <v>512</v>
      </c>
      <c r="Z144">
        <v>575.4</v>
      </c>
      <c r="AA144">
        <v>490.5</v>
      </c>
      <c r="AB144">
        <v>575.4</v>
      </c>
      <c r="AC144" s="1">
        <f>(Table2[[#This Row],[Close Price]]/Table2[[#This Row],[Day Low]])-1</f>
        <v>1.4941591958706812E-2</v>
      </c>
      <c r="AD144" s="1">
        <f>(Table2[[#This Row],[Day High]]/Table2[[#This Row],[Close Price]])-1</f>
        <v>2.6766595289079209E-2</v>
      </c>
      <c r="AE144" s="1">
        <f>(Table2[[#This Row],[Close Price]]/Table2[[#This Row],[Current Week Low]])-1</f>
        <v>9.4531249999999956E-2</v>
      </c>
      <c r="AF144" s="1">
        <f>(Table2[[#This Row],[Current Week High]]/Table2[[#This Row],[Close Price]])-1</f>
        <v>2.6766595289079209E-2</v>
      </c>
      <c r="AG144" s="1">
        <f>(Table2[[#This Row],[Close Price]]/Table2[[#This Row],[Current Month Low]])-1</f>
        <v>0.14250764525993875</v>
      </c>
      <c r="AH144" s="1">
        <f>(Table2[[#This Row],[Current Month High]]/Table2[[#This Row],[Close Price]])-1</f>
        <v>2.6766595289079209E-2</v>
      </c>
      <c r="AI144">
        <v>44.129193433261896</v>
      </c>
      <c r="AJ144">
        <v>96.907940969782103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-0.11</v>
      </c>
      <c r="AM144" t="s">
        <v>3158</v>
      </c>
      <c r="AN144">
        <v>7.73</v>
      </c>
      <c r="AO144" t="s">
        <v>3159</v>
      </c>
      <c r="AP144">
        <v>5.4905982884002003E-2</v>
      </c>
      <c r="AQ144">
        <f>(Table2[[#This Row],[Sharpe Ratio]]-AVERAGE(Table2[Sharpe Ratio]))/_xlfn.STDEV.P(Table2[Sharpe Ratio])</f>
        <v>-2.311848493958156E-2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127</v>
      </c>
      <c r="AT144">
        <f>_xlfn.RANK.AVG(Table2[[#This Row],[6M Return vs Nifty Z-Score]],Table2[6M Return vs Nifty Z-Score])</f>
        <v>125</v>
      </c>
      <c r="AU144">
        <f>_xlfn.RANK.AVG(Table2[[#This Row],[Sharpe Ratio Z-Score]],Table2[Sharpe Ratio Z-Score])</f>
        <v>342</v>
      </c>
      <c r="AV144">
        <f>(Table2[[#This Row],[Rank 1Y]]+Table2[[#This Row],[Rank 6M]]+Table2[[#This Row],[Rank Sharpe]])/3</f>
        <v>198</v>
      </c>
    </row>
    <row r="145" spans="1:48" hidden="1" x14ac:dyDescent="0.3">
      <c r="A145" t="s">
        <v>901</v>
      </c>
      <c r="B145" t="s">
        <v>902</v>
      </c>
      <c r="C145" t="s">
        <v>3118</v>
      </c>
      <c r="D145" t="s">
        <v>776</v>
      </c>
      <c r="E145">
        <v>16435.106458574999</v>
      </c>
      <c r="F145">
        <v>909.25</v>
      </c>
      <c r="G145">
        <v>16.9071439272094</v>
      </c>
      <c r="H145">
        <f>(Table2[[#This Row],[1Y Return vs Nifty]]-AVERAGE(Table2[1Y Return vs Nifty]))/_xlfn.STDEV.P(Table2[1Y Return vs Nifty])</f>
        <v>-8.86677059492091E-2</v>
      </c>
      <c r="I145">
        <v>-7.4082706940844396</v>
      </c>
      <c r="J145">
        <f>(Table2[[#This Row],[1M Return vs Nifty]]-AVERAGE(Table2[1M Return vs Nifty]))/_xlfn.STDEV.P(Table2[1M Return vs Nifty])</f>
        <v>-0.60983857645062745</v>
      </c>
      <c r="K145">
        <v>13.408259862660101</v>
      </c>
      <c r="L145">
        <f>(Table2[[#This Row],[6M Return vs Nifty]]-AVERAGE(Table2[6M Return vs Nifty]))/_xlfn.STDEV.P(Table2[6M Return vs Nifty])</f>
        <v>0.362244970327886</v>
      </c>
      <c r="M145">
        <v>-6.2677004648013401</v>
      </c>
      <c r="N145">
        <f>(Table2[[#This Row],[1W Return vs Nifty]]-AVERAGE(Table2[1W Return vs Nifty]))/_xlfn.STDEV.P(Table2[1W Return vs Nifty])</f>
        <v>-1.2325873159114087</v>
      </c>
      <c r="O145">
        <v>954.57</v>
      </c>
      <c r="P145">
        <v>956.04767952811505</v>
      </c>
      <c r="Q145">
        <v>839.50253387836506</v>
      </c>
      <c r="R145">
        <v>23.074500175678399</v>
      </c>
      <c r="S145" s="1">
        <f>(Table2[[#This Row],[Close Price]]-Table2[[#This Row],[20D EMA]])/Table2[[#This Row],[20D EMA]]</f>
        <v>-4.7476874404182037E-2</v>
      </c>
      <c r="T145" s="1">
        <f>(Table2[[#This Row],[Close Price]]-Table2[[#This Row],[50D EMA]])/Table2[[#This Row],[50D EMA]]</f>
        <v>-4.8949106336635219E-2</v>
      </c>
      <c r="U145" s="1">
        <f>(Table2[[#This Row],[Close Price]]-Table2[[#This Row],[200D EMA]])/Table2[[#This Row],[200D EMA]]</f>
        <v>8.3081900657777652E-2</v>
      </c>
      <c r="V145">
        <v>0.55917030611520502</v>
      </c>
      <c r="W145">
        <v>883.25</v>
      </c>
      <c r="X145">
        <v>919.75</v>
      </c>
      <c r="Y145">
        <v>860.05</v>
      </c>
      <c r="Z145">
        <v>919.75</v>
      </c>
      <c r="AA145">
        <v>860.05</v>
      </c>
      <c r="AB145">
        <v>1064.05</v>
      </c>
      <c r="AC145" s="1">
        <f>(Table2[[#This Row],[Close Price]]/Table2[[#This Row],[Day Low]])-1</f>
        <v>2.9436739315029659E-2</v>
      </c>
      <c r="AD145" s="1">
        <f>(Table2[[#This Row],[Day High]]/Table2[[#This Row],[Close Price]])-1</f>
        <v>1.1547979103656791E-2</v>
      </c>
      <c r="AE145" s="1">
        <f>(Table2[[#This Row],[Close Price]]/Table2[[#This Row],[Current Week Low]])-1</f>
        <v>5.7205976396721203E-2</v>
      </c>
      <c r="AF145" s="1">
        <f>(Table2[[#This Row],[Current Week High]]/Table2[[#This Row],[Close Price]])-1</f>
        <v>1.1547979103656791E-2</v>
      </c>
      <c r="AG145" s="1">
        <f>(Table2[[#This Row],[Close Price]]/Table2[[#This Row],[Current Month Low]])-1</f>
        <v>5.7205976396721203E-2</v>
      </c>
      <c r="AH145" s="1">
        <f>(Table2[[#This Row],[Current Month High]]/Table2[[#This Row],[Close Price]])-1</f>
        <v>0.17025020621391262</v>
      </c>
      <c r="AI145">
        <v>17.025020621391199</v>
      </c>
      <c r="AJ145">
        <v>51.025662320405203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0.05</v>
      </c>
      <c r="AM145" t="s">
        <v>3159</v>
      </c>
      <c r="AN145">
        <v>-11.56</v>
      </c>
      <c r="AO145" t="s">
        <v>3158</v>
      </c>
      <c r="AP145">
        <v>0.17225081431293399</v>
      </c>
      <c r="AQ145">
        <f>(Table2[[#This Row],[Sharpe Ratio]]-AVERAGE(Table2[Sharpe Ratio]))/_xlfn.STDEV.P(Table2[Sharpe Ratio])</f>
        <v>1.3716094959217293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328</v>
      </c>
      <c r="AT145">
        <f>_xlfn.RANK.AVG(Table2[[#This Row],[6M Return vs Nifty Z-Score]],Table2[6M Return vs Nifty Z-Score])</f>
        <v>203</v>
      </c>
      <c r="AU145">
        <f>_xlfn.RANK.AVG(Table2[[#This Row],[Sharpe Ratio Z-Score]],Table2[Sharpe Ratio Z-Score])</f>
        <v>65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1267</v>
      </c>
      <c r="B146" t="s">
        <v>1268</v>
      </c>
      <c r="C146" t="s">
        <v>3124</v>
      </c>
      <c r="D146" t="s">
        <v>111</v>
      </c>
      <c r="E146">
        <v>8872.1388759599995</v>
      </c>
      <c r="F146">
        <v>4481.55</v>
      </c>
      <c r="G146">
        <v>148.57009165374899</v>
      </c>
      <c r="H146">
        <f>(Table2[[#This Row],[1Y Return vs Nifty]]-AVERAGE(Table2[1Y Return vs Nifty]))/_xlfn.STDEV.P(Table2[1Y Return vs Nifty])</f>
        <v>2.2304915033913408</v>
      </c>
      <c r="I146">
        <v>17.3719671866277</v>
      </c>
      <c r="J146">
        <f>(Table2[[#This Row],[1M Return vs Nifty]]-AVERAGE(Table2[1M Return vs Nifty]))/_xlfn.STDEV.P(Table2[1M Return vs Nifty])</f>
        <v>2.1630395967578129</v>
      </c>
      <c r="K146">
        <v>99.6602122685143</v>
      </c>
      <c r="L146">
        <f>(Table2[[#This Row],[6M Return vs Nifty]]-AVERAGE(Table2[6M Return vs Nifty]))/_xlfn.STDEV.P(Table2[6M Return vs Nifty])</f>
        <v>3.5160115525796094</v>
      </c>
      <c r="M146">
        <v>5.7424885599562598</v>
      </c>
      <c r="N146">
        <f>(Table2[[#This Row],[1W Return vs Nifty]]-AVERAGE(Table2[1W Return vs Nifty]))/_xlfn.STDEV.P(Table2[1W Return vs Nifty])</f>
        <v>1.1184732800133037</v>
      </c>
      <c r="O146">
        <v>4306.84</v>
      </c>
      <c r="P146">
        <v>4029.35466126662</v>
      </c>
      <c r="Q146">
        <v>3133.0121844742498</v>
      </c>
      <c r="R146">
        <v>65.504406723395505</v>
      </c>
      <c r="S146" s="1">
        <f>(Table2[[#This Row],[Close Price]]-Table2[[#This Row],[20D EMA]])/Table2[[#This Row],[20D EMA]]</f>
        <v>4.0565704785875498E-2</v>
      </c>
      <c r="T146" s="1">
        <f>(Table2[[#This Row],[Close Price]]-Table2[[#This Row],[50D EMA]])/Table2[[#This Row],[50D EMA]]</f>
        <v>0.11222525112525919</v>
      </c>
      <c r="U146" s="1">
        <f>(Table2[[#This Row],[Close Price]]-Table2[[#This Row],[200D EMA]])/Table2[[#This Row],[200D EMA]]</f>
        <v>0.43042852568798684</v>
      </c>
      <c r="V146">
        <v>0.91416257676594204</v>
      </c>
      <c r="W146">
        <v>4288.25</v>
      </c>
      <c r="X146">
        <v>4500</v>
      </c>
      <c r="Y146">
        <v>4255.55</v>
      </c>
      <c r="Z146">
        <v>4500</v>
      </c>
      <c r="AA146">
        <v>4060.5</v>
      </c>
      <c r="AB146">
        <v>4500</v>
      </c>
      <c r="AC146" s="1">
        <f>(Table2[[#This Row],[Close Price]]/Table2[[#This Row],[Day Low]])-1</f>
        <v>4.5076662974406823E-2</v>
      </c>
      <c r="AD146" s="1">
        <f>(Table2[[#This Row],[Day High]]/Table2[[#This Row],[Close Price]])-1</f>
        <v>4.1168792047394653E-3</v>
      </c>
      <c r="AE146" s="1">
        <f>(Table2[[#This Row],[Close Price]]/Table2[[#This Row],[Current Week Low]])-1</f>
        <v>5.3107118938797493E-2</v>
      </c>
      <c r="AF146" s="1">
        <f>(Table2[[#This Row],[Current Week High]]/Table2[[#This Row],[Close Price]])-1</f>
        <v>4.1168792047394653E-3</v>
      </c>
      <c r="AG146" s="1">
        <f>(Table2[[#This Row],[Close Price]]/Table2[[#This Row],[Current Month Low]])-1</f>
        <v>0.1036941263391209</v>
      </c>
      <c r="AH146" s="1">
        <f>(Table2[[#This Row],[Current Month High]]/Table2[[#This Row],[Close Price]])-1</f>
        <v>4.1168792047394653E-3</v>
      </c>
      <c r="AI146">
        <v>0.41168792047394598</v>
      </c>
      <c r="AJ146">
        <v>180.974921630094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0.22</v>
      </c>
      <c r="AM146" t="s">
        <v>3159</v>
      </c>
      <c r="AN146">
        <v>2.4</v>
      </c>
      <c r="AO146" t="s">
        <v>3159</v>
      </c>
      <c r="AP146">
        <v>-6.2785965635890001E-3</v>
      </c>
      <c r="AQ146">
        <f>(Table2[[#This Row],[Sharpe Ratio]]-AVERAGE(Table2[Sharpe Ratio]))/_xlfn.STDEV.P(Table2[Sharpe Ratio])</f>
        <v>-0.75034135375821676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8.2776745789838504</v>
      </c>
      <c r="AS146">
        <f>_xlfn.RANK.AVG(Table2[[#This Row],[1Y Return vs Nifty Z-Score]],Table2[1Y Return vs Nifty Z-Score])</f>
        <v>30</v>
      </c>
      <c r="AT146">
        <f>_xlfn.RANK.AVG(Table2[[#This Row],[6M Return vs Nifty Z-Score]],Table2[6M Return vs Nifty Z-Score])</f>
        <v>5</v>
      </c>
      <c r="AU146">
        <f>_xlfn.RANK.AVG(Table2[[#This Row],[Sharpe Ratio Z-Score]],Table2[Sharpe Ratio Z-Score])</f>
        <v>563</v>
      </c>
      <c r="AV146">
        <f>(Table2[[#This Row],[Rank 1Y]]+Table2[[#This Row],[Rank 6M]]+Table2[[#This Row],[Rank Sharpe]])/3</f>
        <v>199.33333333333334</v>
      </c>
    </row>
    <row r="147" spans="1:48" hidden="1" x14ac:dyDescent="0.3">
      <c r="A147" t="s">
        <v>1078</v>
      </c>
      <c r="B147" t="s">
        <v>1079</v>
      </c>
      <c r="C147" t="s">
        <v>3118</v>
      </c>
      <c r="D147" t="s">
        <v>200</v>
      </c>
      <c r="E147">
        <v>11906.390501155</v>
      </c>
      <c r="F147">
        <v>506.05</v>
      </c>
      <c r="G147">
        <v>26.5777979911228</v>
      </c>
      <c r="H147">
        <f>(Table2[[#This Row],[1Y Return vs Nifty]]-AVERAGE(Table2[1Y Return vs Nifty]))/_xlfn.STDEV.P(Table2[1Y Return vs Nifty])</f>
        <v>8.1674723868276733E-2</v>
      </c>
      <c r="I147">
        <v>-10.714806401075601</v>
      </c>
      <c r="J147">
        <f>(Table2[[#This Row],[1M Return vs Nifty]]-AVERAGE(Table2[1M Return vs Nifty]))/_xlfn.STDEV.P(Table2[1M Return vs Nifty])</f>
        <v>-0.97983585956737218</v>
      </c>
      <c r="K147">
        <v>16.3368967870001</v>
      </c>
      <c r="L147">
        <f>(Table2[[#This Row],[6M Return vs Nifty]]-AVERAGE(Table2[6M Return vs Nifty]))/_xlfn.STDEV.P(Table2[6M Return vs Nifty])</f>
        <v>0.469329355155157</v>
      </c>
      <c r="M147">
        <v>3.5717325142130498</v>
      </c>
      <c r="N147">
        <f>(Table2[[#This Row],[1W Return vs Nifty]]-AVERAGE(Table2[1W Return vs Nifty]))/_xlfn.STDEV.P(Table2[1W Return vs Nifty])</f>
        <v>0.69353583798039542</v>
      </c>
      <c r="O147">
        <v>530.37</v>
      </c>
      <c r="P147">
        <v>539.95153382756405</v>
      </c>
      <c r="Q147">
        <v>475.73007664734598</v>
      </c>
      <c r="R147">
        <v>36.860810724065601</v>
      </c>
      <c r="S147" s="1">
        <f>(Table2[[#This Row],[Close Price]]-Table2[[#This Row],[20D EMA]])/Table2[[#This Row],[20D EMA]]</f>
        <v>-4.585478062484679E-2</v>
      </c>
      <c r="T147" s="1">
        <f>(Table2[[#This Row],[Close Price]]-Table2[[#This Row],[50D EMA]])/Table2[[#This Row],[50D EMA]]</f>
        <v>-6.2786253401755587E-2</v>
      </c>
      <c r="U147" s="1">
        <f>(Table2[[#This Row],[Close Price]]-Table2[[#This Row],[200D EMA]])/Table2[[#This Row],[200D EMA]]</f>
        <v>6.373345903696119E-2</v>
      </c>
      <c r="V147">
        <v>0.38184703075979098</v>
      </c>
      <c r="W147">
        <v>498.35</v>
      </c>
      <c r="X147">
        <v>510.35</v>
      </c>
      <c r="Y147">
        <v>478</v>
      </c>
      <c r="Z147">
        <v>510.35</v>
      </c>
      <c r="AA147">
        <v>469.05</v>
      </c>
      <c r="AB147">
        <v>614.9</v>
      </c>
      <c r="AC147" s="1">
        <f>(Table2[[#This Row],[Close Price]]/Table2[[#This Row],[Day Low]])-1</f>
        <v>1.5450988261262122E-2</v>
      </c>
      <c r="AD147" s="1">
        <f>(Table2[[#This Row],[Day High]]/Table2[[#This Row],[Close Price]])-1</f>
        <v>8.4971840727201542E-3</v>
      </c>
      <c r="AE147" s="1">
        <f>(Table2[[#This Row],[Close Price]]/Table2[[#This Row],[Current Week Low]])-1</f>
        <v>5.8682008368200922E-2</v>
      </c>
      <c r="AF147" s="1">
        <f>(Table2[[#This Row],[Current Week High]]/Table2[[#This Row],[Close Price]])-1</f>
        <v>8.4971840727201542E-3</v>
      </c>
      <c r="AG147" s="1">
        <f>(Table2[[#This Row],[Close Price]]/Table2[[#This Row],[Current Month Low]])-1</f>
        <v>7.8882848310414699E-2</v>
      </c>
      <c r="AH147" s="1">
        <f>(Table2[[#This Row],[Current Month High]]/Table2[[#This Row],[Close Price]])-1</f>
        <v>0.21509732239897228</v>
      </c>
      <c r="AI147">
        <v>28.8410236142673</v>
      </c>
      <c r="AJ147">
        <v>57.182792359061899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0.04</v>
      </c>
      <c r="AM147" t="s">
        <v>3159</v>
      </c>
      <c r="AN147">
        <v>-11.43</v>
      </c>
      <c r="AO147" t="s">
        <v>3158</v>
      </c>
      <c r="AP147">
        <v>0.119171373956612</v>
      </c>
      <c r="AQ147">
        <f>(Table2[[#This Row],[Sharpe Ratio]]-AVERAGE(Table2[Sharpe Ratio]))/_xlfn.STDEV.P(Table2[Sharpe Ratio])</f>
        <v>0.74072205271757541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266</v>
      </c>
      <c r="AT147">
        <f>_xlfn.RANK.AVG(Table2[[#This Row],[6M Return vs Nifty Z-Score]],Table2[6M Return vs Nifty Z-Score])</f>
        <v>176</v>
      </c>
      <c r="AU147">
        <f>_xlfn.RANK.AVG(Table2[[#This Row],[Sharpe Ratio Z-Score]],Table2[Sharpe Ratio Z-Score])</f>
        <v>157</v>
      </c>
      <c r="AV147">
        <f>(Table2[[#This Row],[Rank 1Y]]+Table2[[#This Row],[Rank 6M]]+Table2[[#This Row],[Rank Sharpe]])/3</f>
        <v>199.66666666666666</v>
      </c>
    </row>
    <row r="148" spans="1:48" x14ac:dyDescent="0.3">
      <c r="A148" t="s">
        <v>576</v>
      </c>
      <c r="B148" t="s">
        <v>577</v>
      </c>
      <c r="C148" t="s">
        <v>3123</v>
      </c>
      <c r="D148" t="s">
        <v>240</v>
      </c>
      <c r="E148">
        <v>33732.395574599999</v>
      </c>
      <c r="F148">
        <v>5269.8</v>
      </c>
      <c r="G148">
        <v>94.584235609593193</v>
      </c>
      <c r="H148">
        <f>(Table2[[#This Row],[1Y Return vs Nifty]]-AVERAGE(Table2[1Y Return vs Nifty]))/_xlfn.STDEV.P(Table2[1Y Return vs Nifty])</f>
        <v>1.2795649338375594</v>
      </c>
      <c r="I148">
        <v>-0.35047378731356899</v>
      </c>
      <c r="J148">
        <f>(Table2[[#This Row],[1M Return vs Nifty]]-AVERAGE(Table2[1M Return vs Nifty]))/_xlfn.STDEV.P(Table2[1M Return vs Nifty])</f>
        <v>0.17992022602462032</v>
      </c>
      <c r="K148">
        <v>90.098426945828294</v>
      </c>
      <c r="L148">
        <f>(Table2[[#This Row],[6M Return vs Nifty]]-AVERAGE(Table2[6M Return vs Nifty]))/_xlfn.STDEV.P(Table2[6M Return vs Nifty])</f>
        <v>3.1663888695421716</v>
      </c>
      <c r="M148">
        <v>-2.0277979316547201</v>
      </c>
      <c r="N148">
        <f>(Table2[[#This Row],[1W Return vs Nifty]]-AVERAGE(Table2[1W Return vs Nifty]))/_xlfn.STDEV.P(Table2[1W Return vs Nifty])</f>
        <v>-0.40260306206711266</v>
      </c>
      <c r="O148">
        <v>5405.39</v>
      </c>
      <c r="P148">
        <v>5187.4653440304401</v>
      </c>
      <c r="Q148">
        <v>3995.6876820573998</v>
      </c>
      <c r="R148">
        <v>36.256071707111097</v>
      </c>
      <c r="S148" s="1">
        <f>(Table2[[#This Row],[Close Price]]-Table2[[#This Row],[20D EMA]])/Table2[[#This Row],[20D EMA]]</f>
        <v>-2.5084221490031273E-2</v>
      </c>
      <c r="T148" s="1">
        <f>(Table2[[#This Row],[Close Price]]-Table2[[#This Row],[50D EMA]])/Table2[[#This Row],[50D EMA]]</f>
        <v>1.587184694434789E-2</v>
      </c>
      <c r="U148" s="1">
        <f>(Table2[[#This Row],[Close Price]]-Table2[[#This Row],[200D EMA]])/Table2[[#This Row],[200D EMA]]</f>
        <v>0.31887184868426793</v>
      </c>
      <c r="V148">
        <v>0.63052516656743296</v>
      </c>
      <c r="W148">
        <v>5233.95</v>
      </c>
      <c r="X148">
        <v>5560</v>
      </c>
      <c r="Y148">
        <v>5160</v>
      </c>
      <c r="Z148">
        <v>5560</v>
      </c>
      <c r="AA148">
        <v>4778.3999999999996</v>
      </c>
      <c r="AB148">
        <v>5909.95</v>
      </c>
      <c r="AC148" s="1">
        <f>(Table2[[#This Row],[Close Price]]/Table2[[#This Row],[Day Low]])-1</f>
        <v>6.8495113633106897E-3</v>
      </c>
      <c r="AD148" s="1">
        <f>(Table2[[#This Row],[Day High]]/Table2[[#This Row],[Close Price]])-1</f>
        <v>5.5068503548521663E-2</v>
      </c>
      <c r="AE148" s="1">
        <f>(Table2[[#This Row],[Close Price]]/Table2[[#This Row],[Current Week Low]])-1</f>
        <v>2.1279069767441872E-2</v>
      </c>
      <c r="AF148" s="1">
        <f>(Table2[[#This Row],[Current Week High]]/Table2[[#This Row],[Close Price]])-1</f>
        <v>5.5068503548521663E-2</v>
      </c>
      <c r="AG148" s="1">
        <f>(Table2[[#This Row],[Close Price]]/Table2[[#This Row],[Current Month Low]])-1</f>
        <v>0.10283776996484195</v>
      </c>
      <c r="AH148" s="1">
        <f>(Table2[[#This Row],[Current Month High]]/Table2[[#This Row],[Close Price]])-1</f>
        <v>0.12147519829974573</v>
      </c>
      <c r="AI148">
        <v>12.147519829974501</v>
      </c>
      <c r="AJ148">
        <v>144.198331788693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0.24</v>
      </c>
      <c r="AM148" t="s">
        <v>3159</v>
      </c>
      <c r="AN148">
        <v>-7.26</v>
      </c>
      <c r="AO148" t="s">
        <v>3158</v>
      </c>
      <c r="AQ148">
        <f>(Table2[[#This Row],[Sharpe Ratio]]-AVERAGE(Table2[Sharpe Ratio]))/_xlfn.STDEV.P(Table2[Sharpe Ratio])</f>
        <v>-0.67571570385832536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3.5475552634789129</v>
      </c>
      <c r="AS148">
        <f>_xlfn.RANK.AVG(Table2[[#This Row],[1Y Return vs Nifty Z-Score]],Table2[1Y Return vs Nifty Z-Score])</f>
        <v>71</v>
      </c>
      <c r="AT148">
        <f>_xlfn.RANK.AVG(Table2[[#This Row],[6M Return vs Nifty Z-Score]],Table2[6M Return vs Nifty Z-Score])</f>
        <v>10</v>
      </c>
      <c r="AU148">
        <f>_xlfn.RANK.AVG(Table2[[#This Row],[Sharpe Ratio Z-Score]],Table2[Sharpe Ratio Z-Score])</f>
        <v>521.5</v>
      </c>
      <c r="AV148">
        <f>(Table2[[#This Row],[Rank 1Y]]+Table2[[#This Row],[Rank 6M]]+Table2[[#This Row],[Rank Sharpe]])/3</f>
        <v>200.83333333333334</v>
      </c>
    </row>
    <row r="149" spans="1:48" hidden="1" x14ac:dyDescent="0.3">
      <c r="A149" t="s">
        <v>494</v>
      </c>
      <c r="B149" t="s">
        <v>495</v>
      </c>
      <c r="C149" t="s">
        <v>3112</v>
      </c>
      <c r="D149" t="s">
        <v>137</v>
      </c>
      <c r="E149">
        <v>43359.152099999999</v>
      </c>
      <c r="F149">
        <v>216.59</v>
      </c>
      <c r="G149">
        <v>161.81262414541601</v>
      </c>
      <c r="H149">
        <f>(Table2[[#This Row],[1Y Return vs Nifty]]-AVERAGE(Table2[1Y Return vs Nifty]))/_xlfn.STDEV.P(Table2[1Y Return vs Nifty])</f>
        <v>2.4637503033297112</v>
      </c>
      <c r="I149">
        <v>-2.9840455836822999</v>
      </c>
      <c r="J149">
        <f>(Table2[[#This Row],[1M Return vs Nifty]]-AVERAGE(Table2[1M Return vs Nifty]))/_xlfn.STDEV.P(Table2[1M Return vs Nifty])</f>
        <v>-0.11477322231439675</v>
      </c>
      <c r="K149">
        <v>-11.2031531381012</v>
      </c>
      <c r="L149">
        <f>(Table2[[#This Row],[6M Return vs Nifty]]-AVERAGE(Table2[6M Return vs Nifty]))/_xlfn.STDEV.P(Table2[6M Return vs Nifty])</f>
        <v>-0.53766105728950586</v>
      </c>
      <c r="M149">
        <v>9.0915150383967394</v>
      </c>
      <c r="N149">
        <f>(Table2[[#This Row],[1W Return vs Nifty]]-AVERAGE(Table2[1W Return vs Nifty]))/_xlfn.STDEV.P(Table2[1W Return vs Nifty])</f>
        <v>1.7740636434904371</v>
      </c>
      <c r="O149">
        <v>217</v>
      </c>
      <c r="P149">
        <v>236.672901504967</v>
      </c>
      <c r="Q149">
        <v>224.56979665384901</v>
      </c>
      <c r="R149">
        <v>54.6811294791287</v>
      </c>
      <c r="S149" s="1">
        <f>(Table2[[#This Row],[Close Price]]-Table2[[#This Row],[20D EMA]])/Table2[[#This Row],[20D EMA]]</f>
        <v>-1.8894009216589706E-3</v>
      </c>
      <c r="T149" s="1">
        <f>(Table2[[#This Row],[Close Price]]-Table2[[#This Row],[50D EMA]])/Table2[[#This Row],[50D EMA]]</f>
        <v>-8.4855094847204215E-2</v>
      </c>
      <c r="U149" s="1">
        <f>(Table2[[#This Row],[Close Price]]-Table2[[#This Row],[200D EMA]])/Table2[[#This Row],[200D EMA]]</f>
        <v>-3.5533703876256491E-2</v>
      </c>
      <c r="V149">
        <v>0.63751291109207997</v>
      </c>
      <c r="W149">
        <v>211.6</v>
      </c>
      <c r="X149">
        <v>223.9</v>
      </c>
      <c r="Y149">
        <v>192.11</v>
      </c>
      <c r="Z149">
        <v>223.9</v>
      </c>
      <c r="AA149">
        <v>192.11</v>
      </c>
      <c r="AB149">
        <v>241.38</v>
      </c>
      <c r="AC149" s="1">
        <f>(Table2[[#This Row],[Close Price]]/Table2[[#This Row],[Day Low]])-1</f>
        <v>2.3582230623818479E-2</v>
      </c>
      <c r="AD149" s="1">
        <f>(Table2[[#This Row],[Day High]]/Table2[[#This Row],[Close Price]])-1</f>
        <v>3.3750403989103894E-2</v>
      </c>
      <c r="AE149" s="1">
        <f>(Table2[[#This Row],[Close Price]]/Table2[[#This Row],[Current Week Low]])-1</f>
        <v>0.12742699495080934</v>
      </c>
      <c r="AF149" s="1">
        <f>(Table2[[#This Row],[Current Week High]]/Table2[[#This Row],[Close Price]])-1</f>
        <v>3.3750403989103894E-2</v>
      </c>
      <c r="AG149" s="1">
        <f>(Table2[[#This Row],[Close Price]]/Table2[[#This Row],[Current Month Low]])-1</f>
        <v>0.12742699495080934</v>
      </c>
      <c r="AH149" s="1">
        <f>(Table2[[#This Row],[Current Month High]]/Table2[[#This Row],[Close Price]])-1</f>
        <v>0.1144558843898611</v>
      </c>
      <c r="AI149">
        <v>63.303938316635097</v>
      </c>
      <c r="AJ149">
        <v>192.49155975692099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-0.31</v>
      </c>
      <c r="AM149" t="s">
        <v>3158</v>
      </c>
      <c r="AN149">
        <v>-3.31</v>
      </c>
      <c r="AO149" t="s">
        <v>3158</v>
      </c>
      <c r="AP149">
        <v>0.15982038867998499</v>
      </c>
      <c r="AQ149">
        <f>(Table2[[#This Row],[Sharpe Ratio]]-AVERAGE(Table2[Sharpe Ratio]))/_xlfn.STDEV.P(Table2[Sharpe Ratio])</f>
        <v>1.2238649192482391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22</v>
      </c>
      <c r="AT149">
        <f>_xlfn.RANK.AVG(Table2[[#This Row],[6M Return vs Nifty Z-Score]],Table2[6M Return vs Nifty Z-Score])</f>
        <v>499</v>
      </c>
      <c r="AU149">
        <f>_xlfn.RANK.AVG(Table2[[#This Row],[Sharpe Ratio Z-Score]],Table2[Sharpe Ratio Z-Score])</f>
        <v>84</v>
      </c>
      <c r="AV149">
        <f>(Table2[[#This Row],[Rank 1Y]]+Table2[[#This Row],[Rank 6M]]+Table2[[#This Row],[Rank Sharpe]])/3</f>
        <v>201.66666666666666</v>
      </c>
    </row>
    <row r="150" spans="1:48" x14ac:dyDescent="0.3">
      <c r="A150" t="s">
        <v>844</v>
      </c>
      <c r="B150" t="s">
        <v>845</v>
      </c>
      <c r="C150" t="s">
        <v>3112</v>
      </c>
      <c r="D150" t="s">
        <v>24</v>
      </c>
      <c r="E150">
        <v>18279.85485552</v>
      </c>
      <c r="F150">
        <v>227.13</v>
      </c>
      <c r="G150">
        <v>31.1672188548905</v>
      </c>
      <c r="H150">
        <f>(Table2[[#This Row],[1Y Return vs Nifty]]-AVERAGE(Table2[1Y Return vs Nifty]))/_xlfn.STDEV.P(Table2[1Y Return vs Nifty])</f>
        <v>0.1625144577913922</v>
      </c>
      <c r="I150">
        <v>7.8306911732067697</v>
      </c>
      <c r="J150">
        <f>(Table2[[#This Row],[1M Return vs Nifty]]-AVERAGE(Table2[1M Return vs Nifty]))/_xlfn.STDEV.P(Table2[1M Return vs Nifty])</f>
        <v>1.095382533515294</v>
      </c>
      <c r="K150">
        <v>3.68576292991182</v>
      </c>
      <c r="L150">
        <f>(Table2[[#This Row],[6M Return vs Nifty]]-AVERAGE(Table2[6M Return vs Nifty]))/_xlfn.STDEV.P(Table2[6M Return vs Nifty])</f>
        <v>6.7459344537108227E-3</v>
      </c>
      <c r="M150">
        <v>3.2677179398388199</v>
      </c>
      <c r="N150">
        <f>(Table2[[#This Row],[1W Return vs Nifty]]-AVERAGE(Table2[1W Return vs Nifty]))/_xlfn.STDEV.P(Table2[1W Return vs Nifty])</f>
        <v>0.63402331199727491</v>
      </c>
      <c r="O150">
        <v>215.28</v>
      </c>
      <c r="P150">
        <v>214.07339259269801</v>
      </c>
      <c r="Q150">
        <v>197.03361428268099</v>
      </c>
      <c r="R150">
        <v>63.134130428194602</v>
      </c>
      <c r="S150" s="1">
        <f>(Table2[[#This Row],[Close Price]]-Table2[[#This Row],[20D EMA]])/Table2[[#This Row],[20D EMA]]</f>
        <v>5.5044593088071324E-2</v>
      </c>
      <c r="T150" s="1">
        <f>(Table2[[#This Row],[Close Price]]-Table2[[#This Row],[50D EMA]])/Table2[[#This Row],[50D EMA]]</f>
        <v>6.0991266822887448E-2</v>
      </c>
      <c r="U150" s="1">
        <f>(Table2[[#This Row],[Close Price]]-Table2[[#This Row],[200D EMA]])/Table2[[#This Row],[200D EMA]]</f>
        <v>0.1527474681256174</v>
      </c>
      <c r="V150">
        <v>2.1540699082084802</v>
      </c>
      <c r="W150">
        <v>222.3</v>
      </c>
      <c r="X150">
        <v>229.53</v>
      </c>
      <c r="Y150">
        <v>214.2</v>
      </c>
      <c r="Z150">
        <v>229.53</v>
      </c>
      <c r="AA150">
        <v>193.2</v>
      </c>
      <c r="AB150">
        <v>229.53</v>
      </c>
      <c r="AC150" s="1">
        <f>(Table2[[#This Row],[Close Price]]/Table2[[#This Row],[Day Low]])-1</f>
        <v>2.1727395411605954E-2</v>
      </c>
      <c r="AD150" s="1">
        <f>(Table2[[#This Row],[Day High]]/Table2[[#This Row],[Close Price]])-1</f>
        <v>1.0566635847312211E-2</v>
      </c>
      <c r="AE150" s="1">
        <f>(Table2[[#This Row],[Close Price]]/Table2[[#This Row],[Current Week Low]])-1</f>
        <v>6.0364145658263313E-2</v>
      </c>
      <c r="AF150" s="1">
        <f>(Table2[[#This Row],[Current Week High]]/Table2[[#This Row],[Close Price]])-1</f>
        <v>1.0566635847312211E-2</v>
      </c>
      <c r="AG150" s="1">
        <f>(Table2[[#This Row],[Close Price]]/Table2[[#This Row],[Current Month Low]])-1</f>
        <v>0.17562111801242231</v>
      </c>
      <c r="AH150" s="1">
        <f>(Table2[[#This Row],[Current Month High]]/Table2[[#This Row],[Close Price]])-1</f>
        <v>1.0566635847312211E-2</v>
      </c>
      <c r="AI150">
        <v>2.4743538942455898</v>
      </c>
      <c r="AJ150">
        <v>59.838142153413102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0.04</v>
      </c>
      <c r="AM150" t="s">
        <v>3159</v>
      </c>
      <c r="AN150">
        <v>11.32</v>
      </c>
      <c r="AO150" t="s">
        <v>3159</v>
      </c>
      <c r="AP150">
        <v>0.18473714332201299</v>
      </c>
      <c r="AQ150">
        <f>(Table2[[#This Row],[Sharpe Ratio]]-AVERAGE(Table2[Sharpe Ratio]))/_xlfn.STDEV.P(Table2[Sharpe Ratio])</f>
        <v>1.5200185245524442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3.4186847623101162</v>
      </c>
      <c r="AS150">
        <f>_xlfn.RANK.AVG(Table2[[#This Row],[1Y Return vs Nifty Z-Score]],Table2[1Y Return vs Nifty Z-Score])</f>
        <v>243</v>
      </c>
      <c r="AT150">
        <f>_xlfn.RANK.AVG(Table2[[#This Row],[6M Return vs Nifty Z-Score]],Table2[6M Return vs Nifty Z-Score])</f>
        <v>320</v>
      </c>
      <c r="AU150">
        <f>_xlfn.RANK.AVG(Table2[[#This Row],[Sharpe Ratio Z-Score]],Table2[Sharpe Ratio Z-Score])</f>
        <v>43</v>
      </c>
      <c r="AV150">
        <f>(Table2[[#This Row],[Rank 1Y]]+Table2[[#This Row],[Rank 6M]]+Table2[[#This Row],[Rank Sharpe]])/3</f>
        <v>202</v>
      </c>
    </row>
    <row r="151" spans="1:48" x14ac:dyDescent="0.3">
      <c r="A151" t="s">
        <v>203</v>
      </c>
      <c r="B151" t="s">
        <v>204</v>
      </c>
      <c r="C151" t="s">
        <v>3112</v>
      </c>
      <c r="D151" t="s">
        <v>54</v>
      </c>
      <c r="E151">
        <v>119788.959326039</v>
      </c>
      <c r="F151">
        <v>3185.8</v>
      </c>
      <c r="G151">
        <v>41.198170892256002</v>
      </c>
      <c r="H151">
        <f>(Table2[[#This Row],[1Y Return vs Nifty]]-AVERAGE(Table2[1Y Return vs Nifty]))/_xlfn.STDEV.P(Table2[1Y Return vs Nifty])</f>
        <v>0.33920330759769429</v>
      </c>
      <c r="I151">
        <v>-3.9369739335849201</v>
      </c>
      <c r="J151">
        <f>(Table2[[#This Row],[1M Return vs Nifty]]-AVERAGE(Table2[1M Return vs Nifty]))/_xlfn.STDEV.P(Table2[1M Return vs Nifty])</f>
        <v>-0.22140473387600304</v>
      </c>
      <c r="K151">
        <v>17.170332095944602</v>
      </c>
      <c r="L151">
        <f>(Table2[[#This Row],[6M Return vs Nifty]]-AVERAGE(Table2[6M Return vs Nifty]))/_xlfn.STDEV.P(Table2[6M Return vs Nifty])</f>
        <v>0.49980356881063143</v>
      </c>
      <c r="M151">
        <v>1.8979766407846601</v>
      </c>
      <c r="N151">
        <f>(Table2[[#This Row],[1W Return vs Nifty]]-AVERAGE(Table2[1W Return vs Nifty]))/_xlfn.STDEV.P(Table2[1W Return vs Nifty])</f>
        <v>0.3658889147635096</v>
      </c>
      <c r="O151">
        <v>3293.71</v>
      </c>
      <c r="P151">
        <v>3264.3340935722099</v>
      </c>
      <c r="Q151">
        <v>2795.9781001480001</v>
      </c>
      <c r="R151">
        <v>48.006929655158103</v>
      </c>
      <c r="S151" s="1">
        <f>(Table2[[#This Row],[Close Price]]-Table2[[#This Row],[20D EMA]])/Table2[[#This Row],[20D EMA]]</f>
        <v>-3.276244720998505E-2</v>
      </c>
      <c r="T151" s="1">
        <f>(Table2[[#This Row],[Close Price]]-Table2[[#This Row],[50D EMA]])/Table2[[#This Row],[50D EMA]]</f>
        <v>-2.4058227902239219E-2</v>
      </c>
      <c r="U151" s="1">
        <f>(Table2[[#This Row],[Close Price]]-Table2[[#This Row],[200D EMA]])/Table2[[#This Row],[200D EMA]]</f>
        <v>0.13942237238244662</v>
      </c>
      <c r="V151">
        <v>1.5735545351139399</v>
      </c>
      <c r="W151">
        <v>3176.95</v>
      </c>
      <c r="X151">
        <v>3259.7</v>
      </c>
      <c r="Y151">
        <v>3144</v>
      </c>
      <c r="Z151">
        <v>3344.15</v>
      </c>
      <c r="AA151">
        <v>3028</v>
      </c>
      <c r="AB151">
        <v>3627.8</v>
      </c>
      <c r="AC151" s="1">
        <f>(Table2[[#This Row],[Close Price]]/Table2[[#This Row],[Day Low]])-1</f>
        <v>2.7856906781662527E-3</v>
      </c>
      <c r="AD151" s="1">
        <f>(Table2[[#This Row],[Day High]]/Table2[[#This Row],[Close Price]])-1</f>
        <v>2.3196685290978625E-2</v>
      </c>
      <c r="AE151" s="1">
        <f>(Table2[[#This Row],[Close Price]]/Table2[[#This Row],[Current Week Low]])-1</f>
        <v>1.3295165394402009E-2</v>
      </c>
      <c r="AF151" s="1">
        <f>(Table2[[#This Row],[Current Week High]]/Table2[[#This Row],[Close Price]])-1</f>
        <v>4.9704940674242026E-2</v>
      </c>
      <c r="AG151" s="1">
        <f>(Table2[[#This Row],[Close Price]]/Table2[[#This Row],[Current Month Low]])-1</f>
        <v>5.2113606340819185E-2</v>
      </c>
      <c r="AH151" s="1">
        <f>(Table2[[#This Row],[Current Month High]]/Table2[[#This Row],[Close Price]])-1</f>
        <v>0.13874066168623256</v>
      </c>
      <c r="AI151">
        <v>14.641534308493901</v>
      </c>
      <c r="AJ151">
        <v>70.797480230532102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0.03</v>
      </c>
      <c r="AM151" t="s">
        <v>3159</v>
      </c>
      <c r="AN151">
        <v>-6.17</v>
      </c>
      <c r="AO151" t="s">
        <v>3158</v>
      </c>
      <c r="AP151">
        <v>9.2279935066505003E-2</v>
      </c>
      <c r="AQ151">
        <f>(Table2[[#This Row],[Sharpe Ratio]]-AVERAGE(Table2[Sharpe Ratio]))/_xlfn.STDEV.P(Table2[Sharpe Ratio])</f>
        <v>0.42109790047385842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1.4045889577696908</v>
      </c>
      <c r="AS151">
        <f>_xlfn.RANK.AVG(Table2[[#This Row],[1Y Return vs Nifty Z-Score]],Table2[1Y Return vs Nifty Z-Score])</f>
        <v>204</v>
      </c>
      <c r="AT151">
        <f>_xlfn.RANK.AVG(Table2[[#This Row],[6M Return vs Nifty Z-Score]],Table2[6M Return vs Nifty Z-Score])</f>
        <v>170</v>
      </c>
      <c r="AU151">
        <f>_xlfn.RANK.AVG(Table2[[#This Row],[Sharpe Ratio Z-Score]],Table2[Sharpe Ratio Z-Score])</f>
        <v>236</v>
      </c>
      <c r="AV151">
        <f>(Table2[[#This Row],[Rank 1Y]]+Table2[[#This Row],[Rank 6M]]+Table2[[#This Row],[Rank Sharpe]])/3</f>
        <v>203.33333333333334</v>
      </c>
    </row>
    <row r="152" spans="1:48" x14ac:dyDescent="0.3">
      <c r="A152" t="s">
        <v>231</v>
      </c>
      <c r="B152" t="s">
        <v>232</v>
      </c>
      <c r="C152" t="s">
        <v>3116</v>
      </c>
      <c r="D152" t="s">
        <v>51</v>
      </c>
      <c r="E152">
        <v>106197.41016319999</v>
      </c>
      <c r="F152">
        <v>3137.8</v>
      </c>
      <c r="G152">
        <v>35.3841373495897</v>
      </c>
      <c r="H152">
        <f>(Table2[[#This Row],[1Y Return vs Nifty]]-AVERAGE(Table2[1Y Return vs Nifty]))/_xlfn.STDEV.P(Table2[1Y Return vs Nifty])</f>
        <v>0.23679279904752393</v>
      </c>
      <c r="I152">
        <v>-1.25929244842679</v>
      </c>
      <c r="J152">
        <f>(Table2[[#This Row],[1M Return vs Nifty]]-AVERAGE(Table2[1M Return vs Nifty]))/_xlfn.STDEV.P(Table2[1M Return vs Nifty])</f>
        <v>7.8224534444239602E-2</v>
      </c>
      <c r="K152">
        <v>11.061599402543401</v>
      </c>
      <c r="L152">
        <f>(Table2[[#This Row],[6M Return vs Nifty]]-AVERAGE(Table2[6M Return vs Nifty]))/_xlfn.STDEV.P(Table2[6M Return vs Nifty])</f>
        <v>0.27644031162076105</v>
      </c>
      <c r="M152">
        <v>-3.5901385292383798</v>
      </c>
      <c r="N152">
        <f>(Table2[[#This Row],[1W Return vs Nifty]]-AVERAGE(Table2[1W Return vs Nifty]))/_xlfn.STDEV.P(Table2[1W Return vs Nifty])</f>
        <v>-0.70843983189818072</v>
      </c>
      <c r="O152">
        <v>3365.79</v>
      </c>
      <c r="P152">
        <v>3355.29012854656</v>
      </c>
      <c r="Q152">
        <v>2941.3858682196401</v>
      </c>
      <c r="R152">
        <v>31.531070103139498</v>
      </c>
      <c r="S152" s="1">
        <f>(Table2[[#This Row],[Close Price]]-Table2[[#This Row],[20D EMA]])/Table2[[#This Row],[20D EMA]]</f>
        <v>-6.7737440541447855E-2</v>
      </c>
      <c r="T152" s="1">
        <f>(Table2[[#This Row],[Close Price]]-Table2[[#This Row],[50D EMA]])/Table2[[#This Row],[50D EMA]]</f>
        <v>-6.4820066287612485E-2</v>
      </c>
      <c r="U152" s="1">
        <f>(Table2[[#This Row],[Close Price]]-Table2[[#This Row],[200D EMA]])/Table2[[#This Row],[200D EMA]]</f>
        <v>6.6776050671395082E-2</v>
      </c>
      <c r="V152">
        <v>1.8158818691563401</v>
      </c>
      <c r="W152">
        <v>3084.8</v>
      </c>
      <c r="X152">
        <v>3149.75</v>
      </c>
      <c r="Y152">
        <v>3084.8</v>
      </c>
      <c r="Z152">
        <v>3511.8</v>
      </c>
      <c r="AA152">
        <v>3084.8</v>
      </c>
      <c r="AB152">
        <v>3590.7</v>
      </c>
      <c r="AC152" s="1">
        <f>(Table2[[#This Row],[Close Price]]/Table2[[#This Row],[Day Low]])-1</f>
        <v>1.7181016597510368E-2</v>
      </c>
      <c r="AD152" s="1">
        <f>(Table2[[#This Row],[Day High]]/Table2[[#This Row],[Close Price]])-1</f>
        <v>3.8084007903627093E-3</v>
      </c>
      <c r="AE152" s="1">
        <f>(Table2[[#This Row],[Close Price]]/Table2[[#This Row],[Current Week Low]])-1</f>
        <v>1.7181016597510368E-2</v>
      </c>
      <c r="AF152" s="1">
        <f>(Table2[[#This Row],[Current Week High]]/Table2[[#This Row],[Close Price]])-1</f>
        <v>0.11919179042641348</v>
      </c>
      <c r="AG152" s="1">
        <f>(Table2[[#This Row],[Close Price]]/Table2[[#This Row],[Current Month Low]])-1</f>
        <v>1.7181016597510368E-2</v>
      </c>
      <c r="AH152" s="1">
        <f>(Table2[[#This Row],[Current Month High]]/Table2[[#This Row],[Close Price]])-1</f>
        <v>0.14433679648161113</v>
      </c>
      <c r="AI152">
        <v>14.4336796481611</v>
      </c>
      <c r="AJ152">
        <v>63.9950871508088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-7.0000000000000007E-2</v>
      </c>
      <c r="AM152" t="s">
        <v>3158</v>
      </c>
      <c r="AN152">
        <v>-10.09</v>
      </c>
      <c r="AO152" t="s">
        <v>3158</v>
      </c>
      <c r="AP152">
        <v>0.117305620824377</v>
      </c>
      <c r="AQ152">
        <f>(Table2[[#This Row],[Sharpe Ratio]]-AVERAGE(Table2[Sharpe Ratio]))/_xlfn.STDEV.P(Table2[Sharpe Ratio])</f>
        <v>0.71854623067905821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0.6015640438934019</v>
      </c>
      <c r="AS152">
        <f>_xlfn.RANK.AVG(Table2[[#This Row],[1Y Return vs Nifty Z-Score]],Table2[1Y Return vs Nifty Z-Score])</f>
        <v>226</v>
      </c>
      <c r="AT152">
        <f>_xlfn.RANK.AVG(Table2[[#This Row],[6M Return vs Nifty Z-Score]],Table2[6M Return vs Nifty Z-Score])</f>
        <v>221</v>
      </c>
      <c r="AU152">
        <f>_xlfn.RANK.AVG(Table2[[#This Row],[Sharpe Ratio Z-Score]],Table2[Sharpe Ratio Z-Score])</f>
        <v>165</v>
      </c>
      <c r="AV152">
        <f>(Table2[[#This Row],[Rank 1Y]]+Table2[[#This Row],[Rank 6M]]+Table2[[#This Row],[Rank Sharpe]])/3</f>
        <v>204</v>
      </c>
    </row>
    <row r="153" spans="1:48" hidden="1" x14ac:dyDescent="0.3">
      <c r="A153" t="s">
        <v>1028</v>
      </c>
      <c r="B153" t="s">
        <v>1029</v>
      </c>
      <c r="C153" t="s">
        <v>3112</v>
      </c>
      <c r="D153" t="s">
        <v>508</v>
      </c>
      <c r="E153">
        <v>13272.238799999999</v>
      </c>
      <c r="F153">
        <v>138.86000000000001</v>
      </c>
      <c r="G153">
        <v>40.2353540264182</v>
      </c>
      <c r="H153">
        <f>(Table2[[#This Row],[1Y Return vs Nifty]]-AVERAGE(Table2[1Y Return vs Nifty]))/_xlfn.STDEV.P(Table2[1Y Return vs Nifty])</f>
        <v>0.32224389995968616</v>
      </c>
      <c r="I153">
        <v>-1.17719656020593</v>
      </c>
      <c r="J153">
        <f>(Table2[[#This Row],[1M Return vs Nifty]]-AVERAGE(Table2[1M Return vs Nifty]))/_xlfn.STDEV.P(Table2[1M Return vs Nifty])</f>
        <v>8.7410963471015374E-2</v>
      </c>
      <c r="K153">
        <v>48.5182074156602</v>
      </c>
      <c r="L153">
        <f>(Table2[[#This Row],[6M Return vs Nifty]]-AVERAGE(Table2[6M Return vs Nifty]))/_xlfn.STDEV.P(Table2[6M Return vs Nifty])</f>
        <v>1.64602552495504</v>
      </c>
      <c r="M153">
        <v>-2.4271404700741401</v>
      </c>
      <c r="N153">
        <f>(Table2[[#This Row],[1W Return vs Nifty]]-AVERAGE(Table2[1W Return vs Nifty]))/_xlfn.STDEV.P(Table2[1W Return vs Nifty])</f>
        <v>-0.48077656161978921</v>
      </c>
      <c r="O153">
        <v>141.75</v>
      </c>
      <c r="P153">
        <v>132.268987981847</v>
      </c>
      <c r="Q153">
        <v>106.03620937717</v>
      </c>
      <c r="R153">
        <v>37.827379154212402</v>
      </c>
      <c r="S153" s="1">
        <f>(Table2[[#This Row],[Close Price]]-Table2[[#This Row],[20D EMA]])/Table2[[#This Row],[20D EMA]]</f>
        <v>-2.0388007054673626E-2</v>
      </c>
      <c r="T153" s="1">
        <f>(Table2[[#This Row],[Close Price]]-Table2[[#This Row],[50D EMA]])/Table2[[#This Row],[50D EMA]]</f>
        <v>4.9830365520431588E-2</v>
      </c>
      <c r="U153" s="1">
        <f>(Table2[[#This Row],[Close Price]]-Table2[[#This Row],[200D EMA]])/Table2[[#This Row],[200D EMA]]</f>
        <v>0.30955265956439504</v>
      </c>
      <c r="V153">
        <v>1.01789682289977</v>
      </c>
      <c r="W153">
        <v>135.19</v>
      </c>
      <c r="X153">
        <v>142.49</v>
      </c>
      <c r="Y153">
        <v>129.80000000000001</v>
      </c>
      <c r="Z153">
        <v>142.49</v>
      </c>
      <c r="AA153">
        <v>129.80000000000001</v>
      </c>
      <c r="AB153">
        <v>168.75</v>
      </c>
      <c r="AC153" s="1">
        <f>(Table2[[#This Row],[Close Price]]/Table2[[#This Row],[Day Low]])-1</f>
        <v>2.7146978326799465E-2</v>
      </c>
      <c r="AD153" s="1">
        <f>(Table2[[#This Row],[Day High]]/Table2[[#This Row],[Close Price]])-1</f>
        <v>2.6141437418983005E-2</v>
      </c>
      <c r="AE153" s="1">
        <f>(Table2[[#This Row],[Close Price]]/Table2[[#This Row],[Current Week Low]])-1</f>
        <v>6.9799691833590138E-2</v>
      </c>
      <c r="AF153" s="1">
        <f>(Table2[[#This Row],[Current Week High]]/Table2[[#This Row],[Close Price]])-1</f>
        <v>2.6141437418983005E-2</v>
      </c>
      <c r="AG153" s="1">
        <f>(Table2[[#This Row],[Close Price]]/Table2[[#This Row],[Current Month Low]])-1</f>
        <v>6.9799691833590138E-2</v>
      </c>
      <c r="AH153" s="1">
        <f>(Table2[[#This Row],[Current Month High]]/Table2[[#This Row],[Close Price]])-1</f>
        <v>0.21525277257669573</v>
      </c>
      <c r="AI153">
        <v>21.525277257669501</v>
      </c>
      <c r="AJ153">
        <v>101.246376811594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0.38</v>
      </c>
      <c r="AM153" t="s">
        <v>3159</v>
      </c>
      <c r="AN153">
        <v>-10.76</v>
      </c>
      <c r="AO153" t="s">
        <v>3158</v>
      </c>
      <c r="AP153">
        <v>4.9571991832341997E-2</v>
      </c>
      <c r="AQ153">
        <f>(Table2[[#This Row],[Sharpe Ratio]]-AVERAGE(Table2[Sharpe Ratio]))/_xlfn.STDEV.P(Table2[Sharpe Ratio])</f>
        <v>-8.6516816837306887E-2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1.4883870099286454</v>
      </c>
      <c r="AS153">
        <f>_xlfn.RANK.AVG(Table2[[#This Row],[1Y Return vs Nifty Z-Score]],Table2[1Y Return vs Nifty Z-Score])</f>
        <v>207</v>
      </c>
      <c r="AT153">
        <f>_xlfn.RANK.AVG(Table2[[#This Row],[6M Return vs Nifty Z-Score]],Table2[6M Return vs Nifty Z-Score])</f>
        <v>47</v>
      </c>
      <c r="AU153">
        <f>_xlfn.RANK.AVG(Table2[[#This Row],[Sharpe Ratio Z-Score]],Table2[Sharpe Ratio Z-Score])</f>
        <v>361</v>
      </c>
      <c r="AV153">
        <f>(Table2[[#This Row],[Rank 1Y]]+Table2[[#This Row],[Rank 6M]]+Table2[[#This Row],[Rank Sharpe]])/3</f>
        <v>205</v>
      </c>
    </row>
    <row r="154" spans="1:48" x14ac:dyDescent="0.3">
      <c r="A154" t="s">
        <v>1186</v>
      </c>
      <c r="B154" t="s">
        <v>1187</v>
      </c>
      <c r="C154" t="s">
        <v>3123</v>
      </c>
      <c r="D154" t="s">
        <v>267</v>
      </c>
      <c r="E154">
        <v>10025.760259799999</v>
      </c>
      <c r="F154">
        <v>1546.2</v>
      </c>
      <c r="G154">
        <v>149.01442454189399</v>
      </c>
      <c r="H154">
        <f>(Table2[[#This Row],[1Y Return vs Nifty]]-AVERAGE(Table2[1Y Return vs Nifty]))/_xlfn.STDEV.P(Table2[1Y Return vs Nifty])</f>
        <v>2.238318145034627</v>
      </c>
      <c r="I154">
        <v>22.104711651353401</v>
      </c>
      <c r="J154">
        <f>(Table2[[#This Row],[1M Return vs Nifty]]-AVERAGE(Table2[1M Return vs Nifty]))/_xlfn.STDEV.P(Table2[1M Return vs Nifty])</f>
        <v>2.6926278875879661</v>
      </c>
      <c r="K154">
        <v>40.154633156925797</v>
      </c>
      <c r="L154">
        <f>(Table2[[#This Row],[6M Return vs Nifty]]-AVERAGE(Table2[6M Return vs Nifty]))/_xlfn.STDEV.P(Table2[6M Return vs Nifty])</f>
        <v>1.3402149285610849</v>
      </c>
      <c r="M154">
        <v>13.7837787507667</v>
      </c>
      <c r="N154">
        <f>(Table2[[#This Row],[1W Return vs Nifty]]-AVERAGE(Table2[1W Return vs Nifty]))/_xlfn.STDEV.P(Table2[1W Return vs Nifty])</f>
        <v>2.6926000875963263</v>
      </c>
      <c r="O154">
        <v>1425.33</v>
      </c>
      <c r="P154">
        <v>1362.2932100775899</v>
      </c>
      <c r="Q154">
        <v>1128.78183155427</v>
      </c>
      <c r="R154">
        <v>69.927957889166805</v>
      </c>
      <c r="S154" s="1">
        <f>(Table2[[#This Row],[Close Price]]-Table2[[#This Row],[20D EMA]])/Table2[[#This Row],[20D EMA]]</f>
        <v>8.480141440929477E-2</v>
      </c>
      <c r="T154" s="1">
        <f>(Table2[[#This Row],[Close Price]]-Table2[[#This Row],[50D EMA]])/Table2[[#This Row],[50D EMA]]</f>
        <v>0.13499794945901228</v>
      </c>
      <c r="U154" s="1">
        <f>(Table2[[#This Row],[Close Price]]-Table2[[#This Row],[200D EMA]])/Table2[[#This Row],[200D EMA]]</f>
        <v>0.36979525784089601</v>
      </c>
      <c r="V154">
        <v>2.3848517085625498</v>
      </c>
      <c r="W154">
        <v>1540.2</v>
      </c>
      <c r="X154">
        <v>1594</v>
      </c>
      <c r="Y154">
        <v>1504.1</v>
      </c>
      <c r="Z154">
        <v>1633</v>
      </c>
      <c r="AA154">
        <v>1211.75</v>
      </c>
      <c r="AB154">
        <v>1633</v>
      </c>
      <c r="AC154" s="1">
        <f>(Table2[[#This Row],[Close Price]]/Table2[[#This Row],[Day Low]])-1</f>
        <v>3.8955979742889557E-3</v>
      </c>
      <c r="AD154" s="1">
        <f>(Table2[[#This Row],[Day High]]/Table2[[#This Row],[Close Price]])-1</f>
        <v>3.0914500064674666E-2</v>
      </c>
      <c r="AE154" s="1">
        <f>(Table2[[#This Row],[Close Price]]/Table2[[#This Row],[Current Week Low]])-1</f>
        <v>2.7990160228708261E-2</v>
      </c>
      <c r="AF154" s="1">
        <f>(Table2[[#This Row],[Current Week High]]/Table2[[#This Row],[Close Price]])-1</f>
        <v>5.6137627732505413E-2</v>
      </c>
      <c r="AG154" s="1">
        <f>(Table2[[#This Row],[Close Price]]/Table2[[#This Row],[Current Month Low]])-1</f>
        <v>0.27600577676913551</v>
      </c>
      <c r="AH154" s="1">
        <f>(Table2[[#This Row],[Current Month High]]/Table2[[#This Row],[Close Price]])-1</f>
        <v>5.6137627732505413E-2</v>
      </c>
      <c r="AI154">
        <v>5.6137627732505404</v>
      </c>
      <c r="AJ154">
        <v>185.777654560576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0.28999999999999998</v>
      </c>
      <c r="AM154" t="s">
        <v>3159</v>
      </c>
      <c r="AN154">
        <v>10.63</v>
      </c>
      <c r="AO154" t="s">
        <v>3159</v>
      </c>
      <c r="AQ154">
        <f>(Table2[[#This Row],[Sharpe Ratio]]-AVERAGE(Table2[Sharpe Ratio]))/_xlfn.STDEV.P(Table2[Sharpe Ratio])</f>
        <v>-0.67571570385832536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8.2880453449216809</v>
      </c>
      <c r="AS154">
        <f>_xlfn.RANK.AVG(Table2[[#This Row],[1Y Return vs Nifty Z-Score]],Table2[1Y Return vs Nifty Z-Score])</f>
        <v>29</v>
      </c>
      <c r="AT154">
        <f>_xlfn.RANK.AVG(Table2[[#This Row],[6M Return vs Nifty Z-Score]],Table2[6M Return vs Nifty Z-Score])</f>
        <v>69</v>
      </c>
      <c r="AU154">
        <f>_xlfn.RANK.AVG(Table2[[#This Row],[Sharpe Ratio Z-Score]],Table2[Sharpe Ratio Z-Score])</f>
        <v>521.5</v>
      </c>
      <c r="AV154">
        <f>(Table2[[#This Row],[Rank 1Y]]+Table2[[#This Row],[Rank 6M]]+Table2[[#This Row],[Rank Sharpe]])/3</f>
        <v>206.5</v>
      </c>
    </row>
    <row r="155" spans="1:48" hidden="1" x14ac:dyDescent="0.3">
      <c r="A155" t="s">
        <v>1253</v>
      </c>
      <c r="B155" t="s">
        <v>1254</v>
      </c>
      <c r="C155" t="s">
        <v>3115</v>
      </c>
      <c r="D155" t="s">
        <v>48</v>
      </c>
      <c r="E155">
        <v>8999.26135488</v>
      </c>
      <c r="F155">
        <v>2846.4</v>
      </c>
      <c r="G155">
        <v>32.1393071175915</v>
      </c>
      <c r="H155">
        <f>(Table2[[#This Row],[1Y Return vs Nifty]]-AVERAGE(Table2[1Y Return vs Nifty]))/_xlfn.STDEV.P(Table2[1Y Return vs Nifty])</f>
        <v>0.17963717519718253</v>
      </c>
      <c r="I155">
        <v>-11.366353281317901</v>
      </c>
      <c r="J155">
        <f>(Table2[[#This Row],[1M Return vs Nifty]]-AVERAGE(Table2[1M Return vs Nifty]))/_xlfn.STDEV.P(Table2[1M Return vs Nifty])</f>
        <v>-1.0527431549590824</v>
      </c>
      <c r="K155">
        <v>0.88065474880995698</v>
      </c>
      <c r="L155">
        <f>(Table2[[#This Row],[6M Return vs Nifty]]-AVERAGE(Table2[6M Return vs Nifty]))/_xlfn.STDEV.P(Table2[6M Return vs Nifty])</f>
        <v>-9.5821673518019207E-2</v>
      </c>
      <c r="M155">
        <v>-5.0263846172390299</v>
      </c>
      <c r="N155">
        <f>(Table2[[#This Row],[1W Return vs Nifty]]-AVERAGE(Table2[1W Return vs Nifty]))/_xlfn.STDEV.P(Table2[1W Return vs Nifty])</f>
        <v>-0.98959290755657947</v>
      </c>
      <c r="O155">
        <v>3015.96</v>
      </c>
      <c r="P155">
        <v>3077.3325430086502</v>
      </c>
      <c r="Q155">
        <v>2741.4910158367602</v>
      </c>
      <c r="R155">
        <v>22.303305000476701</v>
      </c>
      <c r="S155" s="1">
        <f>(Table2[[#This Row],[Close Price]]-Table2[[#This Row],[20D EMA]])/Table2[[#This Row],[20D EMA]]</f>
        <v>-5.622090478653561E-2</v>
      </c>
      <c r="T155" s="1">
        <f>(Table2[[#This Row],[Close Price]]-Table2[[#This Row],[50D EMA]])/Table2[[#This Row],[50D EMA]]</f>
        <v>-7.5043090007708979E-2</v>
      </c>
      <c r="U155" s="1">
        <f>(Table2[[#This Row],[Close Price]]-Table2[[#This Row],[200D EMA]])/Table2[[#This Row],[200D EMA]]</f>
        <v>3.8267126741328927E-2</v>
      </c>
      <c r="V155">
        <v>0.41490449813915797</v>
      </c>
      <c r="W155">
        <v>2793.15</v>
      </c>
      <c r="X155">
        <v>2913.4</v>
      </c>
      <c r="Y155">
        <v>2704.1</v>
      </c>
      <c r="Z155">
        <v>2913.4</v>
      </c>
      <c r="AA155">
        <v>2704.1</v>
      </c>
      <c r="AB155">
        <v>3398</v>
      </c>
      <c r="AC155" s="1">
        <f>(Table2[[#This Row],[Close Price]]/Table2[[#This Row],[Day Low]])-1</f>
        <v>1.9064497073197018E-2</v>
      </c>
      <c r="AD155" s="1">
        <f>(Table2[[#This Row],[Day High]]/Table2[[#This Row],[Close Price]])-1</f>
        <v>2.3538504777965041E-2</v>
      </c>
      <c r="AE155" s="1">
        <f>(Table2[[#This Row],[Close Price]]/Table2[[#This Row],[Current Week Low]])-1</f>
        <v>5.2623793498761229E-2</v>
      </c>
      <c r="AF155" s="1">
        <f>(Table2[[#This Row],[Current Week High]]/Table2[[#This Row],[Close Price]])-1</f>
        <v>2.3538504777965041E-2</v>
      </c>
      <c r="AG155" s="1">
        <f>(Table2[[#This Row],[Close Price]]/Table2[[#This Row],[Current Month Low]])-1</f>
        <v>5.2623793498761229E-2</v>
      </c>
      <c r="AH155" s="1">
        <f>(Table2[[#This Row],[Current Month High]]/Table2[[#This Row],[Close Price]])-1</f>
        <v>0.19378864530635176</v>
      </c>
      <c r="AI155">
        <v>30.867060146149498</v>
      </c>
      <c r="AJ155">
        <v>69.179334016850106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0.06</v>
      </c>
      <c r="AM155" t="s">
        <v>3159</v>
      </c>
      <c r="AN155">
        <v>-8.3699999999999992</v>
      </c>
      <c r="AO155" t="s">
        <v>3158</v>
      </c>
      <c r="AP155">
        <v>0.19125158721615601</v>
      </c>
      <c r="AQ155">
        <f>(Table2[[#This Row],[Sharpe Ratio]]-AVERAGE(Table2[Sharpe Ratio]))/_xlfn.STDEV.P(Table2[Sharpe Ratio])</f>
        <v>1.5974473901298352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239</v>
      </c>
      <c r="AT155">
        <f>_xlfn.RANK.AVG(Table2[[#This Row],[6M Return vs Nifty Z-Score]],Table2[6M Return vs Nifty Z-Score])</f>
        <v>348</v>
      </c>
      <c r="AU155">
        <f>_xlfn.RANK.AVG(Table2[[#This Row],[Sharpe Ratio Z-Score]],Table2[Sharpe Ratio Z-Score])</f>
        <v>33</v>
      </c>
      <c r="AV155">
        <f>(Table2[[#This Row],[Rank 1Y]]+Table2[[#This Row],[Rank 6M]]+Table2[[#This Row],[Rank Sharpe]])/3</f>
        <v>206.66666666666666</v>
      </c>
    </row>
    <row r="156" spans="1:48" x14ac:dyDescent="0.3">
      <c r="A156" t="s">
        <v>1157</v>
      </c>
      <c r="B156" t="s">
        <v>1158</v>
      </c>
      <c r="C156" t="s">
        <v>3123</v>
      </c>
      <c r="D156" t="s">
        <v>267</v>
      </c>
      <c r="E156">
        <v>10450.5530724</v>
      </c>
      <c r="F156">
        <v>5149.05</v>
      </c>
      <c r="G156">
        <v>24.709244781336999</v>
      </c>
      <c r="H156">
        <f>(Table2[[#This Row],[1Y Return vs Nifty]]-AVERAGE(Table2[1Y Return vs Nifty]))/_xlfn.STDEV.P(Table2[1Y Return vs Nifty])</f>
        <v>4.8761345735363497E-2</v>
      </c>
      <c r="I156">
        <v>-4.6118187263269199</v>
      </c>
      <c r="J156">
        <f>(Table2[[#This Row],[1M Return vs Nifty]]-AVERAGE(Table2[1M Return vs Nifty]))/_xlfn.STDEV.P(Table2[1M Return vs Nifty])</f>
        <v>-0.29691903705200984</v>
      </c>
      <c r="K156">
        <v>5.7017156421489403</v>
      </c>
      <c r="L156">
        <f>(Table2[[#This Row],[6M Return vs Nifty]]-AVERAGE(Table2[6M Return vs Nifty]))/_xlfn.STDEV.P(Table2[6M Return vs Nifty])</f>
        <v>8.045840261137803E-2</v>
      </c>
      <c r="M156">
        <v>-6.3964249855868003</v>
      </c>
      <c r="N156">
        <f>(Table2[[#This Row],[1W Return vs Nifty]]-AVERAGE(Table2[1W Return vs Nifty]))/_xlfn.STDEV.P(Table2[1W Return vs Nifty])</f>
        <v>-1.2577858492504037</v>
      </c>
      <c r="O156">
        <v>5434.89</v>
      </c>
      <c r="P156">
        <v>5387.1632415993099</v>
      </c>
      <c r="Q156">
        <v>4707.6494461455304</v>
      </c>
      <c r="R156">
        <v>32.0247778058934</v>
      </c>
      <c r="S156" s="1">
        <f>(Table2[[#This Row],[Close Price]]-Table2[[#This Row],[20D EMA]])/Table2[[#This Row],[20D EMA]]</f>
        <v>-5.2593520752029964E-2</v>
      </c>
      <c r="T156" s="1">
        <f>(Table2[[#This Row],[Close Price]]-Table2[[#This Row],[50D EMA]])/Table2[[#This Row],[50D EMA]]</f>
        <v>-4.420011626167468E-2</v>
      </c>
      <c r="U156" s="1">
        <f>(Table2[[#This Row],[Close Price]]-Table2[[#This Row],[200D EMA]])/Table2[[#This Row],[200D EMA]]</f>
        <v>9.3762409224389914E-2</v>
      </c>
      <c r="V156">
        <v>0.82601125716276902</v>
      </c>
      <c r="W156">
        <v>5126.3</v>
      </c>
      <c r="X156">
        <v>5235.05</v>
      </c>
      <c r="Y156">
        <v>5052</v>
      </c>
      <c r="Z156">
        <v>5473.65</v>
      </c>
      <c r="AA156">
        <v>4971.1000000000004</v>
      </c>
      <c r="AB156">
        <v>5950</v>
      </c>
      <c r="AC156" s="1">
        <f>(Table2[[#This Row],[Close Price]]/Table2[[#This Row],[Day Low]])-1</f>
        <v>4.4378986793593977E-3</v>
      </c>
      <c r="AD156" s="1">
        <f>(Table2[[#This Row],[Day High]]/Table2[[#This Row],[Close Price]])-1</f>
        <v>1.6702110097979173E-2</v>
      </c>
      <c r="AE156" s="1">
        <f>(Table2[[#This Row],[Close Price]]/Table2[[#This Row],[Current Week Low]])-1</f>
        <v>1.9210213776722052E-2</v>
      </c>
      <c r="AF156" s="1">
        <f>(Table2[[#This Row],[Current Week High]]/Table2[[#This Row],[Close Price]])-1</f>
        <v>6.3040755090744804E-2</v>
      </c>
      <c r="AG156" s="1">
        <f>(Table2[[#This Row],[Close Price]]/Table2[[#This Row],[Current Month Low]])-1</f>
        <v>3.5796906117358196E-2</v>
      </c>
      <c r="AH156" s="1">
        <f>(Table2[[#This Row],[Current Month High]]/Table2[[#This Row],[Close Price]])-1</f>
        <v>0.15555296608112168</v>
      </c>
      <c r="AI156">
        <v>16.506928462531899</v>
      </c>
      <c r="AJ156">
        <v>70.951195219123505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0.06</v>
      </c>
      <c r="AM156" t="s">
        <v>3159</v>
      </c>
      <c r="AN156">
        <v>-5.03</v>
      </c>
      <c r="AO156" t="s">
        <v>3158</v>
      </c>
      <c r="AP156">
        <v>0.18418219402094299</v>
      </c>
      <c r="AQ156">
        <f>(Table2[[#This Row],[Sharpe Ratio]]-AVERAGE(Table2[Sharpe Ratio]))/_xlfn.STDEV.P(Table2[Sharpe Ratio])</f>
        <v>1.5134225517367985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8.7937413781126406E-2</v>
      </c>
      <c r="AS156">
        <f>_xlfn.RANK.AVG(Table2[[#This Row],[1Y Return vs Nifty Z-Score]],Table2[1Y Return vs Nifty Z-Score])</f>
        <v>280</v>
      </c>
      <c r="AT156">
        <f>_xlfn.RANK.AVG(Table2[[#This Row],[6M Return vs Nifty Z-Score]],Table2[6M Return vs Nifty Z-Score])</f>
        <v>296</v>
      </c>
      <c r="AU156">
        <f>_xlfn.RANK.AVG(Table2[[#This Row],[Sharpe Ratio Z-Score]],Table2[Sharpe Ratio Z-Score])</f>
        <v>45</v>
      </c>
      <c r="AV156">
        <f>(Table2[[#This Row],[Rank 1Y]]+Table2[[#This Row],[Rank 6M]]+Table2[[#This Row],[Rank Sharpe]])/3</f>
        <v>207</v>
      </c>
    </row>
    <row r="157" spans="1:48" hidden="1" x14ac:dyDescent="0.3">
      <c r="A157" t="s">
        <v>858</v>
      </c>
      <c r="B157" t="s">
        <v>859</v>
      </c>
      <c r="C157" t="s">
        <v>3123</v>
      </c>
      <c r="D157" t="s">
        <v>120</v>
      </c>
      <c r="E157">
        <v>17868.26258988</v>
      </c>
      <c r="F157">
        <v>11926.5</v>
      </c>
      <c r="G157">
        <v>111.05837650701</v>
      </c>
      <c r="H157">
        <f>(Table2[[#This Row],[1Y Return vs Nifty]]-AVERAGE(Table2[1Y Return vs Nifty]))/_xlfn.STDEV.P(Table2[1Y Return vs Nifty])</f>
        <v>1.5697464635536582</v>
      </c>
      <c r="I157">
        <v>-7.7582825872995604</v>
      </c>
      <c r="J157">
        <f>(Table2[[#This Row],[1M Return vs Nifty]]-AVERAGE(Table2[1M Return vs Nifty]))/_xlfn.STDEV.P(Table2[1M Return vs Nifty])</f>
        <v>-0.64900447726770549</v>
      </c>
      <c r="K157">
        <v>45.193699614547498</v>
      </c>
      <c r="L157">
        <f>(Table2[[#This Row],[6M Return vs Nifty]]-AVERAGE(Table2[6M Return vs Nifty]))/_xlfn.STDEV.P(Table2[6M Return vs Nifty])</f>
        <v>1.524466287011659</v>
      </c>
      <c r="M157">
        <v>-5.6354883666899296</v>
      </c>
      <c r="N157">
        <f>(Table2[[#This Row],[1W Return vs Nifty]]-AVERAGE(Table2[1W Return vs Nifty]))/_xlfn.STDEV.P(Table2[1W Return vs Nifty])</f>
        <v>-1.1088283185240528</v>
      </c>
      <c r="O157">
        <v>12732.33</v>
      </c>
      <c r="P157">
        <v>13206.0239493347</v>
      </c>
      <c r="Q157">
        <v>11103.5449038195</v>
      </c>
      <c r="R157">
        <v>26.693656069651801</v>
      </c>
      <c r="S157" s="1">
        <f>(Table2[[#This Row],[Close Price]]-Table2[[#This Row],[20D EMA]])/Table2[[#This Row],[20D EMA]]</f>
        <v>-6.3290065526105582E-2</v>
      </c>
      <c r="T157" s="1">
        <f>(Table2[[#This Row],[Close Price]]-Table2[[#This Row],[50D EMA]])/Table2[[#This Row],[50D EMA]]</f>
        <v>-9.6889416090992359E-2</v>
      </c>
      <c r="U157" s="1">
        <f>(Table2[[#This Row],[Close Price]]-Table2[[#This Row],[200D EMA]])/Table2[[#This Row],[200D EMA]]</f>
        <v>7.4116428880060828E-2</v>
      </c>
      <c r="V157">
        <v>1.1316012575366401</v>
      </c>
      <c r="W157">
        <v>11893.55</v>
      </c>
      <c r="X157">
        <v>12499</v>
      </c>
      <c r="Y157">
        <v>11600.1</v>
      </c>
      <c r="Z157">
        <v>12499</v>
      </c>
      <c r="AA157">
        <v>11224.05</v>
      </c>
      <c r="AB157">
        <v>14440</v>
      </c>
      <c r="AC157" s="1">
        <f>(Table2[[#This Row],[Close Price]]/Table2[[#This Row],[Day Low]])-1</f>
        <v>2.770409171357624E-3</v>
      </c>
      <c r="AD157" s="1">
        <f>(Table2[[#This Row],[Day High]]/Table2[[#This Row],[Close Price]])-1</f>
        <v>4.8002347713075988E-2</v>
      </c>
      <c r="AE157" s="1">
        <f>(Table2[[#This Row],[Close Price]]/Table2[[#This Row],[Current Week Low]])-1</f>
        <v>2.8137688468202748E-2</v>
      </c>
      <c r="AF157" s="1">
        <f>(Table2[[#This Row],[Current Week High]]/Table2[[#This Row],[Close Price]])-1</f>
        <v>4.8002347713075988E-2</v>
      </c>
      <c r="AG157" s="1">
        <f>(Table2[[#This Row],[Close Price]]/Table2[[#This Row],[Current Month Low]])-1</f>
        <v>6.258436125997302E-2</v>
      </c>
      <c r="AH157" s="1">
        <f>(Table2[[#This Row],[Current Month High]]/Table2[[#This Row],[Close Price]])-1</f>
        <v>0.21074917201190635</v>
      </c>
      <c r="AI157">
        <v>31.657233890915101</v>
      </c>
      <c r="AJ157">
        <v>166.850884356785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-0.1</v>
      </c>
      <c r="AM157" t="s">
        <v>3158</v>
      </c>
      <c r="AN157">
        <v>-11.71</v>
      </c>
      <c r="AO157" t="s">
        <v>3158</v>
      </c>
      <c r="AQ157">
        <f>(Table2[[#This Row],[Sharpe Ratio]]-AVERAGE(Table2[Sharpe Ratio]))/_xlfn.STDEV.P(Table2[Sharpe Ratio])</f>
        <v>-0.67571570385832536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50</v>
      </c>
      <c r="AT157">
        <f>_xlfn.RANK.AVG(Table2[[#This Row],[6M Return vs Nifty Z-Score]],Table2[6M Return vs Nifty Z-Score])</f>
        <v>55</v>
      </c>
      <c r="AU157">
        <f>_xlfn.RANK.AVG(Table2[[#This Row],[Sharpe Ratio Z-Score]],Table2[Sharpe Ratio Z-Score])</f>
        <v>521.5</v>
      </c>
      <c r="AV157">
        <f>(Table2[[#This Row],[Rank 1Y]]+Table2[[#This Row],[Rank 6M]]+Table2[[#This Row],[Rank Sharpe]])/3</f>
        <v>208.83333333333334</v>
      </c>
    </row>
    <row r="158" spans="1:48" hidden="1" x14ac:dyDescent="0.3">
      <c r="A158" t="s">
        <v>1200</v>
      </c>
      <c r="B158" t="s">
        <v>1201</v>
      </c>
      <c r="C158" t="s">
        <v>3115</v>
      </c>
      <c r="D158" t="s">
        <v>939</v>
      </c>
      <c r="E158">
        <v>9728.6894680999994</v>
      </c>
      <c r="F158">
        <v>1323.1</v>
      </c>
      <c r="G158">
        <v>69.781801175414301</v>
      </c>
      <c r="H158">
        <f>(Table2[[#This Row],[1Y Return vs Nifty]]-AVERAGE(Table2[1Y Return vs Nifty]))/_xlfn.STDEV.P(Table2[1Y Return vs Nifty])</f>
        <v>0.842685802500167</v>
      </c>
      <c r="I158">
        <v>-0.182398518725714</v>
      </c>
      <c r="J158">
        <f>(Table2[[#This Row],[1M Return vs Nifty]]-AVERAGE(Table2[1M Return vs Nifty]))/_xlfn.STDEV.P(Table2[1M Return vs Nifty])</f>
        <v>0.19872764207796514</v>
      </c>
      <c r="K158">
        <v>12.854075653502401</v>
      </c>
      <c r="L158">
        <f>(Table2[[#This Row],[6M Return vs Nifty]]-AVERAGE(Table2[6M Return vs Nifty]))/_xlfn.STDEV.P(Table2[6M Return vs Nifty])</f>
        <v>0.34198145639571292</v>
      </c>
      <c r="M158">
        <v>0.59503858667167098</v>
      </c>
      <c r="N158">
        <f>(Table2[[#This Row],[1W Return vs Nifty]]-AVERAGE(Table2[1W Return vs Nifty]))/_xlfn.STDEV.P(Table2[1W Return vs Nifty])</f>
        <v>0.11083162035779606</v>
      </c>
      <c r="O158">
        <v>1339.42</v>
      </c>
      <c r="P158">
        <v>1354.12555959573</v>
      </c>
      <c r="Q158">
        <v>1195.7670414761899</v>
      </c>
      <c r="R158">
        <v>43.161671986818703</v>
      </c>
      <c r="S158" s="1">
        <f>(Table2[[#This Row],[Close Price]]-Table2[[#This Row],[20D EMA]])/Table2[[#This Row],[20D EMA]]</f>
        <v>-1.2184378313001272E-2</v>
      </c>
      <c r="T158" s="1">
        <f>(Table2[[#This Row],[Close Price]]-Table2[[#This Row],[50D EMA]])/Table2[[#This Row],[50D EMA]]</f>
        <v>-2.2911877983451318E-2</v>
      </c>
      <c r="U158" s="1">
        <f>(Table2[[#This Row],[Close Price]]-Table2[[#This Row],[200D EMA]])/Table2[[#This Row],[200D EMA]]</f>
        <v>0.10648642595686182</v>
      </c>
      <c r="V158">
        <v>0.44615525448409599</v>
      </c>
      <c r="W158">
        <v>1292.4000000000001</v>
      </c>
      <c r="X158">
        <v>1357.1</v>
      </c>
      <c r="Y158">
        <v>1232.05</v>
      </c>
      <c r="Z158">
        <v>1357.1</v>
      </c>
      <c r="AA158">
        <v>1216.95</v>
      </c>
      <c r="AB158">
        <v>1460</v>
      </c>
      <c r="AC158" s="1">
        <f>(Table2[[#This Row],[Close Price]]/Table2[[#This Row],[Day Low]])-1</f>
        <v>2.3754255648405831E-2</v>
      </c>
      <c r="AD158" s="1">
        <f>(Table2[[#This Row],[Day High]]/Table2[[#This Row],[Close Price]])-1</f>
        <v>2.5697226211170765E-2</v>
      </c>
      <c r="AE158" s="1">
        <f>(Table2[[#This Row],[Close Price]]/Table2[[#This Row],[Current Week Low]])-1</f>
        <v>7.3901221541333495E-2</v>
      </c>
      <c r="AF158" s="1">
        <f>(Table2[[#This Row],[Current Week High]]/Table2[[#This Row],[Close Price]])-1</f>
        <v>2.5697226211170765E-2</v>
      </c>
      <c r="AG158" s="1">
        <f>(Table2[[#This Row],[Close Price]]/Table2[[#This Row],[Current Month Low]])-1</f>
        <v>8.7226262377254393E-2</v>
      </c>
      <c r="AH158" s="1">
        <f>(Table2[[#This Row],[Current Month High]]/Table2[[#This Row],[Close Price]])-1</f>
        <v>0.10346912553850807</v>
      </c>
      <c r="AI158">
        <v>20.266797672133599</v>
      </c>
      <c r="AJ158">
        <v>98.365817091454204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-0.01</v>
      </c>
      <c r="AM158" t="s">
        <v>3158</v>
      </c>
      <c r="AN158">
        <v>-3.01</v>
      </c>
      <c r="AO158" t="s">
        <v>3158</v>
      </c>
      <c r="AP158">
        <v>6.9491419922304995E-2</v>
      </c>
      <c r="AQ158">
        <f>(Table2[[#This Row],[Sharpe Ratio]]-AVERAGE(Table2[Sharpe Ratio]))/_xlfn.STDEV.P(Table2[Sharpe Ratio])</f>
        <v>0.15023995703604437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117</v>
      </c>
      <c r="AT158">
        <f>_xlfn.RANK.AVG(Table2[[#This Row],[6M Return vs Nifty Z-Score]],Table2[6M Return vs Nifty Z-Score])</f>
        <v>209</v>
      </c>
      <c r="AU158">
        <f>_xlfn.RANK.AVG(Table2[[#This Row],[Sharpe Ratio Z-Score]],Table2[Sharpe Ratio Z-Score])</f>
        <v>301</v>
      </c>
      <c r="AV158">
        <f>(Table2[[#This Row],[Rank 1Y]]+Table2[[#This Row],[Rank 6M]]+Table2[[#This Row],[Rank Sharpe]])/3</f>
        <v>209</v>
      </c>
    </row>
    <row r="159" spans="1:48" hidden="1" x14ac:dyDescent="0.3">
      <c r="A159" t="s">
        <v>846</v>
      </c>
      <c r="B159" t="s">
        <v>847</v>
      </c>
      <c r="C159" t="s">
        <v>3123</v>
      </c>
      <c r="D159" t="s">
        <v>163</v>
      </c>
      <c r="E159">
        <v>18249.615471375</v>
      </c>
      <c r="F159">
        <v>763.25</v>
      </c>
      <c r="G159">
        <v>112.397020857683</v>
      </c>
      <c r="H159">
        <f>(Table2[[#This Row],[1Y Return vs Nifty]]-AVERAGE(Table2[1Y Return vs Nifty]))/_xlfn.STDEV.P(Table2[1Y Return vs Nifty])</f>
        <v>1.5933258336612075</v>
      </c>
      <c r="I159">
        <v>-4.1713064987491002</v>
      </c>
      <c r="J159">
        <f>(Table2[[#This Row],[1M Return vs Nifty]]-AVERAGE(Table2[1M Return vs Nifty]))/_xlfn.STDEV.P(Table2[1M Return vs Nifty])</f>
        <v>-0.24762626001080484</v>
      </c>
      <c r="K159">
        <v>-13.147937270180201</v>
      </c>
      <c r="L159">
        <f>(Table2[[#This Row],[6M Return vs Nifty]]-AVERAGE(Table2[6M Return vs Nifty]))/_xlfn.STDEV.P(Table2[6M Return vs Nifty])</f>
        <v>-0.60877127606558412</v>
      </c>
      <c r="M159">
        <v>-3.2185944435058902</v>
      </c>
      <c r="N159">
        <f>(Table2[[#This Row],[1W Return vs Nifty]]-AVERAGE(Table2[1W Return vs Nifty]))/_xlfn.STDEV.P(Table2[1W Return vs Nifty])</f>
        <v>-0.6357080324390828</v>
      </c>
      <c r="O159">
        <v>786.92</v>
      </c>
      <c r="P159">
        <v>800.03335535088695</v>
      </c>
      <c r="Q159">
        <v>717.76764469732996</v>
      </c>
      <c r="R159">
        <v>30.676412691097301</v>
      </c>
      <c r="S159" s="1">
        <f>(Table2[[#This Row],[Close Price]]-Table2[[#This Row],[20D EMA]])/Table2[[#This Row],[20D EMA]]</f>
        <v>-3.0079296497737967E-2</v>
      </c>
      <c r="T159" s="1">
        <f>(Table2[[#This Row],[Close Price]]-Table2[[#This Row],[50D EMA]])/Table2[[#This Row],[50D EMA]]</f>
        <v>-4.5977277203341257E-2</v>
      </c>
      <c r="U159" s="1">
        <f>(Table2[[#This Row],[Close Price]]-Table2[[#This Row],[200D EMA]])/Table2[[#This Row],[200D EMA]]</f>
        <v>6.3366405045812785E-2</v>
      </c>
      <c r="V159">
        <v>0.53249667044107696</v>
      </c>
      <c r="W159">
        <v>745</v>
      </c>
      <c r="X159">
        <v>778</v>
      </c>
      <c r="Y159">
        <v>715.25</v>
      </c>
      <c r="Z159">
        <v>778</v>
      </c>
      <c r="AA159">
        <v>714.2</v>
      </c>
      <c r="AB159">
        <v>880</v>
      </c>
      <c r="AC159" s="1">
        <f>(Table2[[#This Row],[Close Price]]/Table2[[#This Row],[Day Low]])-1</f>
        <v>2.4496644295302072E-2</v>
      </c>
      <c r="AD159" s="1">
        <f>(Table2[[#This Row],[Day High]]/Table2[[#This Row],[Close Price]])-1</f>
        <v>1.9325253848673452E-2</v>
      </c>
      <c r="AE159" s="1">
        <f>(Table2[[#This Row],[Close Price]]/Table2[[#This Row],[Current Week Low]])-1</f>
        <v>6.7109402306885668E-2</v>
      </c>
      <c r="AF159" s="1">
        <f>(Table2[[#This Row],[Current Week High]]/Table2[[#This Row],[Close Price]])-1</f>
        <v>1.9325253848673452E-2</v>
      </c>
      <c r="AG159" s="1">
        <f>(Table2[[#This Row],[Close Price]]/Table2[[#This Row],[Current Month Low]])-1</f>
        <v>6.867824138896661E-2</v>
      </c>
      <c r="AH159" s="1">
        <f>(Table2[[#This Row],[Current Month High]]/Table2[[#This Row],[Close Price]])-1</f>
        <v>0.15296429741238127</v>
      </c>
      <c r="AI159">
        <v>28.398296757287898</v>
      </c>
      <c r="AJ159">
        <v>142.18626051086699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-0.04</v>
      </c>
      <c r="AM159" t="s">
        <v>3158</v>
      </c>
      <c r="AN159">
        <v>-11.26</v>
      </c>
      <c r="AO159" t="s">
        <v>3158</v>
      </c>
      <c r="AP159">
        <v>0.18098559851365201</v>
      </c>
      <c r="AQ159">
        <f>(Table2[[#This Row],[Sharpe Ratio]]-AVERAGE(Table2[Sharpe Ratio]))/_xlfn.STDEV.P(Table2[Sharpe Ratio])</f>
        <v>1.4754287079243045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49</v>
      </c>
      <c r="AT159">
        <f>_xlfn.RANK.AVG(Table2[[#This Row],[6M Return vs Nifty Z-Score]],Table2[6M Return vs Nifty Z-Score])</f>
        <v>529</v>
      </c>
      <c r="AU159">
        <f>_xlfn.RANK.AVG(Table2[[#This Row],[Sharpe Ratio Z-Score]],Table2[Sharpe Ratio Z-Score])</f>
        <v>50</v>
      </c>
      <c r="AV159">
        <f>(Table2[[#This Row],[Rank 1Y]]+Table2[[#This Row],[Rank 6M]]+Table2[[#This Row],[Rank Sharpe]])/3</f>
        <v>209.33333333333334</v>
      </c>
    </row>
    <row r="160" spans="1:48" hidden="1" x14ac:dyDescent="0.3">
      <c r="A160" t="s">
        <v>1194</v>
      </c>
      <c r="B160" t="s">
        <v>1195</v>
      </c>
      <c r="C160" t="s">
        <v>3125</v>
      </c>
      <c r="D160" t="s">
        <v>134</v>
      </c>
      <c r="E160">
        <v>9834.5974784199898</v>
      </c>
      <c r="F160">
        <v>414.7</v>
      </c>
      <c r="G160">
        <v>167.36455459905201</v>
      </c>
      <c r="H160">
        <f>(Table2[[#This Row],[1Y Return vs Nifty]]-AVERAGE(Table2[1Y Return vs Nifty]))/_xlfn.STDEV.P(Table2[1Y Return vs Nifty])</f>
        <v>2.5615440324197731</v>
      </c>
      <c r="I160">
        <v>6.9047556200593903</v>
      </c>
      <c r="J160">
        <f>(Table2[[#This Row],[1M Return vs Nifty]]-AVERAGE(Table2[1M Return vs Nifty]))/_xlfn.STDEV.P(Table2[1M Return vs Nifty])</f>
        <v>0.99177148274654858</v>
      </c>
      <c r="K160">
        <v>-1.6048221922099399</v>
      </c>
      <c r="L160">
        <f>(Table2[[#This Row],[6M Return vs Nifty]]-AVERAGE(Table2[6M Return vs Nifty]))/_xlfn.STDEV.P(Table2[6M Return vs Nifty])</f>
        <v>-0.1867020988173978</v>
      </c>
      <c r="M160">
        <v>-2.5077368649373599</v>
      </c>
      <c r="N160">
        <f>(Table2[[#This Row],[1W Return vs Nifty]]-AVERAGE(Table2[1W Return vs Nifty]))/_xlfn.STDEV.P(Table2[1W Return vs Nifty])</f>
        <v>-0.49655374945137953</v>
      </c>
      <c r="O160">
        <v>406.36</v>
      </c>
      <c r="P160">
        <v>418.78832361127598</v>
      </c>
      <c r="Q160">
        <v>367.21019413476199</v>
      </c>
      <c r="R160">
        <v>51.730904479250498</v>
      </c>
      <c r="S160" s="1">
        <f>(Table2[[#This Row],[Close Price]]-Table2[[#This Row],[20D EMA]])/Table2[[#This Row],[20D EMA]]</f>
        <v>2.0523673589920206E-2</v>
      </c>
      <c r="T160" s="1">
        <f>(Table2[[#This Row],[Close Price]]-Table2[[#This Row],[50D EMA]])/Table2[[#This Row],[50D EMA]]</f>
        <v>-9.7622674290958108E-3</v>
      </c>
      <c r="U160" s="1">
        <f>(Table2[[#This Row],[Close Price]]-Table2[[#This Row],[200D EMA]])/Table2[[#This Row],[200D EMA]]</f>
        <v>0.12932594634834613</v>
      </c>
      <c r="V160">
        <v>2.1033834898442101</v>
      </c>
      <c r="W160">
        <v>400.55</v>
      </c>
      <c r="X160">
        <v>423</v>
      </c>
      <c r="Y160">
        <v>371.25</v>
      </c>
      <c r="Z160">
        <v>423</v>
      </c>
      <c r="AA160">
        <v>348.55</v>
      </c>
      <c r="AB160">
        <v>446</v>
      </c>
      <c r="AC160" s="1">
        <f>(Table2[[#This Row],[Close Price]]/Table2[[#This Row],[Day Low]])-1</f>
        <v>3.5326426164024483E-2</v>
      </c>
      <c r="AD160" s="1">
        <f>(Table2[[#This Row],[Day High]]/Table2[[#This Row],[Close Price]])-1</f>
        <v>2.0014468290330489E-2</v>
      </c>
      <c r="AE160" s="1">
        <f>(Table2[[#This Row],[Close Price]]/Table2[[#This Row],[Current Week Low]])-1</f>
        <v>0.11703703703703705</v>
      </c>
      <c r="AF160" s="1">
        <f>(Table2[[#This Row],[Current Week High]]/Table2[[#This Row],[Close Price]])-1</f>
        <v>2.0014468290330489E-2</v>
      </c>
      <c r="AG160" s="1">
        <f>(Table2[[#This Row],[Close Price]]/Table2[[#This Row],[Current Month Low]])-1</f>
        <v>0.18978625735188626</v>
      </c>
      <c r="AH160" s="1">
        <f>(Table2[[#This Row],[Current Month High]]/Table2[[#This Row],[Close Price]])-1</f>
        <v>7.5476247890041037E-2</v>
      </c>
      <c r="AI160">
        <v>37.352302869544197</v>
      </c>
      <c r="AJ160">
        <v>200.28964518464801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-0.09</v>
      </c>
      <c r="AM160" t="s">
        <v>3158</v>
      </c>
      <c r="AN160">
        <v>7.62</v>
      </c>
      <c r="AO160" t="s">
        <v>3159</v>
      </c>
      <c r="AP160">
        <v>9.9070671049834996E-2</v>
      </c>
      <c r="AQ160">
        <f>(Table2[[#This Row],[Sharpe Ratio]]-AVERAGE(Table2[Sharpe Ratio]))/_xlfn.STDEV.P(Table2[Sharpe Ratio])</f>
        <v>0.50181069686428303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19</v>
      </c>
      <c r="AT160">
        <f>_xlfn.RANK.AVG(Table2[[#This Row],[6M Return vs Nifty Z-Score]],Table2[6M Return vs Nifty Z-Score])</f>
        <v>392</v>
      </c>
      <c r="AU160">
        <f>_xlfn.RANK.AVG(Table2[[#This Row],[Sharpe Ratio Z-Score]],Table2[Sharpe Ratio Z-Score])</f>
        <v>217</v>
      </c>
      <c r="AV160">
        <f>(Table2[[#This Row],[Rank 1Y]]+Table2[[#This Row],[Rank 6M]]+Table2[[#This Row],[Rank Sharpe]])/3</f>
        <v>209.33333333333334</v>
      </c>
    </row>
    <row r="161" spans="1:48" x14ac:dyDescent="0.3">
      <c r="A161" t="s">
        <v>1684</v>
      </c>
      <c r="B161" t="s">
        <v>1685</v>
      </c>
      <c r="C161" t="s">
        <v>3118</v>
      </c>
      <c r="D161" t="s">
        <v>200</v>
      </c>
      <c r="E161">
        <v>5101.0677112499998</v>
      </c>
      <c r="F161">
        <v>713.25</v>
      </c>
      <c r="G161">
        <v>32.414913280112799</v>
      </c>
      <c r="H161">
        <f>(Table2[[#This Row],[1Y Return vs Nifty]]-AVERAGE(Table2[1Y Return vs Nifty]))/_xlfn.STDEV.P(Table2[1Y Return vs Nifty])</f>
        <v>0.1844918027214715</v>
      </c>
      <c r="I161">
        <v>8.6362379003575906</v>
      </c>
      <c r="J161">
        <f>(Table2[[#This Row],[1M Return vs Nifty]]-AVERAGE(Table2[1M Return vs Nifty]))/_xlfn.STDEV.P(Table2[1M Return vs Nifty])</f>
        <v>1.1855222225678599</v>
      </c>
      <c r="K161">
        <v>6.6506000394603602</v>
      </c>
      <c r="L161">
        <f>(Table2[[#This Row],[6M Return vs Nifty]]-AVERAGE(Table2[6M Return vs Nifty]))/_xlfn.STDEV.P(Table2[6M Return vs Nifty])</f>
        <v>0.11515396391971205</v>
      </c>
      <c r="M161">
        <v>5.0259004958468196</v>
      </c>
      <c r="N161">
        <f>(Table2[[#This Row],[1W Return vs Nifty]]-AVERAGE(Table2[1W Return vs Nifty]))/_xlfn.STDEV.P(Table2[1W Return vs Nifty])</f>
        <v>0.97819722294502787</v>
      </c>
      <c r="O161">
        <v>689.97</v>
      </c>
      <c r="P161">
        <v>688.25586471488202</v>
      </c>
      <c r="Q161">
        <v>638.470277670266</v>
      </c>
      <c r="R161">
        <v>55.2141173475678</v>
      </c>
      <c r="S161" s="1">
        <f>(Table2[[#This Row],[Close Price]]-Table2[[#This Row],[20D EMA]])/Table2[[#This Row],[20D EMA]]</f>
        <v>3.3740597417278972E-2</v>
      </c>
      <c r="T161" s="1">
        <f>(Table2[[#This Row],[Close Price]]-Table2[[#This Row],[50D EMA]])/Table2[[#This Row],[50D EMA]]</f>
        <v>3.6315179523347889E-2</v>
      </c>
      <c r="U161" s="1">
        <f>(Table2[[#This Row],[Close Price]]-Table2[[#This Row],[200D EMA]])/Table2[[#This Row],[200D EMA]]</f>
        <v>0.11712326312604567</v>
      </c>
      <c r="V161">
        <v>0.75163203091625896</v>
      </c>
      <c r="W161">
        <v>705.75</v>
      </c>
      <c r="X161">
        <v>724.6</v>
      </c>
      <c r="Y161">
        <v>635</v>
      </c>
      <c r="Z161">
        <v>760</v>
      </c>
      <c r="AA161">
        <v>635</v>
      </c>
      <c r="AB161">
        <v>783.9</v>
      </c>
      <c r="AC161" s="1">
        <f>(Table2[[#This Row],[Close Price]]/Table2[[#This Row],[Day Low]])-1</f>
        <v>1.0626992561105109E-2</v>
      </c>
      <c r="AD161" s="1">
        <f>(Table2[[#This Row],[Day High]]/Table2[[#This Row],[Close Price]])-1</f>
        <v>1.5913073957237955E-2</v>
      </c>
      <c r="AE161" s="1">
        <f>(Table2[[#This Row],[Close Price]]/Table2[[#This Row],[Current Week Low]])-1</f>
        <v>0.12322834645669301</v>
      </c>
      <c r="AF161" s="1">
        <f>(Table2[[#This Row],[Current Week High]]/Table2[[#This Row],[Close Price]])-1</f>
        <v>6.5545040308447211E-2</v>
      </c>
      <c r="AG161" s="1">
        <f>(Table2[[#This Row],[Close Price]]/Table2[[#This Row],[Current Month Low]])-1</f>
        <v>0.12322834645669301</v>
      </c>
      <c r="AH161" s="1">
        <f>(Table2[[#This Row],[Current Month High]]/Table2[[#This Row],[Close Price]])-1</f>
        <v>9.9053627760252283E-2</v>
      </c>
      <c r="AI161">
        <v>12.0434630213809</v>
      </c>
      <c r="AJ161">
        <v>61.734693877551003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0.12</v>
      </c>
      <c r="AM161" t="s">
        <v>3159</v>
      </c>
      <c r="AN161">
        <v>1.24</v>
      </c>
      <c r="AO161" t="s">
        <v>3159</v>
      </c>
      <c r="AP161">
        <v>0.14077495558453601</v>
      </c>
      <c r="AQ161">
        <f>(Table2[[#This Row],[Sharpe Ratio]]-AVERAGE(Table2[Sharpe Ratio]))/_xlfn.STDEV.P(Table2[Sharpe Ratio])</f>
        <v>0.99749620643507764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3.4608614185891486</v>
      </c>
      <c r="AS161">
        <f>_xlfn.RANK.AVG(Table2[[#This Row],[1Y Return vs Nifty Z-Score]],Table2[1Y Return vs Nifty Z-Score])</f>
        <v>235</v>
      </c>
      <c r="AT161">
        <f>_xlfn.RANK.AVG(Table2[[#This Row],[6M Return vs Nifty Z-Score]],Table2[6M Return vs Nifty Z-Score])</f>
        <v>277</v>
      </c>
      <c r="AU161">
        <f>_xlfn.RANK.AVG(Table2[[#This Row],[Sharpe Ratio Z-Score]],Table2[Sharpe Ratio Z-Score])</f>
        <v>116</v>
      </c>
      <c r="AV161">
        <f>(Table2[[#This Row],[Rank 1Y]]+Table2[[#This Row],[Rank 6M]]+Table2[[#This Row],[Rank Sharpe]])/3</f>
        <v>209.33333333333334</v>
      </c>
    </row>
    <row r="162" spans="1:48" hidden="1" x14ac:dyDescent="0.3">
      <c r="A162" t="s">
        <v>570</v>
      </c>
      <c r="B162" t="s">
        <v>571</v>
      </c>
      <c r="C162" t="s">
        <v>3112</v>
      </c>
      <c r="D162" t="s">
        <v>217</v>
      </c>
      <c r="E162">
        <v>34264.652310079997</v>
      </c>
      <c r="F162">
        <v>6772.3</v>
      </c>
      <c r="G162">
        <v>93.562408456425601</v>
      </c>
      <c r="H162">
        <f>(Table2[[#This Row],[1Y Return vs Nifty]]-AVERAGE(Table2[1Y Return vs Nifty]))/_xlfn.STDEV.P(Table2[1Y Return vs Nifty])</f>
        <v>1.2615660974637546</v>
      </c>
      <c r="I162">
        <v>2.5528802436410798</v>
      </c>
      <c r="J162">
        <f>(Table2[[#This Row],[1M Return vs Nifty]]-AVERAGE(Table2[1M Return vs Nifty]))/_xlfn.STDEV.P(Table2[1M Return vs Nifty])</f>
        <v>0.50480197495234802</v>
      </c>
      <c r="K162">
        <v>-5.5334631617166696</v>
      </c>
      <c r="L162">
        <f>(Table2[[#This Row],[6M Return vs Nifty]]-AVERAGE(Table2[6M Return vs Nifty]))/_xlfn.STDEV.P(Table2[6M Return vs Nifty])</f>
        <v>-0.33035121350635854</v>
      </c>
      <c r="M162">
        <v>-2.3090246385774398</v>
      </c>
      <c r="N162">
        <f>(Table2[[#This Row],[1W Return vs Nifty]]-AVERAGE(Table2[1W Return vs Nifty]))/_xlfn.STDEV.P(Table2[1W Return vs Nifty])</f>
        <v>-0.45765473759068076</v>
      </c>
      <c r="O162">
        <v>6764.81</v>
      </c>
      <c r="P162">
        <v>6746.0981841437897</v>
      </c>
      <c r="Q162">
        <v>6147.29806060382</v>
      </c>
      <c r="R162">
        <v>43.179663144660601</v>
      </c>
      <c r="S162" s="1">
        <f>(Table2[[#This Row],[Close Price]]-Table2[[#This Row],[20D EMA]])/Table2[[#This Row],[20D EMA]]</f>
        <v>1.107200350046754E-3</v>
      </c>
      <c r="T162" s="1">
        <f>(Table2[[#This Row],[Close Price]]-Table2[[#This Row],[50D EMA]])/Table2[[#This Row],[50D EMA]]</f>
        <v>3.8839956284354026E-3</v>
      </c>
      <c r="U162" s="1">
        <f>(Table2[[#This Row],[Close Price]]-Table2[[#This Row],[200D EMA]])/Table2[[#This Row],[200D EMA]]</f>
        <v>0.10167099971963768</v>
      </c>
      <c r="V162">
        <v>0.74582605278826197</v>
      </c>
      <c r="W162">
        <v>6616.75</v>
      </c>
      <c r="X162">
        <v>6822</v>
      </c>
      <c r="Y162">
        <v>6468</v>
      </c>
      <c r="Z162">
        <v>6822</v>
      </c>
      <c r="AA162">
        <v>6351.5</v>
      </c>
      <c r="AB162">
        <v>7545</v>
      </c>
      <c r="AC162" s="1">
        <f>(Table2[[#This Row],[Close Price]]/Table2[[#This Row],[Day Low]])-1</f>
        <v>2.3508520043828085E-2</v>
      </c>
      <c r="AD162" s="1">
        <f>(Table2[[#This Row],[Day High]]/Table2[[#This Row],[Close Price]])-1</f>
        <v>7.3387180130826124E-3</v>
      </c>
      <c r="AE162" s="1">
        <f>(Table2[[#This Row],[Close Price]]/Table2[[#This Row],[Current Week Low]])-1</f>
        <v>4.7047000618429147E-2</v>
      </c>
      <c r="AF162" s="1">
        <f>(Table2[[#This Row],[Current Week High]]/Table2[[#This Row],[Close Price]])-1</f>
        <v>7.3387180130826124E-3</v>
      </c>
      <c r="AG162" s="1">
        <f>(Table2[[#This Row],[Close Price]]/Table2[[#This Row],[Current Month Low]])-1</f>
        <v>6.6252066440998236E-2</v>
      </c>
      <c r="AH162" s="1">
        <f>(Table2[[#This Row],[Current Month High]]/Table2[[#This Row],[Close Price]])-1</f>
        <v>0.11409713095993967</v>
      </c>
      <c r="AI162">
        <v>44.069961460655897</v>
      </c>
      <c r="AJ162">
        <v>121.93347533999599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0.08</v>
      </c>
      <c r="AM162" t="s">
        <v>3159</v>
      </c>
      <c r="AN162">
        <v>-2.38</v>
      </c>
      <c r="AO162" t="s">
        <v>3158</v>
      </c>
      <c r="AP162">
        <v>0.13478004109688399</v>
      </c>
      <c r="AQ162">
        <f>(Table2[[#This Row],[Sharpe Ratio]]-AVERAGE(Table2[Sharpe Ratio]))/_xlfn.STDEV.P(Table2[Sharpe Ratio])</f>
        <v>0.92624232267230622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1.904604443991369</v>
      </c>
      <c r="AS162">
        <f>_xlfn.RANK.AVG(Table2[[#This Row],[1Y Return vs Nifty Z-Score]],Table2[1Y Return vs Nifty Z-Score])</f>
        <v>75</v>
      </c>
      <c r="AT162">
        <f>_xlfn.RANK.AVG(Table2[[#This Row],[6M Return vs Nifty Z-Score]],Table2[6M Return vs Nifty Z-Score])</f>
        <v>435</v>
      </c>
      <c r="AU162">
        <f>_xlfn.RANK.AVG(Table2[[#This Row],[Sharpe Ratio Z-Score]],Table2[Sharpe Ratio Z-Score])</f>
        <v>122</v>
      </c>
      <c r="AV162">
        <f>(Table2[[#This Row],[Rank 1Y]]+Table2[[#This Row],[Rank 6M]]+Table2[[#This Row],[Rank Sharpe]])/3</f>
        <v>210.66666666666666</v>
      </c>
    </row>
    <row r="163" spans="1:48" hidden="1" x14ac:dyDescent="0.3">
      <c r="A163" t="s">
        <v>478</v>
      </c>
      <c r="B163" t="s">
        <v>479</v>
      </c>
      <c r="C163" t="s">
        <v>3116</v>
      </c>
      <c r="D163" t="s">
        <v>51</v>
      </c>
      <c r="E163">
        <v>45303.408642449998</v>
      </c>
      <c r="F163">
        <v>2674.25</v>
      </c>
      <c r="G163">
        <v>59.889577113304</v>
      </c>
      <c r="H163">
        <f>(Table2[[#This Row],[1Y Return vs Nifty]]-AVERAGE(Table2[1Y Return vs Nifty]))/_xlfn.STDEV.P(Table2[1Y Return vs Nifty])</f>
        <v>0.66844055787635326</v>
      </c>
      <c r="I163">
        <v>2.9132910672744701</v>
      </c>
      <c r="J163">
        <f>(Table2[[#This Row],[1M Return vs Nifty]]-AVERAGE(Table2[1M Return vs Nifty]))/_xlfn.STDEV.P(Table2[1M Return vs Nifty])</f>
        <v>0.54513150330683458</v>
      </c>
      <c r="K163">
        <v>20.474059885101902</v>
      </c>
      <c r="L163">
        <f>(Table2[[#This Row],[6M Return vs Nifty]]-AVERAGE(Table2[6M Return vs Nifty]))/_xlfn.STDEV.P(Table2[6M Return vs Nifty])</f>
        <v>0.62060299430390842</v>
      </c>
      <c r="M163">
        <v>2.2545139560600802</v>
      </c>
      <c r="N163">
        <f>(Table2[[#This Row],[1W Return vs Nifty]]-AVERAGE(Table2[1W Return vs Nifty]))/_xlfn.STDEV.P(Table2[1W Return vs Nifty])</f>
        <v>0.43568305632055682</v>
      </c>
      <c r="O163">
        <v>2672.2</v>
      </c>
      <c r="P163">
        <v>2706.4722362032999</v>
      </c>
      <c r="Q163">
        <v>2432.6478650038798</v>
      </c>
      <c r="R163">
        <v>44.668541799761599</v>
      </c>
      <c r="S163" s="1">
        <f>(Table2[[#This Row],[Close Price]]-Table2[[#This Row],[20D EMA]])/Table2[[#This Row],[20D EMA]]</f>
        <v>7.6715814684536409E-4</v>
      </c>
      <c r="T163" s="1">
        <f>(Table2[[#This Row],[Close Price]]-Table2[[#This Row],[50D EMA]])/Table2[[#This Row],[50D EMA]]</f>
        <v>-1.1905622297645272E-2</v>
      </c>
      <c r="U163" s="1">
        <f>(Table2[[#This Row],[Close Price]]-Table2[[#This Row],[200D EMA]])/Table2[[#This Row],[200D EMA]]</f>
        <v>9.931652602574062E-2</v>
      </c>
      <c r="V163">
        <v>1.0128451072800699</v>
      </c>
      <c r="W163">
        <v>2599.6</v>
      </c>
      <c r="X163">
        <v>2739</v>
      </c>
      <c r="Y163">
        <v>2536.6999999999998</v>
      </c>
      <c r="Z163">
        <v>2739</v>
      </c>
      <c r="AA163">
        <v>2500</v>
      </c>
      <c r="AB163">
        <v>2889.9</v>
      </c>
      <c r="AC163" s="1">
        <f>(Table2[[#This Row],[Close Price]]/Table2[[#This Row],[Day Low]])-1</f>
        <v>2.8715956300969347E-2</v>
      </c>
      <c r="AD163" s="1">
        <f>(Table2[[#This Row],[Day High]]/Table2[[#This Row],[Close Price]])-1</f>
        <v>2.4212395998878256E-2</v>
      </c>
      <c r="AE163" s="1">
        <f>(Table2[[#This Row],[Close Price]]/Table2[[#This Row],[Current Week Low]])-1</f>
        <v>5.422399180037063E-2</v>
      </c>
      <c r="AF163" s="1">
        <f>(Table2[[#This Row],[Current Week High]]/Table2[[#This Row],[Close Price]])-1</f>
        <v>2.4212395998878256E-2</v>
      </c>
      <c r="AG163" s="1">
        <f>(Table2[[#This Row],[Close Price]]/Table2[[#This Row],[Current Month Low]])-1</f>
        <v>6.9700000000000095E-2</v>
      </c>
      <c r="AH163" s="1">
        <f>(Table2[[#This Row],[Current Month High]]/Table2[[#This Row],[Close Price]])-1</f>
        <v>8.0639431616341017E-2</v>
      </c>
      <c r="AI163">
        <v>15.4716275591287</v>
      </c>
      <c r="AJ163">
        <v>93.079672213999501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-0.08</v>
      </c>
      <c r="AM163" t="s">
        <v>3158</v>
      </c>
      <c r="AN163">
        <v>-1.66</v>
      </c>
      <c r="AO163" t="s">
        <v>3158</v>
      </c>
      <c r="AP163">
        <v>5.0811733685754E-2</v>
      </c>
      <c r="AQ163">
        <f>(Table2[[#This Row],[Sharpe Ratio]]-AVERAGE(Table2[Sharpe Ratio]))/_xlfn.STDEV.P(Table2[Sharpe Ratio])</f>
        <v>-7.1781590488238539E-2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141</v>
      </c>
      <c r="AT163">
        <f>_xlfn.RANK.AVG(Table2[[#This Row],[6M Return vs Nifty Z-Score]],Table2[6M Return vs Nifty Z-Score])</f>
        <v>147</v>
      </c>
      <c r="AU163">
        <f>_xlfn.RANK.AVG(Table2[[#This Row],[Sharpe Ratio Z-Score]],Table2[Sharpe Ratio Z-Score])</f>
        <v>357</v>
      </c>
      <c r="AV163">
        <f>(Table2[[#This Row],[Rank 1Y]]+Table2[[#This Row],[Rank 6M]]+Table2[[#This Row],[Rank Sharpe]])/3</f>
        <v>215</v>
      </c>
    </row>
    <row r="164" spans="1:48" hidden="1" x14ac:dyDescent="0.3">
      <c r="A164" t="s">
        <v>777</v>
      </c>
      <c r="B164" t="s">
        <v>778</v>
      </c>
      <c r="C164" t="s">
        <v>3115</v>
      </c>
      <c r="D164" t="s">
        <v>220</v>
      </c>
      <c r="E164">
        <v>20486.084228719999</v>
      </c>
      <c r="F164">
        <v>1261.0999999999999</v>
      </c>
      <c r="G164">
        <v>66.878542327933602</v>
      </c>
      <c r="H164">
        <f>(Table2[[#This Row],[1Y Return vs Nifty]]-AVERAGE(Table2[1Y Return vs Nifty]))/_xlfn.STDEV.P(Table2[1Y Return vs Nifty])</f>
        <v>0.79154674166720729</v>
      </c>
      <c r="I164">
        <v>-5.7107644295792603</v>
      </c>
      <c r="J164">
        <f>(Table2[[#This Row],[1M Return vs Nifty]]-AVERAGE(Table2[1M Return vs Nifty]))/_xlfn.STDEV.P(Table2[1M Return vs Nifty])</f>
        <v>-0.4198897110527407</v>
      </c>
      <c r="K164">
        <v>-4.7874249989392696</v>
      </c>
      <c r="L164">
        <f>(Table2[[#This Row],[6M Return vs Nifty]]-AVERAGE(Table2[6M Return vs Nifty]))/_xlfn.STDEV.P(Table2[6M Return vs Nifty])</f>
        <v>-0.30307263996426981</v>
      </c>
      <c r="M164">
        <v>0.59719292950396896</v>
      </c>
      <c r="N164">
        <f>(Table2[[#This Row],[1W Return vs Nifty]]-AVERAGE(Table2[1W Return vs Nifty]))/_xlfn.STDEV.P(Table2[1W Return vs Nifty])</f>
        <v>0.11125334482297207</v>
      </c>
      <c r="O164">
        <v>1270.08</v>
      </c>
      <c r="P164">
        <v>1294.6169860247801</v>
      </c>
      <c r="Q164">
        <v>1154.6320195691301</v>
      </c>
      <c r="R164">
        <v>45.534117766193603</v>
      </c>
      <c r="S164" s="1">
        <f>(Table2[[#This Row],[Close Price]]-Table2[[#This Row],[20D EMA]])/Table2[[#This Row],[20D EMA]]</f>
        <v>-7.0704207608969661E-3</v>
      </c>
      <c r="T164" s="1">
        <f>(Table2[[#This Row],[Close Price]]-Table2[[#This Row],[50D EMA]])/Table2[[#This Row],[50D EMA]]</f>
        <v>-2.5889499664064067E-2</v>
      </c>
      <c r="U164" s="1">
        <f>(Table2[[#This Row],[Close Price]]-Table2[[#This Row],[200D EMA]])/Table2[[#This Row],[200D EMA]]</f>
        <v>9.22094473619397E-2</v>
      </c>
      <c r="V164">
        <v>1.12365835003299</v>
      </c>
      <c r="W164">
        <v>1224.95</v>
      </c>
      <c r="X164">
        <v>1264.95</v>
      </c>
      <c r="Y164">
        <v>1156.5</v>
      </c>
      <c r="Z164">
        <v>1264.95</v>
      </c>
      <c r="AA164">
        <v>1156.5</v>
      </c>
      <c r="AB164">
        <v>1426.95</v>
      </c>
      <c r="AC164" s="1">
        <f>(Table2[[#This Row],[Close Price]]/Table2[[#This Row],[Day Low]])-1</f>
        <v>2.951140862892343E-2</v>
      </c>
      <c r="AD164" s="1">
        <f>(Table2[[#This Row],[Day High]]/Table2[[#This Row],[Close Price]])-1</f>
        <v>3.0528903338356006E-3</v>
      </c>
      <c r="AE164" s="1">
        <f>(Table2[[#This Row],[Close Price]]/Table2[[#This Row],[Current Week Low]])-1</f>
        <v>9.0445309122351825E-2</v>
      </c>
      <c r="AF164" s="1">
        <f>(Table2[[#This Row],[Current Week High]]/Table2[[#This Row],[Close Price]])-1</f>
        <v>3.0528903338356006E-3</v>
      </c>
      <c r="AG164" s="1">
        <f>(Table2[[#This Row],[Close Price]]/Table2[[#This Row],[Current Month Low]])-1</f>
        <v>9.0445309122351825E-2</v>
      </c>
      <c r="AH164" s="1">
        <f>(Table2[[#This Row],[Current Month High]]/Table2[[#This Row],[Close Price]])-1</f>
        <v>0.13151217191340914</v>
      </c>
      <c r="AI164">
        <v>14.899690746173899</v>
      </c>
      <c r="AJ164">
        <v>109.746361746361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0.06</v>
      </c>
      <c r="AM164" t="s">
        <v>3159</v>
      </c>
      <c r="AN164">
        <v>-2.99</v>
      </c>
      <c r="AO164" t="s">
        <v>3158</v>
      </c>
      <c r="AP164">
        <v>0.15253309817602201</v>
      </c>
      <c r="AQ164">
        <f>(Table2[[#This Row],[Sharpe Ratio]]-AVERAGE(Table2[Sharpe Ratio]))/_xlfn.STDEV.P(Table2[Sharpe Ratio])</f>
        <v>1.1372502141370249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121</v>
      </c>
      <c r="AT164">
        <f>_xlfn.RANK.AVG(Table2[[#This Row],[6M Return vs Nifty Z-Score]],Table2[6M Return vs Nifty Z-Score])</f>
        <v>427</v>
      </c>
      <c r="AU164">
        <f>_xlfn.RANK.AVG(Table2[[#This Row],[Sharpe Ratio Z-Score]],Table2[Sharpe Ratio Z-Score])</f>
        <v>98</v>
      </c>
      <c r="AV164">
        <f>(Table2[[#This Row],[Rank 1Y]]+Table2[[#This Row],[Rank 6M]]+Table2[[#This Row],[Rank Sharpe]])/3</f>
        <v>215.33333333333334</v>
      </c>
    </row>
    <row r="165" spans="1:48" hidden="1" x14ac:dyDescent="0.3">
      <c r="A165" t="s">
        <v>793</v>
      </c>
      <c r="B165" t="s">
        <v>794</v>
      </c>
      <c r="C165" t="s">
        <v>3123</v>
      </c>
      <c r="D165" t="s">
        <v>470</v>
      </c>
      <c r="E165">
        <v>19976.002593720001</v>
      </c>
      <c r="F165">
        <v>313.8</v>
      </c>
      <c r="G165">
        <v>24.721010310572101</v>
      </c>
      <c r="H165">
        <f>(Table2[[#This Row],[1Y Return vs Nifty]]-AVERAGE(Table2[1Y Return vs Nifty]))/_xlfn.STDEV.P(Table2[1Y Return vs Nifty])</f>
        <v>4.8968588060934286E-2</v>
      </c>
      <c r="I165">
        <v>-13.1325595170063</v>
      </c>
      <c r="J165">
        <f>(Table2[[#This Row],[1M Return vs Nifty]]-AVERAGE(Table2[1M Return vs Nifty]))/_xlfn.STDEV.P(Table2[1M Return vs Nifty])</f>
        <v>-1.2503794627258042</v>
      </c>
      <c r="K165">
        <v>5.4013132436479596</v>
      </c>
      <c r="L165">
        <f>(Table2[[#This Row],[6M Return vs Nifty]]-AVERAGE(Table2[6M Return vs Nifty]))/_xlfn.STDEV.P(Table2[6M Return vs Nifty])</f>
        <v>6.9474314492853823E-2</v>
      </c>
      <c r="M165">
        <v>-6.6738097374915899</v>
      </c>
      <c r="N165">
        <f>(Table2[[#This Row],[1W Return vs Nifty]]-AVERAGE(Table2[1W Return vs Nifty]))/_xlfn.STDEV.P(Table2[1W Return vs Nifty])</f>
        <v>-1.312085440936211</v>
      </c>
      <c r="O165">
        <v>336.51</v>
      </c>
      <c r="P165">
        <v>339.09063832784898</v>
      </c>
      <c r="Q165">
        <v>289.33610432892101</v>
      </c>
      <c r="R165">
        <v>19.5068868119751</v>
      </c>
      <c r="S165" s="1">
        <f>(Table2[[#This Row],[Close Price]]-Table2[[#This Row],[20D EMA]])/Table2[[#This Row],[20D EMA]]</f>
        <v>-6.7486850316483854E-2</v>
      </c>
      <c r="T165" s="1">
        <f>(Table2[[#This Row],[Close Price]]-Table2[[#This Row],[50D EMA]])/Table2[[#This Row],[50D EMA]]</f>
        <v>-7.4583711460051494E-2</v>
      </c>
      <c r="U165" s="1">
        <f>(Table2[[#This Row],[Close Price]]-Table2[[#This Row],[200D EMA]])/Table2[[#This Row],[200D EMA]]</f>
        <v>8.4551825040362502E-2</v>
      </c>
      <c r="V165">
        <v>0.78560537529572005</v>
      </c>
      <c r="W165">
        <v>307</v>
      </c>
      <c r="X165">
        <v>320.5</v>
      </c>
      <c r="Y165">
        <v>298.2</v>
      </c>
      <c r="Z165">
        <v>320.5</v>
      </c>
      <c r="AA165">
        <v>293.55</v>
      </c>
      <c r="AB165">
        <v>383.85</v>
      </c>
      <c r="AC165" s="1">
        <f>(Table2[[#This Row],[Close Price]]/Table2[[#This Row],[Day Low]])-1</f>
        <v>2.2149837133550454E-2</v>
      </c>
      <c r="AD165" s="1">
        <f>(Table2[[#This Row],[Day High]]/Table2[[#This Row],[Close Price]])-1</f>
        <v>2.1351179094964978E-2</v>
      </c>
      <c r="AE165" s="1">
        <f>(Table2[[#This Row],[Close Price]]/Table2[[#This Row],[Current Week Low]])-1</f>
        <v>5.2313883299798913E-2</v>
      </c>
      <c r="AF165" s="1">
        <f>(Table2[[#This Row],[Current Week High]]/Table2[[#This Row],[Close Price]])-1</f>
        <v>2.1351179094964978E-2</v>
      </c>
      <c r="AG165" s="1">
        <f>(Table2[[#This Row],[Close Price]]/Table2[[#This Row],[Current Month Low]])-1</f>
        <v>6.8983137455288723E-2</v>
      </c>
      <c r="AH165" s="1">
        <f>(Table2[[#This Row],[Current Month High]]/Table2[[#This Row],[Close Price]])-1</f>
        <v>0.22323135755258128</v>
      </c>
      <c r="AI165">
        <v>22.3231357552581</v>
      </c>
      <c r="AJ165">
        <v>65.179628898539306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-0.04</v>
      </c>
      <c r="AM165" t="s">
        <v>3158</v>
      </c>
      <c r="AN165">
        <v>-13.01</v>
      </c>
      <c r="AO165" t="s">
        <v>3158</v>
      </c>
      <c r="AP165">
        <v>0.17048065661758</v>
      </c>
      <c r="AQ165">
        <f>(Table2[[#This Row],[Sharpe Ratio]]-AVERAGE(Table2[Sharpe Ratio]))/_xlfn.STDEV.P(Table2[Sharpe Ratio])</f>
        <v>1.350569894618604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279</v>
      </c>
      <c r="AT165">
        <f>_xlfn.RANK.AVG(Table2[[#This Row],[6M Return vs Nifty Z-Score]],Table2[6M Return vs Nifty Z-Score])</f>
        <v>300</v>
      </c>
      <c r="AU165">
        <f>_xlfn.RANK.AVG(Table2[[#This Row],[Sharpe Ratio Z-Score]],Table2[Sharpe Ratio Z-Score])</f>
        <v>67</v>
      </c>
      <c r="AV165">
        <f>(Table2[[#This Row],[Rank 1Y]]+Table2[[#This Row],[Rank 6M]]+Table2[[#This Row],[Rank Sharpe]])/3</f>
        <v>215.33333333333334</v>
      </c>
    </row>
    <row r="166" spans="1:48" hidden="1" x14ac:dyDescent="0.3">
      <c r="A166" t="s">
        <v>1015</v>
      </c>
      <c r="B166" t="s">
        <v>1016</v>
      </c>
      <c r="C166" t="s">
        <v>3116</v>
      </c>
      <c r="D166" t="s">
        <v>51</v>
      </c>
      <c r="E166">
        <v>13446.616363679999</v>
      </c>
      <c r="F166">
        <v>554.79999999999995</v>
      </c>
      <c r="G166">
        <v>43.017353678806899</v>
      </c>
      <c r="H166">
        <f>(Table2[[#This Row],[1Y Return vs Nifty]]-AVERAGE(Table2[1Y Return vs Nifty]))/_xlfn.STDEV.P(Table2[1Y Return vs Nifty])</f>
        <v>0.37124705707887717</v>
      </c>
      <c r="I166">
        <v>5.3997392785917304</v>
      </c>
      <c r="J166">
        <f>(Table2[[#This Row],[1M Return vs Nifty]]-AVERAGE(Table2[1M Return vs Nifty]))/_xlfn.STDEV.P(Table2[1M Return vs Nifty])</f>
        <v>0.82336200323844633</v>
      </c>
      <c r="K166">
        <v>23.385670386049</v>
      </c>
      <c r="L166">
        <f>(Table2[[#This Row],[6M Return vs Nifty]]-AVERAGE(Table2[6M Return vs Nifty]))/_xlfn.STDEV.P(Table2[6M Return vs Nifty])</f>
        <v>0.72706481507768261</v>
      </c>
      <c r="M166">
        <v>-2.41395426504941E-2</v>
      </c>
      <c r="N166">
        <f>(Table2[[#This Row],[1W Return vs Nifty]]-AVERAGE(Table2[1W Return vs Nifty]))/_xlfn.STDEV.P(Table2[1W Return vs Nifty])</f>
        <v>-1.0375905910684024E-2</v>
      </c>
      <c r="O166">
        <v>571.64</v>
      </c>
      <c r="P166">
        <v>582.87754413096798</v>
      </c>
      <c r="Q166">
        <v>515.24893499080702</v>
      </c>
      <c r="R166">
        <v>42.286409637441103</v>
      </c>
      <c r="S166" s="1">
        <f>(Table2[[#This Row],[Close Price]]-Table2[[#This Row],[20D EMA]])/Table2[[#This Row],[20D EMA]]</f>
        <v>-2.9459100132950864E-2</v>
      </c>
      <c r="T166" s="1">
        <f>(Table2[[#This Row],[Close Price]]-Table2[[#This Row],[50D EMA]])/Table2[[#This Row],[50D EMA]]</f>
        <v>-4.8170571012183687E-2</v>
      </c>
      <c r="U166" s="1">
        <f>(Table2[[#This Row],[Close Price]]-Table2[[#This Row],[200D EMA]])/Table2[[#This Row],[200D EMA]]</f>
        <v>7.6761080563705786E-2</v>
      </c>
      <c r="V166">
        <v>0.43230768283389998</v>
      </c>
      <c r="W166">
        <v>550.25</v>
      </c>
      <c r="X166">
        <v>564.9</v>
      </c>
      <c r="Y166">
        <v>535.1</v>
      </c>
      <c r="Z166">
        <v>565.5</v>
      </c>
      <c r="AA166">
        <v>531.25</v>
      </c>
      <c r="AB166">
        <v>613.9</v>
      </c>
      <c r="AC166" s="1">
        <f>(Table2[[#This Row],[Close Price]]/Table2[[#This Row],[Day Low]])-1</f>
        <v>8.2689686506132176E-3</v>
      </c>
      <c r="AD166" s="1">
        <f>(Table2[[#This Row],[Day High]]/Table2[[#This Row],[Close Price]])-1</f>
        <v>1.8204758471521254E-2</v>
      </c>
      <c r="AE166" s="1">
        <f>(Table2[[#This Row],[Close Price]]/Table2[[#This Row],[Current Week Low]])-1</f>
        <v>3.6815548495608086E-2</v>
      </c>
      <c r="AF166" s="1">
        <f>(Table2[[#This Row],[Current Week High]]/Table2[[#This Row],[Close Price]])-1</f>
        <v>1.9286229271809674E-2</v>
      </c>
      <c r="AG166" s="1">
        <f>(Table2[[#This Row],[Close Price]]/Table2[[#This Row],[Current Month Low]])-1</f>
        <v>4.4329411764705728E-2</v>
      </c>
      <c r="AH166" s="1">
        <f>(Table2[[#This Row],[Current Month High]]/Table2[[#This Row],[Close Price]])-1</f>
        <v>0.10652487382840659</v>
      </c>
      <c r="AI166">
        <v>29.956741167988401</v>
      </c>
      <c r="AJ166">
        <v>72.781065088757302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-0.2</v>
      </c>
      <c r="AM166" t="s">
        <v>3158</v>
      </c>
      <c r="AN166">
        <v>-8.8699999999999992</v>
      </c>
      <c r="AO166" t="s">
        <v>3158</v>
      </c>
      <c r="AP166">
        <v>6.0333132939817E-2</v>
      </c>
      <c r="AQ166">
        <f>(Table2[[#This Row],[Sharpe Ratio]]-AVERAGE(Table2[Sharpe Ratio]))/_xlfn.STDEV.P(Table2[Sharpe Ratio])</f>
        <v>4.138710893280375E-2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196</v>
      </c>
      <c r="AT166">
        <f>_xlfn.RANK.AVG(Table2[[#This Row],[6M Return vs Nifty Z-Score]],Table2[6M Return vs Nifty Z-Score])</f>
        <v>128</v>
      </c>
      <c r="AU166">
        <f>_xlfn.RANK.AVG(Table2[[#This Row],[Sharpe Ratio Z-Score]],Table2[Sharpe Ratio Z-Score])</f>
        <v>322</v>
      </c>
      <c r="AV166">
        <f>(Table2[[#This Row],[Rank 1Y]]+Table2[[#This Row],[Rank 6M]]+Table2[[#This Row],[Rank Sharpe]])/3</f>
        <v>215.33333333333334</v>
      </c>
    </row>
    <row r="167" spans="1:48" hidden="1" x14ac:dyDescent="0.3">
      <c r="A167" t="s">
        <v>327</v>
      </c>
      <c r="B167" t="s">
        <v>328</v>
      </c>
      <c r="C167" t="s">
        <v>3110</v>
      </c>
      <c r="D167" t="s">
        <v>18</v>
      </c>
      <c r="E167">
        <v>80357.217354505003</v>
      </c>
      <c r="F167">
        <v>377.65</v>
      </c>
      <c r="G167">
        <v>103.154508095697</v>
      </c>
      <c r="H167">
        <f>(Table2[[#This Row],[1Y Return vs Nifty]]-AVERAGE(Table2[1Y Return vs Nifty]))/_xlfn.STDEV.P(Table2[1Y Return vs Nifty])</f>
        <v>1.4305248409785356</v>
      </c>
      <c r="I167">
        <v>-5.38277058616913</v>
      </c>
      <c r="J167">
        <f>(Table2[[#This Row],[1M Return vs Nifty]]-AVERAGE(Table2[1M Return vs Nifty]))/_xlfn.STDEV.P(Table2[1M Return vs Nifty])</f>
        <v>-0.38318760295689375</v>
      </c>
      <c r="K167">
        <v>6.66722449199764</v>
      </c>
      <c r="L167">
        <f>(Table2[[#This Row],[6M Return vs Nifty]]-AVERAGE(Table2[6M Return vs Nifty]))/_xlfn.STDEV.P(Table2[6M Return vs Nifty])</f>
        <v>0.11576183007691622</v>
      </c>
      <c r="M167">
        <v>-2.6694222799726002</v>
      </c>
      <c r="N167">
        <f>(Table2[[#This Row],[1W Return vs Nifty]]-AVERAGE(Table2[1W Return vs Nifty]))/_xlfn.STDEV.P(Table2[1W Return vs Nifty])</f>
        <v>-0.5282045592297675</v>
      </c>
      <c r="O167">
        <v>401.61</v>
      </c>
      <c r="P167">
        <v>401.95884101804597</v>
      </c>
      <c r="Q167">
        <v>352.30053088402099</v>
      </c>
      <c r="R167">
        <v>40.6415617115684</v>
      </c>
      <c r="S167" s="1">
        <f>(Table2[[#This Row],[Close Price]]-Table2[[#This Row],[20D EMA]])/Table2[[#This Row],[20D EMA]]</f>
        <v>-5.9659869027165746E-2</v>
      </c>
      <c r="T167" s="1">
        <f>(Table2[[#This Row],[Close Price]]-Table2[[#This Row],[50D EMA]])/Table2[[#This Row],[50D EMA]]</f>
        <v>-6.0475945637813819E-2</v>
      </c>
      <c r="U167" s="1">
        <f>(Table2[[#This Row],[Close Price]]-Table2[[#This Row],[200D EMA]])/Table2[[#This Row],[200D EMA]]</f>
        <v>7.1954104219968257E-2</v>
      </c>
      <c r="V167">
        <v>0.82690941294504605</v>
      </c>
      <c r="W167">
        <v>376.7</v>
      </c>
      <c r="X167">
        <v>389.45</v>
      </c>
      <c r="Y167">
        <v>375.5</v>
      </c>
      <c r="Z167">
        <v>393.8</v>
      </c>
      <c r="AA167">
        <v>370.65</v>
      </c>
      <c r="AB167">
        <v>446.05</v>
      </c>
      <c r="AC167" s="1">
        <f>(Table2[[#This Row],[Close Price]]/Table2[[#This Row],[Day Low]])-1</f>
        <v>2.5219007167507357E-3</v>
      </c>
      <c r="AD167" s="1">
        <f>(Table2[[#This Row],[Day High]]/Table2[[#This Row],[Close Price]])-1</f>
        <v>3.1245862571163796E-2</v>
      </c>
      <c r="AE167" s="1">
        <f>(Table2[[#This Row],[Close Price]]/Table2[[#This Row],[Current Week Low]])-1</f>
        <v>5.7256990679093178E-3</v>
      </c>
      <c r="AF167" s="1">
        <f>(Table2[[#This Row],[Current Week High]]/Table2[[#This Row],[Close Price]])-1</f>
        <v>4.2764464451211515E-2</v>
      </c>
      <c r="AG167" s="1">
        <f>(Table2[[#This Row],[Close Price]]/Table2[[#This Row],[Current Month Low]])-1</f>
        <v>1.8885741265344702E-2</v>
      </c>
      <c r="AH167" s="1">
        <f>(Table2[[#This Row],[Current Month High]]/Table2[[#This Row],[Close Price]])-1</f>
        <v>0.18112008473454266</v>
      </c>
      <c r="AI167">
        <v>21.051237918707798</v>
      </c>
      <c r="AJ167">
        <v>134.468129139072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0.09</v>
      </c>
      <c r="AM167" t="s">
        <v>3159</v>
      </c>
      <c r="AN167">
        <v>-6.95</v>
      </c>
      <c r="AO167" t="s">
        <v>3158</v>
      </c>
      <c r="AP167">
        <v>6.4422759613684002E-2</v>
      </c>
      <c r="AQ167">
        <f>(Table2[[#This Row],[Sharpe Ratio]]-AVERAGE(Table2[Sharpe Ratio]))/_xlfn.STDEV.P(Table2[Sharpe Ratio])</f>
        <v>8.9995272444236885E-2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60</v>
      </c>
      <c r="AT167">
        <f>_xlfn.RANK.AVG(Table2[[#This Row],[6M Return vs Nifty Z-Score]],Table2[6M Return vs Nifty Z-Score])</f>
        <v>276</v>
      </c>
      <c r="AU167">
        <f>_xlfn.RANK.AVG(Table2[[#This Row],[Sharpe Ratio Z-Score]],Table2[Sharpe Ratio Z-Score])</f>
        <v>312</v>
      </c>
      <c r="AV167">
        <f>(Table2[[#This Row],[Rank 1Y]]+Table2[[#This Row],[Rank 6M]]+Table2[[#This Row],[Rank Sharpe]])/3</f>
        <v>216</v>
      </c>
    </row>
    <row r="168" spans="1:48" x14ac:dyDescent="0.3">
      <c r="A168" t="s">
        <v>755</v>
      </c>
      <c r="B168" t="s">
        <v>756</v>
      </c>
      <c r="C168" t="s">
        <v>3112</v>
      </c>
      <c r="D168" t="s">
        <v>397</v>
      </c>
      <c r="E168">
        <v>21594.80434554</v>
      </c>
      <c r="F168">
        <v>4381.8</v>
      </c>
      <c r="G168">
        <v>64.983804511348396</v>
      </c>
      <c r="H168">
        <f>(Table2[[#This Row],[1Y Return vs Nifty]]-AVERAGE(Table2[1Y Return vs Nifty]))/_xlfn.STDEV.P(Table2[1Y Return vs Nifty])</f>
        <v>0.75817213831451602</v>
      </c>
      <c r="I168">
        <v>3.2239334124785199</v>
      </c>
      <c r="J168">
        <f>(Table2[[#This Row],[1M Return vs Nifty]]-AVERAGE(Table2[1M Return vs Nifty]))/_xlfn.STDEV.P(Table2[1M Return vs Nifty])</f>
        <v>0.5798920000719221</v>
      </c>
      <c r="K168">
        <v>29.1360438214796</v>
      </c>
      <c r="L168">
        <f>(Table2[[#This Row],[6M Return vs Nifty]]-AVERAGE(Table2[6M Return vs Nifty]))/_xlfn.STDEV.P(Table2[6M Return vs Nifty])</f>
        <v>0.93732481581127947</v>
      </c>
      <c r="M168">
        <v>-1.2545481447111499</v>
      </c>
      <c r="N168">
        <f>(Table2[[#This Row],[1W Return vs Nifty]]-AVERAGE(Table2[1W Return vs Nifty]))/_xlfn.STDEV.P(Table2[1W Return vs Nifty])</f>
        <v>-0.25123516093394144</v>
      </c>
      <c r="O168">
        <v>4469.22</v>
      </c>
      <c r="P168">
        <v>4402.7228466147399</v>
      </c>
      <c r="Q168">
        <v>3769.7615532698201</v>
      </c>
      <c r="R168">
        <v>39.575411753136997</v>
      </c>
      <c r="S168" s="1">
        <f>(Table2[[#This Row],[Close Price]]-Table2[[#This Row],[20D EMA]])/Table2[[#This Row],[20D EMA]]</f>
        <v>-1.9560460214534094E-2</v>
      </c>
      <c r="T168" s="1">
        <f>(Table2[[#This Row],[Close Price]]-Table2[[#This Row],[50D EMA]])/Table2[[#This Row],[50D EMA]]</f>
        <v>-4.7522515824104826E-3</v>
      </c>
      <c r="U168" s="1">
        <f>(Table2[[#This Row],[Close Price]]-Table2[[#This Row],[200D EMA]])/Table2[[#This Row],[200D EMA]]</f>
        <v>0.16235468426360003</v>
      </c>
      <c r="V168">
        <v>0.99450759535673705</v>
      </c>
      <c r="W168">
        <v>4290.1000000000004</v>
      </c>
      <c r="X168">
        <v>4445</v>
      </c>
      <c r="Y168">
        <v>4206</v>
      </c>
      <c r="Z168">
        <v>4445</v>
      </c>
      <c r="AA168">
        <v>4050</v>
      </c>
      <c r="AB168">
        <v>4969.8500000000004</v>
      </c>
      <c r="AC168" s="1">
        <f>(Table2[[#This Row],[Close Price]]/Table2[[#This Row],[Day Low]])-1</f>
        <v>2.137479312836521E-2</v>
      </c>
      <c r="AD168" s="1">
        <f>(Table2[[#This Row],[Day High]]/Table2[[#This Row],[Close Price]])-1</f>
        <v>1.4423296362225502E-2</v>
      </c>
      <c r="AE168" s="1">
        <f>(Table2[[#This Row],[Close Price]]/Table2[[#This Row],[Current Week Low]])-1</f>
        <v>4.1797432239657706E-2</v>
      </c>
      <c r="AF168" s="1">
        <f>(Table2[[#This Row],[Current Week High]]/Table2[[#This Row],[Close Price]])-1</f>
        <v>1.4423296362225502E-2</v>
      </c>
      <c r="AG168" s="1">
        <f>(Table2[[#This Row],[Close Price]]/Table2[[#This Row],[Current Month Low]])-1</f>
        <v>8.1925925925925958E-2</v>
      </c>
      <c r="AH168" s="1">
        <f>(Table2[[#This Row],[Current Month High]]/Table2[[#This Row],[Close Price]])-1</f>
        <v>0.13420283901592955</v>
      </c>
      <c r="AI168">
        <v>13.420283901592899</v>
      </c>
      <c r="AJ168">
        <v>96.493273542600903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-0.01</v>
      </c>
      <c r="AM168" t="s">
        <v>3158</v>
      </c>
      <c r="AN168">
        <v>-4.76</v>
      </c>
      <c r="AO168" t="s">
        <v>3158</v>
      </c>
      <c r="AP168">
        <v>2.8424870974381001E-2</v>
      </c>
      <c r="AQ168">
        <f>(Table2[[#This Row],[Sharpe Ratio]]-AVERAGE(Table2[Sharpe Ratio]))/_xlfn.STDEV.P(Table2[Sharpe Ratio])</f>
        <v>-0.337865604986676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1.6862881882771001</v>
      </c>
      <c r="AS168">
        <f>_xlfn.RANK.AVG(Table2[[#This Row],[1Y Return vs Nifty Z-Score]],Table2[1Y Return vs Nifty Z-Score])</f>
        <v>125</v>
      </c>
      <c r="AT168">
        <f>_xlfn.RANK.AVG(Table2[[#This Row],[6M Return vs Nifty Z-Score]],Table2[6M Return vs Nifty Z-Score])</f>
        <v>101</v>
      </c>
      <c r="AU168">
        <f>_xlfn.RANK.AVG(Table2[[#This Row],[Sharpe Ratio Z-Score]],Table2[Sharpe Ratio Z-Score])</f>
        <v>425</v>
      </c>
      <c r="AV168">
        <f>(Table2[[#This Row],[Rank 1Y]]+Table2[[#This Row],[Rank 6M]]+Table2[[#This Row],[Rank Sharpe]])/3</f>
        <v>217</v>
      </c>
    </row>
    <row r="169" spans="1:48" x14ac:dyDescent="0.3">
      <c r="A169" t="s">
        <v>1450</v>
      </c>
      <c r="B169" t="s">
        <v>1451</v>
      </c>
      <c r="C169" t="s">
        <v>3114</v>
      </c>
      <c r="D169" t="s">
        <v>125</v>
      </c>
      <c r="E169">
        <v>7140.0978341949904</v>
      </c>
      <c r="F169">
        <v>1183.55</v>
      </c>
      <c r="G169">
        <v>42.651799469559499</v>
      </c>
      <c r="H169">
        <f>(Table2[[#This Row],[1Y Return vs Nifty]]-AVERAGE(Table2[1Y Return vs Nifty]))/_xlfn.STDEV.P(Table2[1Y Return vs Nifty])</f>
        <v>0.36480805183459147</v>
      </c>
      <c r="I169">
        <v>6.2606562991451904</v>
      </c>
      <c r="J169">
        <f>(Table2[[#This Row],[1M Return vs Nifty]]-AVERAGE(Table2[1M Return vs Nifty]))/_xlfn.STDEV.P(Table2[1M Return vs Nifty])</f>
        <v>0.91969756009338821</v>
      </c>
      <c r="K169">
        <v>15.2800784043205</v>
      </c>
      <c r="L169">
        <f>(Table2[[#This Row],[6M Return vs Nifty]]-AVERAGE(Table2[6M Return vs Nifty]))/_xlfn.STDEV.P(Table2[6M Return vs Nifty])</f>
        <v>0.4306872327934374</v>
      </c>
      <c r="M169">
        <v>-6.9415806261528301</v>
      </c>
      <c r="N169">
        <f>(Table2[[#This Row],[1W Return vs Nifty]]-AVERAGE(Table2[1W Return vs Nifty]))/_xlfn.STDEV.P(Table2[1W Return vs Nifty])</f>
        <v>-1.3645030659851967</v>
      </c>
      <c r="O169">
        <v>1239.5899999999999</v>
      </c>
      <c r="P169">
        <v>1218.13468381138</v>
      </c>
      <c r="Q169">
        <v>1062.69943874564</v>
      </c>
      <c r="R169">
        <v>27.798187294381702</v>
      </c>
      <c r="S169" s="1">
        <f>(Table2[[#This Row],[Close Price]]-Table2[[#This Row],[20D EMA]])/Table2[[#This Row],[20D EMA]]</f>
        <v>-4.5208496357666619E-2</v>
      </c>
      <c r="T169" s="1">
        <f>(Table2[[#This Row],[Close Price]]-Table2[[#This Row],[50D EMA]])/Table2[[#This Row],[50D EMA]]</f>
        <v>-2.839151061947371E-2</v>
      </c>
      <c r="U169" s="1">
        <f>(Table2[[#This Row],[Close Price]]-Table2[[#This Row],[200D EMA]])/Table2[[#This Row],[200D EMA]]</f>
        <v>0.113720358596412</v>
      </c>
      <c r="V169">
        <v>1.4263039195868501</v>
      </c>
      <c r="W169">
        <v>1177.45</v>
      </c>
      <c r="X169">
        <v>1214</v>
      </c>
      <c r="Y169">
        <v>1174.95</v>
      </c>
      <c r="Z169">
        <v>1266.9000000000001</v>
      </c>
      <c r="AA169">
        <v>1130.7</v>
      </c>
      <c r="AB169">
        <v>1337.9</v>
      </c>
      <c r="AC169" s="1">
        <f>(Table2[[#This Row],[Close Price]]/Table2[[#This Row],[Day Low]])-1</f>
        <v>5.180687078007562E-3</v>
      </c>
      <c r="AD169" s="1">
        <f>(Table2[[#This Row],[Day High]]/Table2[[#This Row],[Close Price]])-1</f>
        <v>2.572768366355449E-2</v>
      </c>
      <c r="AE169" s="1">
        <f>(Table2[[#This Row],[Close Price]]/Table2[[#This Row],[Current Week Low]])-1</f>
        <v>7.3194604025701437E-3</v>
      </c>
      <c r="AF169" s="1">
        <f>(Table2[[#This Row],[Current Week High]]/Table2[[#This Row],[Close Price]])-1</f>
        <v>7.0423725233408119E-2</v>
      </c>
      <c r="AG169" s="1">
        <f>(Table2[[#This Row],[Close Price]]/Table2[[#This Row],[Current Month Low]])-1</f>
        <v>4.6740956929335775E-2</v>
      </c>
      <c r="AH169" s="1">
        <f>(Table2[[#This Row],[Current Month High]]/Table2[[#This Row],[Close Price]])-1</f>
        <v>0.13041274132905256</v>
      </c>
      <c r="AI169">
        <v>13.734105023023901</v>
      </c>
      <c r="AJ169">
        <v>76.044920422430394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</v>
      </c>
      <c r="AM169" t="s">
        <v>3157</v>
      </c>
      <c r="AN169">
        <v>-10.24</v>
      </c>
      <c r="AO169" t="s">
        <v>3158</v>
      </c>
      <c r="AP169">
        <v>8.2795189824030002E-2</v>
      </c>
      <c r="AQ169">
        <f>(Table2[[#This Row],[Sharpe Ratio]]-AVERAGE(Table2[Sharpe Ratio]))/_xlfn.STDEV.P(Table2[Sharpe Ratio])</f>
        <v>0.30836486042485722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0.65905463916107743</v>
      </c>
      <c r="AS169">
        <f>_xlfn.RANK.AVG(Table2[[#This Row],[1Y Return vs Nifty Z-Score]],Table2[1Y Return vs Nifty Z-Score])</f>
        <v>197</v>
      </c>
      <c r="AT169">
        <f>_xlfn.RANK.AVG(Table2[[#This Row],[6M Return vs Nifty Z-Score]],Table2[6M Return vs Nifty Z-Score])</f>
        <v>191</v>
      </c>
      <c r="AU169">
        <f>_xlfn.RANK.AVG(Table2[[#This Row],[Sharpe Ratio Z-Score]],Table2[Sharpe Ratio Z-Score])</f>
        <v>264</v>
      </c>
      <c r="AV169">
        <f>(Table2[[#This Row],[Rank 1Y]]+Table2[[#This Row],[Rank 6M]]+Table2[[#This Row],[Rank Sharpe]])/3</f>
        <v>217.33333333333334</v>
      </c>
    </row>
    <row r="170" spans="1:48" x14ac:dyDescent="0.3">
      <c r="A170" t="s">
        <v>398</v>
      </c>
      <c r="B170" t="s">
        <v>399</v>
      </c>
      <c r="C170" t="s">
        <v>3123</v>
      </c>
      <c r="D170" t="s">
        <v>267</v>
      </c>
      <c r="E170">
        <v>56068.113705299998</v>
      </c>
      <c r="F170">
        <v>4977.8999999999996</v>
      </c>
      <c r="G170">
        <v>48.3927396093681</v>
      </c>
      <c r="H170">
        <f>(Table2[[#This Row],[1Y Return vs Nifty]]-AVERAGE(Table2[1Y Return vs Nifty]))/_xlfn.STDEV.P(Table2[1Y Return vs Nifty])</f>
        <v>0.46593106651266991</v>
      </c>
      <c r="I170">
        <v>4.5488624671005597</v>
      </c>
      <c r="J170">
        <f>(Table2[[#This Row],[1M Return vs Nifty]]-AVERAGE(Table2[1M Return vs Nifty]))/_xlfn.STDEV.P(Table2[1M Return vs Nifty])</f>
        <v>0.72814993344191314</v>
      </c>
      <c r="K170">
        <v>-1.0774892696757199</v>
      </c>
      <c r="L170">
        <f>(Table2[[#This Row],[6M Return vs Nifty]]-AVERAGE(Table2[6M Return vs Nifty]))/_xlfn.STDEV.P(Table2[6M Return vs Nifty])</f>
        <v>-0.16742039095548181</v>
      </c>
      <c r="M170">
        <v>0.93056828290862503</v>
      </c>
      <c r="N170">
        <f>(Table2[[#This Row],[1W Return vs Nifty]]-AVERAGE(Table2[1W Return vs Nifty]))/_xlfn.STDEV.P(Table2[1W Return vs Nifty])</f>
        <v>0.17651340487918599</v>
      </c>
      <c r="O170">
        <v>5130.25</v>
      </c>
      <c r="P170">
        <v>5010.2122566440103</v>
      </c>
      <c r="Q170">
        <v>4485.15796873415</v>
      </c>
      <c r="R170">
        <v>46.151627380221498</v>
      </c>
      <c r="S170" s="1">
        <f>(Table2[[#This Row],[Close Price]]-Table2[[#This Row],[20D EMA]])/Table2[[#This Row],[20D EMA]]</f>
        <v>-2.9696408557087932E-2</v>
      </c>
      <c r="T170" s="1">
        <f>(Table2[[#This Row],[Close Price]]-Table2[[#This Row],[50D EMA]])/Table2[[#This Row],[50D EMA]]</f>
        <v>-6.4492789903584534E-3</v>
      </c>
      <c r="U170" s="1">
        <f>(Table2[[#This Row],[Close Price]]-Table2[[#This Row],[200D EMA]])/Table2[[#This Row],[200D EMA]]</f>
        <v>0.10986057452173008</v>
      </c>
      <c r="V170">
        <v>0.81683263236996395</v>
      </c>
      <c r="W170">
        <v>4920.2</v>
      </c>
      <c r="X170">
        <v>5222.5</v>
      </c>
      <c r="Y170">
        <v>4920.2</v>
      </c>
      <c r="Z170">
        <v>5719</v>
      </c>
      <c r="AA170">
        <v>4809</v>
      </c>
      <c r="AB170">
        <v>5719</v>
      </c>
      <c r="AC170" s="1">
        <f>(Table2[[#This Row],[Close Price]]/Table2[[#This Row],[Day Low]])-1</f>
        <v>1.1727165562375408E-2</v>
      </c>
      <c r="AD170" s="1">
        <f>(Table2[[#This Row],[Day High]]/Table2[[#This Row],[Close Price]])-1</f>
        <v>4.9137186363727769E-2</v>
      </c>
      <c r="AE170" s="1">
        <f>(Table2[[#This Row],[Close Price]]/Table2[[#This Row],[Current Week Low]])-1</f>
        <v>1.1727165562375408E-2</v>
      </c>
      <c r="AF170" s="1">
        <f>(Table2[[#This Row],[Current Week High]]/Table2[[#This Row],[Close Price]])-1</f>
        <v>0.14887804094095913</v>
      </c>
      <c r="AG170" s="1">
        <f>(Table2[[#This Row],[Close Price]]/Table2[[#This Row],[Current Month Low]])-1</f>
        <v>3.5121646912039894E-2</v>
      </c>
      <c r="AH170" s="1">
        <f>(Table2[[#This Row],[Current Month High]]/Table2[[#This Row],[Close Price]])-1</f>
        <v>0.14887804094095913</v>
      </c>
      <c r="AI170">
        <v>17.317543542457599</v>
      </c>
      <c r="AJ170">
        <v>99.096090390960896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0.21</v>
      </c>
      <c r="AM170" t="s">
        <v>3159</v>
      </c>
      <c r="AN170">
        <v>-2.7</v>
      </c>
      <c r="AO170" t="s">
        <v>3158</v>
      </c>
      <c r="AP170">
        <v>0.15157249274419399</v>
      </c>
      <c r="AQ170">
        <f>(Table2[[#This Row],[Sharpe Ratio]]-AVERAGE(Table2[Sharpe Ratio]))/_xlfn.STDEV.P(Table2[Sharpe Ratio])</f>
        <v>1.1258327255435938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2.3290067394218812</v>
      </c>
      <c r="AS170">
        <f>_xlfn.RANK.AVG(Table2[[#This Row],[1Y Return vs Nifty Z-Score]],Table2[1Y Return vs Nifty Z-Score])</f>
        <v>171</v>
      </c>
      <c r="AT170">
        <f>_xlfn.RANK.AVG(Table2[[#This Row],[6M Return vs Nifty Z-Score]],Table2[6M Return vs Nifty Z-Score])</f>
        <v>385</v>
      </c>
      <c r="AU170">
        <f>_xlfn.RANK.AVG(Table2[[#This Row],[Sharpe Ratio Z-Score]],Table2[Sharpe Ratio Z-Score])</f>
        <v>99</v>
      </c>
      <c r="AV170">
        <f>(Table2[[#This Row],[Rank 1Y]]+Table2[[#This Row],[Rank 6M]]+Table2[[#This Row],[Rank Sharpe]])/3</f>
        <v>218.33333333333334</v>
      </c>
    </row>
    <row r="171" spans="1:48" hidden="1" x14ac:dyDescent="0.3">
      <c r="A171" t="s">
        <v>683</v>
      </c>
      <c r="B171" t="s">
        <v>684</v>
      </c>
      <c r="C171" t="s">
        <v>3115</v>
      </c>
      <c r="D171" t="s">
        <v>48</v>
      </c>
      <c r="E171">
        <v>26227.8</v>
      </c>
      <c r="F171">
        <v>97.14</v>
      </c>
      <c r="G171">
        <v>89.986806834521701</v>
      </c>
      <c r="H171">
        <f>(Table2[[#This Row],[1Y Return vs Nifty]]-AVERAGE(Table2[1Y Return vs Nifty]))/_xlfn.STDEV.P(Table2[1Y Return vs Nifty])</f>
        <v>1.1985841456423925</v>
      </c>
      <c r="I171">
        <v>-15.098719340549801</v>
      </c>
      <c r="J171">
        <f>(Table2[[#This Row],[1M Return vs Nifty]]-AVERAGE(Table2[1M Return vs Nifty]))/_xlfn.STDEV.P(Table2[1M Return vs Nifty])</f>
        <v>-1.4703903313053457</v>
      </c>
      <c r="K171">
        <v>-3.4150093401164598</v>
      </c>
      <c r="L171">
        <f>(Table2[[#This Row],[6M Return vs Nifty]]-AVERAGE(Table2[6M Return vs Nifty]))/_xlfn.STDEV.P(Table2[6M Return vs Nifty])</f>
        <v>-0.2528908351352282</v>
      </c>
      <c r="M171">
        <v>-2.38554559893063</v>
      </c>
      <c r="N171">
        <f>(Table2[[#This Row],[1W Return vs Nifty]]-AVERAGE(Table2[1W Return vs Nifty]))/_xlfn.STDEV.P(Table2[1W Return vs Nifty])</f>
        <v>-0.47263413668905035</v>
      </c>
      <c r="O171">
        <v>103.46</v>
      </c>
      <c r="P171">
        <v>110.037014566254</v>
      </c>
      <c r="Q171">
        <v>97.884456654817697</v>
      </c>
      <c r="R171">
        <v>30.818658382400599</v>
      </c>
      <c r="S171" s="1">
        <f>(Table2[[#This Row],[Close Price]]-Table2[[#This Row],[20D EMA]])/Table2[[#This Row],[20D EMA]]</f>
        <v>-6.1086410206843161E-2</v>
      </c>
      <c r="T171" s="1">
        <f>(Table2[[#This Row],[Close Price]]-Table2[[#This Row],[50D EMA]])/Table2[[#This Row],[50D EMA]]</f>
        <v>-0.11720614755945259</v>
      </c>
      <c r="U171" s="1">
        <f>(Table2[[#This Row],[Close Price]]-Table2[[#This Row],[200D EMA]])/Table2[[#This Row],[200D EMA]]</f>
        <v>-7.6054634235031603E-3</v>
      </c>
      <c r="V171">
        <v>0.32191441598780601</v>
      </c>
      <c r="W171">
        <v>93.05</v>
      </c>
      <c r="X171">
        <v>98.86</v>
      </c>
      <c r="Y171">
        <v>85.21</v>
      </c>
      <c r="Z171">
        <v>98.86</v>
      </c>
      <c r="AA171">
        <v>85.21</v>
      </c>
      <c r="AB171">
        <v>121.13</v>
      </c>
      <c r="AC171" s="1">
        <f>(Table2[[#This Row],[Close Price]]/Table2[[#This Row],[Day Low]])-1</f>
        <v>4.3954862976894216E-2</v>
      </c>
      <c r="AD171" s="1">
        <f>(Table2[[#This Row],[Day High]]/Table2[[#This Row],[Close Price]])-1</f>
        <v>1.7706403129503778E-2</v>
      </c>
      <c r="AE171" s="1">
        <f>(Table2[[#This Row],[Close Price]]/Table2[[#This Row],[Current Week Low]])-1</f>
        <v>0.14000704142706266</v>
      </c>
      <c r="AF171" s="1">
        <f>(Table2[[#This Row],[Current Week High]]/Table2[[#This Row],[Close Price]])-1</f>
        <v>1.7706403129503778E-2</v>
      </c>
      <c r="AG171" s="1">
        <f>(Table2[[#This Row],[Close Price]]/Table2[[#This Row],[Current Month Low]])-1</f>
        <v>0.14000704142706266</v>
      </c>
      <c r="AH171" s="1">
        <f>(Table2[[#This Row],[Current Month High]]/Table2[[#This Row],[Close Price]])-1</f>
        <v>0.24696314597488156</v>
      </c>
      <c r="AI171">
        <v>43.950312264086101</v>
      </c>
      <c r="AJ171">
        <v>130.73634204275501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-0.17</v>
      </c>
      <c r="AM171" t="s">
        <v>3158</v>
      </c>
      <c r="AN171">
        <v>-14.2</v>
      </c>
      <c r="AO171" t="s">
        <v>3158</v>
      </c>
      <c r="AP171">
        <v>0.115481167717218</v>
      </c>
      <c r="AQ171">
        <f>(Table2[[#This Row],[Sharpe Ratio]]-AVERAGE(Table2[Sharpe Ratio]))/_xlfn.STDEV.P(Table2[Sharpe Ratio])</f>
        <v>0.69686128923478918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78</v>
      </c>
      <c r="AT171">
        <f>_xlfn.RANK.AVG(Table2[[#This Row],[6M Return vs Nifty Z-Score]],Table2[6M Return vs Nifty Z-Score])</f>
        <v>411</v>
      </c>
      <c r="AU171">
        <f>_xlfn.RANK.AVG(Table2[[#This Row],[Sharpe Ratio Z-Score]],Table2[Sharpe Ratio Z-Score])</f>
        <v>168</v>
      </c>
      <c r="AV171">
        <f>(Table2[[#This Row],[Rank 1Y]]+Table2[[#This Row],[Rank 6M]]+Table2[[#This Row],[Rank Sharpe]])/3</f>
        <v>219</v>
      </c>
    </row>
    <row r="172" spans="1:48" hidden="1" x14ac:dyDescent="0.3">
      <c r="A172" t="s">
        <v>1513</v>
      </c>
      <c r="B172" t="s">
        <v>1514</v>
      </c>
      <c r="C172" t="s">
        <v>3123</v>
      </c>
      <c r="D172" t="s">
        <v>267</v>
      </c>
      <c r="E172">
        <v>6633.7206028299997</v>
      </c>
      <c r="F172">
        <v>2925.85</v>
      </c>
      <c r="G172">
        <v>10.3036454734385</v>
      </c>
      <c r="H172">
        <f>(Table2[[#This Row],[1Y Return vs Nifty]]-AVERAGE(Table2[1Y Return vs Nifty]))/_xlfn.STDEV.P(Table2[1Y Return vs Nifty])</f>
        <v>-0.2049841375449592</v>
      </c>
      <c r="I172">
        <v>-8.5040848967403395</v>
      </c>
      <c r="J172">
        <f>(Table2[[#This Row],[1M Return vs Nifty]]-AVERAGE(Table2[1M Return vs Nifty]))/_xlfn.STDEV.P(Table2[1M Return vs Nifty])</f>
        <v>-0.73245883938205947</v>
      </c>
      <c r="K172">
        <v>20.554185661131498</v>
      </c>
      <c r="L172">
        <f>(Table2[[#This Row],[6M Return vs Nifty]]-AVERAGE(Table2[6M Return vs Nifty]))/_xlfn.STDEV.P(Table2[6M Return vs Nifty])</f>
        <v>0.62353275980799894</v>
      </c>
      <c r="M172">
        <v>-3.8630825946236902</v>
      </c>
      <c r="N172">
        <f>(Table2[[#This Row],[1W Return vs Nifty]]-AVERAGE(Table2[1W Return vs Nifty]))/_xlfn.STDEV.P(Table2[1W Return vs Nifty])</f>
        <v>-0.7618701347598672</v>
      </c>
      <c r="O172">
        <v>3041.39</v>
      </c>
      <c r="P172">
        <v>3136.3233279782798</v>
      </c>
      <c r="Q172">
        <v>2777.75482849431</v>
      </c>
      <c r="R172">
        <v>23.7999565051852</v>
      </c>
      <c r="S172" s="1">
        <f>(Table2[[#This Row],[Close Price]]-Table2[[#This Row],[20D EMA]])/Table2[[#This Row],[20D EMA]]</f>
        <v>-3.7989208881465369E-2</v>
      </c>
      <c r="T172" s="1">
        <f>(Table2[[#This Row],[Close Price]]-Table2[[#This Row],[50D EMA]])/Table2[[#This Row],[50D EMA]]</f>
        <v>-6.7108300378569116E-2</v>
      </c>
      <c r="U172" s="1">
        <f>(Table2[[#This Row],[Close Price]]-Table2[[#This Row],[200D EMA]])/Table2[[#This Row],[200D EMA]]</f>
        <v>5.3314702214365448E-2</v>
      </c>
      <c r="V172">
        <v>0.28566457534397299</v>
      </c>
      <c r="W172">
        <v>2881.65</v>
      </c>
      <c r="X172">
        <v>2975</v>
      </c>
      <c r="Y172">
        <v>2823.35</v>
      </c>
      <c r="Z172">
        <v>2975</v>
      </c>
      <c r="AA172">
        <v>2823.35</v>
      </c>
      <c r="AB172">
        <v>3418.4</v>
      </c>
      <c r="AC172" s="1">
        <f>(Table2[[#This Row],[Close Price]]/Table2[[#This Row],[Day Low]])-1</f>
        <v>1.533843457741213E-2</v>
      </c>
      <c r="AD172" s="1">
        <f>(Table2[[#This Row],[Day High]]/Table2[[#This Row],[Close Price]])-1</f>
        <v>1.6798537177230566E-2</v>
      </c>
      <c r="AE172" s="1">
        <f>(Table2[[#This Row],[Close Price]]/Table2[[#This Row],[Current Week Low]])-1</f>
        <v>3.6304390174792367E-2</v>
      </c>
      <c r="AF172" s="1">
        <f>(Table2[[#This Row],[Current Week High]]/Table2[[#This Row],[Close Price]])-1</f>
        <v>1.6798537177230566E-2</v>
      </c>
      <c r="AG172" s="1">
        <f>(Table2[[#This Row],[Close Price]]/Table2[[#This Row],[Current Month Low]])-1</f>
        <v>3.6304390174792367E-2</v>
      </c>
      <c r="AH172" s="1">
        <f>(Table2[[#This Row],[Current Month High]]/Table2[[#This Row],[Close Price]])-1</f>
        <v>0.16834424184425045</v>
      </c>
      <c r="AI172">
        <v>34.422475519934302</v>
      </c>
      <c r="AJ172">
        <v>90.920065252854798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-0.15</v>
      </c>
      <c r="AM172" t="s">
        <v>3158</v>
      </c>
      <c r="AN172">
        <v>-5.77</v>
      </c>
      <c r="AO172" t="s">
        <v>3158</v>
      </c>
      <c r="AP172">
        <v>0.12342120611144999</v>
      </c>
      <c r="AQ172">
        <f>(Table2[[#This Row],[Sharpe Ratio]]-AVERAGE(Table2[Sharpe Ratio]))/_xlfn.STDEV.P(Table2[Sharpe Ratio])</f>
        <v>0.7912343739518215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367</v>
      </c>
      <c r="AT172">
        <f>_xlfn.RANK.AVG(Table2[[#This Row],[6M Return vs Nifty Z-Score]],Table2[6M Return vs Nifty Z-Score])</f>
        <v>145</v>
      </c>
      <c r="AU172">
        <f>_xlfn.RANK.AVG(Table2[[#This Row],[Sharpe Ratio Z-Score]],Table2[Sharpe Ratio Z-Score])</f>
        <v>146</v>
      </c>
      <c r="AV172">
        <f>(Table2[[#This Row],[Rank 1Y]]+Table2[[#This Row],[Rank 6M]]+Table2[[#This Row],[Rank Sharpe]])/3</f>
        <v>219.33333333333334</v>
      </c>
    </row>
    <row r="173" spans="1:48" hidden="1" x14ac:dyDescent="0.3">
      <c r="A173" t="s">
        <v>135</v>
      </c>
      <c r="B173" t="s">
        <v>136</v>
      </c>
      <c r="C173" t="s">
        <v>3112</v>
      </c>
      <c r="D173" t="s">
        <v>137</v>
      </c>
      <c r="E173">
        <v>203280.61082999999</v>
      </c>
      <c r="F173">
        <v>155.55000000000001</v>
      </c>
      <c r="G173">
        <v>86.647737588742999</v>
      </c>
      <c r="H173">
        <f>(Table2[[#This Row],[1Y Return vs Nifty]]-AVERAGE(Table2[1Y Return vs Nifty]))/_xlfn.STDEV.P(Table2[1Y Return vs Nifty])</f>
        <v>1.1397685614124444</v>
      </c>
      <c r="I173">
        <v>-2.7034698116386502</v>
      </c>
      <c r="J173">
        <f>(Table2[[#This Row],[1M Return vs Nifty]]-AVERAGE(Table2[1M Return vs Nifty]))/_xlfn.STDEV.P(Table2[1M Return vs Nifty])</f>
        <v>-8.3377138145386151E-2</v>
      </c>
      <c r="K173">
        <v>-8.7608489185141902</v>
      </c>
      <c r="L173">
        <f>(Table2[[#This Row],[6M Return vs Nifty]]-AVERAGE(Table2[6M Return vs Nifty]))/_xlfn.STDEV.P(Table2[6M Return vs Nifty])</f>
        <v>-0.44835922450104493</v>
      </c>
      <c r="M173">
        <v>4.44737672920773</v>
      </c>
      <c r="N173">
        <f>(Table2[[#This Row],[1W Return vs Nifty]]-AVERAGE(Table2[1W Return vs Nifty]))/_xlfn.STDEV.P(Table2[1W Return vs Nifty])</f>
        <v>0.86494801190036175</v>
      </c>
      <c r="O173">
        <v>148.05000000000001</v>
      </c>
      <c r="P173">
        <v>157.479188721979</v>
      </c>
      <c r="Q173">
        <v>151.25910949335901</v>
      </c>
      <c r="R173">
        <v>46.837368710956703</v>
      </c>
      <c r="S173" s="1">
        <f>(Table2[[#This Row],[Close Price]]-Table2[[#This Row],[20D EMA]])/Table2[[#This Row],[20D EMA]]</f>
        <v>5.0658561296859167E-2</v>
      </c>
      <c r="T173" s="1">
        <f>(Table2[[#This Row],[Close Price]]-Table2[[#This Row],[50D EMA]])/Table2[[#This Row],[50D EMA]]</f>
        <v>-1.2250435994973705E-2</v>
      </c>
      <c r="U173" s="1">
        <f>(Table2[[#This Row],[Close Price]]-Table2[[#This Row],[200D EMA]])/Table2[[#This Row],[200D EMA]]</f>
        <v>2.8367815472491568E-2</v>
      </c>
      <c r="V173">
        <v>1.01170512508941</v>
      </c>
      <c r="W173">
        <v>142.19999999999999</v>
      </c>
      <c r="X173">
        <v>158</v>
      </c>
      <c r="Y173">
        <v>134.08000000000001</v>
      </c>
      <c r="Z173">
        <v>158</v>
      </c>
      <c r="AA173">
        <v>132.80000000000001</v>
      </c>
      <c r="AB173">
        <v>158.69999999999999</v>
      </c>
      <c r="AC173" s="1">
        <f>(Table2[[#This Row],[Close Price]]/Table2[[#This Row],[Day Low]])-1</f>
        <v>9.3881856540084518E-2</v>
      </c>
      <c r="AD173" s="1">
        <f>(Table2[[#This Row],[Day High]]/Table2[[#This Row],[Close Price]])-1</f>
        <v>1.5750562520089995E-2</v>
      </c>
      <c r="AE173" s="1">
        <f>(Table2[[#This Row],[Close Price]]/Table2[[#This Row],[Current Week Low]])-1</f>
        <v>0.16012828162291171</v>
      </c>
      <c r="AF173" s="1">
        <f>(Table2[[#This Row],[Current Week High]]/Table2[[#This Row],[Close Price]])-1</f>
        <v>1.5750562520089995E-2</v>
      </c>
      <c r="AG173" s="1">
        <f>(Table2[[#This Row],[Close Price]]/Table2[[#This Row],[Current Month Low]])-1</f>
        <v>0.17131024096385539</v>
      </c>
      <c r="AH173" s="1">
        <f>(Table2[[#This Row],[Current Month High]]/Table2[[#This Row],[Close Price]])-1</f>
        <v>2.0250723240115676E-2</v>
      </c>
      <c r="AI173">
        <v>47.219543555126897</v>
      </c>
      <c r="AJ173">
        <v>122.53218884120101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-0.19</v>
      </c>
      <c r="AM173" t="s">
        <v>3158</v>
      </c>
      <c r="AN173">
        <v>2.78</v>
      </c>
      <c r="AO173" t="s">
        <v>3159</v>
      </c>
      <c r="AP173">
        <v>0.15485983844604301</v>
      </c>
      <c r="AQ173">
        <f>(Table2[[#This Row],[Sharpe Ratio]]-AVERAGE(Table2[Sharpe Ratio]))/_xlfn.STDEV.P(Table2[Sharpe Ratio])</f>
        <v>1.164905200890834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87</v>
      </c>
      <c r="AT173">
        <f>_xlfn.RANK.AVG(Table2[[#This Row],[6M Return vs Nifty Z-Score]],Table2[6M Return vs Nifty Z-Score])</f>
        <v>478</v>
      </c>
      <c r="AU173">
        <f>_xlfn.RANK.AVG(Table2[[#This Row],[Sharpe Ratio Z-Score]],Table2[Sharpe Ratio Z-Score])</f>
        <v>95</v>
      </c>
      <c r="AV173">
        <f>(Table2[[#This Row],[Rank 1Y]]+Table2[[#This Row],[Rank 6M]]+Table2[[#This Row],[Rank Sharpe]])/3</f>
        <v>220</v>
      </c>
    </row>
    <row r="174" spans="1:48" x14ac:dyDescent="0.3">
      <c r="A174" t="s">
        <v>757</v>
      </c>
      <c r="B174" t="s">
        <v>758</v>
      </c>
      <c r="C174" t="s">
        <v>3116</v>
      </c>
      <c r="D174" t="s">
        <v>250</v>
      </c>
      <c r="E174">
        <v>21479.4580308</v>
      </c>
      <c r="F174">
        <v>536.79999999999995</v>
      </c>
      <c r="G174">
        <v>14.2378670562463</v>
      </c>
      <c r="H174">
        <f>(Table2[[#This Row],[1Y Return vs Nifty]]-AVERAGE(Table2[1Y Return vs Nifty]))/_xlfn.STDEV.P(Table2[1Y Return vs Nifty])</f>
        <v>-0.13568532286016616</v>
      </c>
      <c r="I174">
        <v>1.77478332250277</v>
      </c>
      <c r="J174">
        <f>(Table2[[#This Row],[1M Return vs Nifty]]-AVERAGE(Table2[1M Return vs Nifty]))/_xlfn.STDEV.P(Table2[1M Return vs Nifty])</f>
        <v>0.41773388546703816</v>
      </c>
      <c r="K174">
        <v>24.319150204222201</v>
      </c>
      <c r="L174">
        <f>(Table2[[#This Row],[6M Return vs Nifty]]-AVERAGE(Table2[6M Return vs Nifty]))/_xlfn.STDEV.P(Table2[6M Return vs Nifty])</f>
        <v>0.7611971143896834</v>
      </c>
      <c r="M174">
        <v>0.75881022792686503</v>
      </c>
      <c r="N174">
        <f>(Table2[[#This Row],[1W Return vs Nifty]]-AVERAGE(Table2[1W Return vs Nifty]))/_xlfn.STDEV.P(Table2[1W Return vs Nifty])</f>
        <v>0.14289082039963519</v>
      </c>
      <c r="O174">
        <v>534.83000000000004</v>
      </c>
      <c r="P174">
        <v>521.815463059433</v>
      </c>
      <c r="Q174">
        <v>455.162542538173</v>
      </c>
      <c r="R174">
        <v>44.1789085436181</v>
      </c>
      <c r="S174" s="1">
        <f>(Table2[[#This Row],[Close Price]]-Table2[[#This Row],[20D EMA]])/Table2[[#This Row],[20D EMA]]</f>
        <v>3.6834134210869127E-3</v>
      </c>
      <c r="T174" s="1">
        <f>(Table2[[#This Row],[Close Price]]-Table2[[#This Row],[50D EMA]])/Table2[[#This Row],[50D EMA]]</f>
        <v>2.8716161174511357E-2</v>
      </c>
      <c r="U174" s="1">
        <f>(Table2[[#This Row],[Close Price]]-Table2[[#This Row],[200D EMA]])/Table2[[#This Row],[200D EMA]]</f>
        <v>0.17935890991069478</v>
      </c>
      <c r="V174">
        <v>0.40119215692716398</v>
      </c>
      <c r="W174">
        <v>520.85</v>
      </c>
      <c r="X174">
        <v>541.79999999999995</v>
      </c>
      <c r="Y174">
        <v>507.8</v>
      </c>
      <c r="Z174">
        <v>541.79999999999995</v>
      </c>
      <c r="AA174">
        <v>507.8</v>
      </c>
      <c r="AB174">
        <v>566.79999999999995</v>
      </c>
      <c r="AC174" s="1">
        <f>(Table2[[#This Row],[Close Price]]/Table2[[#This Row],[Day Low]])-1</f>
        <v>3.0623020063357931E-2</v>
      </c>
      <c r="AD174" s="1">
        <f>(Table2[[#This Row],[Day High]]/Table2[[#This Row],[Close Price]])-1</f>
        <v>9.3144560357674155E-3</v>
      </c>
      <c r="AE174" s="1">
        <f>(Table2[[#This Row],[Close Price]]/Table2[[#This Row],[Current Week Low]])-1</f>
        <v>5.7109098070106334E-2</v>
      </c>
      <c r="AF174" s="1">
        <f>(Table2[[#This Row],[Current Week High]]/Table2[[#This Row],[Close Price]])-1</f>
        <v>9.3144560357674155E-3</v>
      </c>
      <c r="AG174" s="1">
        <f>(Table2[[#This Row],[Close Price]]/Table2[[#This Row],[Current Month Low]])-1</f>
        <v>5.7109098070106334E-2</v>
      </c>
      <c r="AH174" s="1">
        <f>(Table2[[#This Row],[Current Month High]]/Table2[[#This Row],[Close Price]])-1</f>
        <v>5.5886736214605159E-2</v>
      </c>
      <c r="AI174">
        <v>8.0476900149031305</v>
      </c>
      <c r="AJ174">
        <v>53.371428571428503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0.19</v>
      </c>
      <c r="AM174" t="s">
        <v>3159</v>
      </c>
      <c r="AN174">
        <v>-1.54</v>
      </c>
      <c r="AO174" t="s">
        <v>3158</v>
      </c>
      <c r="AP174">
        <v>0.10664417305617099</v>
      </c>
      <c r="AQ174">
        <f>(Table2[[#This Row],[Sharpe Ratio]]-AVERAGE(Table2[Sharpe Ratio]))/_xlfn.STDEV.P(Table2[Sharpe Ratio])</f>
        <v>0.59182723217068378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1.7779637295668742</v>
      </c>
      <c r="AS174">
        <f>_xlfn.RANK.AVG(Table2[[#This Row],[1Y Return vs Nifty Z-Score]],Table2[1Y Return vs Nifty Z-Score])</f>
        <v>346</v>
      </c>
      <c r="AT174">
        <f>_xlfn.RANK.AVG(Table2[[#This Row],[6M Return vs Nifty Z-Score]],Table2[6M Return vs Nifty Z-Score])</f>
        <v>122</v>
      </c>
      <c r="AU174">
        <f>_xlfn.RANK.AVG(Table2[[#This Row],[Sharpe Ratio Z-Score]],Table2[Sharpe Ratio Z-Score])</f>
        <v>194</v>
      </c>
      <c r="AV174">
        <f>(Table2[[#This Row],[Rank 1Y]]+Table2[[#This Row],[Rank 6M]]+Table2[[#This Row],[Rank Sharpe]])/3</f>
        <v>220.66666666666666</v>
      </c>
    </row>
    <row r="175" spans="1:48" hidden="1" x14ac:dyDescent="0.3">
      <c r="A175" t="s">
        <v>1918</v>
      </c>
      <c r="B175" t="s">
        <v>1919</v>
      </c>
      <c r="C175" t="s">
        <v>3126</v>
      </c>
      <c r="D175" t="s">
        <v>278</v>
      </c>
      <c r="E175">
        <v>3714.9155774999999</v>
      </c>
      <c r="F175">
        <v>1199.8499999999999</v>
      </c>
      <c r="G175">
        <v>50.207833389058898</v>
      </c>
      <c r="H175">
        <f>(Table2[[#This Row],[1Y Return vs Nifty]]-AVERAGE(Table2[1Y Return vs Nifty]))/_xlfn.STDEV.P(Table2[1Y Return vs Nifty])</f>
        <v>0.49790279073480764</v>
      </c>
      <c r="I175">
        <v>3.6624924255865601</v>
      </c>
      <c r="J175">
        <f>(Table2[[#This Row],[1M Return vs Nifty]]-AVERAGE(Table2[1M Return vs Nifty]))/_xlfn.STDEV.P(Table2[1M Return vs Nifty])</f>
        <v>0.62896621481372872</v>
      </c>
      <c r="K175">
        <v>35.1340154155574</v>
      </c>
      <c r="L175">
        <f>(Table2[[#This Row],[6M Return vs Nifty]]-AVERAGE(Table2[6M Return vs Nifty]))/_xlfn.STDEV.P(Table2[6M Return vs Nifty])</f>
        <v>1.1566381397078613</v>
      </c>
      <c r="M175">
        <v>-5.8089414422465504</v>
      </c>
      <c r="N175">
        <f>(Table2[[#This Row],[1W Return vs Nifty]]-AVERAGE(Table2[1W Return vs Nifty]))/_xlfn.STDEV.P(Table2[1W Return vs Nifty])</f>
        <v>-1.1427827126091494</v>
      </c>
      <c r="O175">
        <v>1291.95</v>
      </c>
      <c r="P175">
        <v>1273.9474383045499</v>
      </c>
      <c r="Q175">
        <v>1053.0566768143999</v>
      </c>
      <c r="R175">
        <v>25.898224055575</v>
      </c>
      <c r="S175" s="1">
        <f>(Table2[[#This Row],[Close Price]]-Table2[[#This Row],[20D EMA]])/Table2[[#This Row],[20D EMA]]</f>
        <v>-7.1287588528967938E-2</v>
      </c>
      <c r="T175" s="1">
        <f>(Table2[[#This Row],[Close Price]]-Table2[[#This Row],[50D EMA]])/Table2[[#This Row],[50D EMA]]</f>
        <v>-5.816365422671093E-2</v>
      </c>
      <c r="U175" s="1">
        <f>(Table2[[#This Row],[Close Price]]-Table2[[#This Row],[200D EMA]])/Table2[[#This Row],[200D EMA]]</f>
        <v>0.13939736238097294</v>
      </c>
      <c r="V175">
        <v>0.38710155133144297</v>
      </c>
      <c r="W175">
        <v>1193.3499999999999</v>
      </c>
      <c r="X175">
        <v>1218</v>
      </c>
      <c r="Y175">
        <v>1158.55</v>
      </c>
      <c r="Z175">
        <v>1218.8499999999999</v>
      </c>
      <c r="AA175">
        <v>1158.55</v>
      </c>
      <c r="AB175">
        <v>1548.95</v>
      </c>
      <c r="AC175" s="1">
        <f>(Table2[[#This Row],[Close Price]]/Table2[[#This Row],[Day Low]])-1</f>
        <v>5.4468513009595654E-3</v>
      </c>
      <c r="AD175" s="1">
        <f>(Table2[[#This Row],[Day High]]/Table2[[#This Row],[Close Price]])-1</f>
        <v>1.5126890861357767E-2</v>
      </c>
      <c r="AE175" s="1">
        <f>(Table2[[#This Row],[Close Price]]/Table2[[#This Row],[Current Week Low]])-1</f>
        <v>3.5648008286219834E-2</v>
      </c>
      <c r="AF175" s="1">
        <f>(Table2[[#This Row],[Current Week High]]/Table2[[#This Row],[Close Price]])-1</f>
        <v>1.5835312747426666E-2</v>
      </c>
      <c r="AG175" s="1">
        <f>(Table2[[#This Row],[Close Price]]/Table2[[#This Row],[Current Month Low]])-1</f>
        <v>3.5648008286219834E-2</v>
      </c>
      <c r="AH175" s="1">
        <f>(Table2[[#This Row],[Current Month High]]/Table2[[#This Row],[Close Price]])-1</f>
        <v>0.2909530357961414</v>
      </c>
      <c r="AI175">
        <v>29.0953035796141</v>
      </c>
      <c r="AJ175">
        <v>81.218849116447601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-0.03</v>
      </c>
      <c r="AM175" t="s">
        <v>3158</v>
      </c>
      <c r="AN175">
        <v>-18.62</v>
      </c>
      <c r="AO175" t="s">
        <v>3158</v>
      </c>
      <c r="AP175">
        <v>3.2228051928333001E-2</v>
      </c>
      <c r="AQ175">
        <f>(Table2[[#This Row],[Sharpe Ratio]]-AVERAGE(Table2[Sharpe Ratio]))/_xlfn.STDEV.P(Table2[Sharpe Ratio])</f>
        <v>-0.29266205551489377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0.84806237713235455</v>
      </c>
      <c r="AS175">
        <f>_xlfn.RANK.AVG(Table2[[#This Row],[1Y Return vs Nifty Z-Score]],Table2[1Y Return vs Nifty Z-Score])</f>
        <v>167</v>
      </c>
      <c r="AT175">
        <f>_xlfn.RANK.AVG(Table2[[#This Row],[6M Return vs Nifty Z-Score]],Table2[6M Return vs Nifty Z-Score])</f>
        <v>81</v>
      </c>
      <c r="AU175">
        <f>_xlfn.RANK.AVG(Table2[[#This Row],[Sharpe Ratio Z-Score]],Table2[Sharpe Ratio Z-Score])</f>
        <v>417</v>
      </c>
      <c r="AV175">
        <f>(Table2[[#This Row],[Rank 1Y]]+Table2[[#This Row],[Rank 6M]]+Table2[[#This Row],[Rank Sharpe]])/3</f>
        <v>221.66666666666666</v>
      </c>
    </row>
    <row r="176" spans="1:48" hidden="1" x14ac:dyDescent="0.3">
      <c r="A176" t="s">
        <v>559</v>
      </c>
      <c r="B176" t="s">
        <v>560</v>
      </c>
      <c r="C176" t="s">
        <v>3117</v>
      </c>
      <c r="D176" t="s">
        <v>149</v>
      </c>
      <c r="E176">
        <v>34880.843899394997</v>
      </c>
      <c r="F176">
        <v>251.55</v>
      </c>
      <c r="G176">
        <v>58.342154156574402</v>
      </c>
      <c r="H176">
        <f>(Table2[[#This Row],[1Y Return vs Nifty]]-AVERAGE(Table2[1Y Return vs Nifty]))/_xlfn.STDEV.P(Table2[1Y Return vs Nifty])</f>
        <v>0.64118368521162983</v>
      </c>
      <c r="I176">
        <v>-8.6442141867719098</v>
      </c>
      <c r="J176">
        <f>(Table2[[#This Row],[1M Return vs Nifty]]-AVERAGE(Table2[1M Return vs Nifty]))/_xlfn.STDEV.P(Table2[1M Return vs Nifty])</f>
        <v>-0.7481391347701104</v>
      </c>
      <c r="K176">
        <v>-3.8836052626445801</v>
      </c>
      <c r="L176">
        <f>(Table2[[#This Row],[6M Return vs Nifty]]-AVERAGE(Table2[6M Return vs Nifty]))/_xlfn.STDEV.P(Table2[6M Return vs Nifty])</f>
        <v>-0.27002484914681474</v>
      </c>
      <c r="M176">
        <v>4.8531225728024001</v>
      </c>
      <c r="N176">
        <f>(Table2[[#This Row],[1W Return vs Nifty]]-AVERAGE(Table2[1W Return vs Nifty]))/_xlfn.STDEV.P(Table2[1W Return vs Nifty])</f>
        <v>0.9443749936796858</v>
      </c>
      <c r="O176">
        <v>257.74</v>
      </c>
      <c r="P176">
        <v>263.89314564741602</v>
      </c>
      <c r="Q176">
        <v>241.082410415944</v>
      </c>
      <c r="R176">
        <v>43.359766109851201</v>
      </c>
      <c r="S176" s="1">
        <f>(Table2[[#This Row],[Close Price]]-Table2[[#This Row],[20D EMA]])/Table2[[#This Row],[20D EMA]]</f>
        <v>-2.4016450686738564E-2</v>
      </c>
      <c r="T176" s="1">
        <f>(Table2[[#This Row],[Close Price]]-Table2[[#This Row],[50D EMA]])/Table2[[#This Row],[50D EMA]]</f>
        <v>-4.6773271117498121E-2</v>
      </c>
      <c r="U176" s="1">
        <f>(Table2[[#This Row],[Close Price]]-Table2[[#This Row],[200D EMA]])/Table2[[#This Row],[200D EMA]]</f>
        <v>4.34191344196206E-2</v>
      </c>
      <c r="V176">
        <v>0.50004587768506903</v>
      </c>
      <c r="W176">
        <v>248.1</v>
      </c>
      <c r="X176">
        <v>254.75</v>
      </c>
      <c r="Y176">
        <v>231.65</v>
      </c>
      <c r="Z176">
        <v>254.75</v>
      </c>
      <c r="AA176">
        <v>231.65</v>
      </c>
      <c r="AB176">
        <v>296.8</v>
      </c>
      <c r="AC176" s="1">
        <f>(Table2[[#This Row],[Close Price]]/Table2[[#This Row],[Day Low]])-1</f>
        <v>1.3905683192261264E-2</v>
      </c>
      <c r="AD176" s="1">
        <f>(Table2[[#This Row],[Day High]]/Table2[[#This Row],[Close Price]])-1</f>
        <v>1.2721129000198728E-2</v>
      </c>
      <c r="AE176" s="1">
        <f>(Table2[[#This Row],[Close Price]]/Table2[[#This Row],[Current Week Low]])-1</f>
        <v>8.5905460824519775E-2</v>
      </c>
      <c r="AF176" s="1">
        <f>(Table2[[#This Row],[Current Week High]]/Table2[[#This Row],[Close Price]])-1</f>
        <v>1.2721129000198728E-2</v>
      </c>
      <c r="AG176" s="1">
        <f>(Table2[[#This Row],[Close Price]]/Table2[[#This Row],[Current Month Low]])-1</f>
        <v>8.5905460824519775E-2</v>
      </c>
      <c r="AH176" s="1">
        <f>(Table2[[#This Row],[Current Month High]]/Table2[[#This Row],[Close Price]])-1</f>
        <v>0.17988471476843571</v>
      </c>
      <c r="AI176">
        <v>23.9515006956867</v>
      </c>
      <c r="AJ176">
        <v>92.684795097663695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0.03</v>
      </c>
      <c r="AM176" t="s">
        <v>3159</v>
      </c>
      <c r="AN176">
        <v>-5.91</v>
      </c>
      <c r="AO176" t="s">
        <v>3158</v>
      </c>
      <c r="AP176">
        <v>0.14813636057564</v>
      </c>
      <c r="AQ176">
        <f>(Table2[[#This Row],[Sharpe Ratio]]-AVERAGE(Table2[Sharpe Ratio]))/_xlfn.STDEV.P(Table2[Sharpe Ratio])</f>
        <v>1.084991815696428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145</v>
      </c>
      <c r="AT176">
        <f>_xlfn.RANK.AVG(Table2[[#This Row],[6M Return vs Nifty Z-Score]],Table2[6M Return vs Nifty Z-Score])</f>
        <v>415</v>
      </c>
      <c r="AU176">
        <f>_xlfn.RANK.AVG(Table2[[#This Row],[Sharpe Ratio Z-Score]],Table2[Sharpe Ratio Z-Score])</f>
        <v>106</v>
      </c>
      <c r="AV176">
        <f>(Table2[[#This Row],[Rank 1Y]]+Table2[[#This Row],[Rank 6M]]+Table2[[#This Row],[Rank Sharpe]])/3</f>
        <v>222</v>
      </c>
    </row>
    <row r="177" spans="1:48" hidden="1" x14ac:dyDescent="0.3">
      <c r="A177" t="s">
        <v>928</v>
      </c>
      <c r="B177" t="s">
        <v>929</v>
      </c>
      <c r="C177" t="s">
        <v>3124</v>
      </c>
      <c r="D177" t="s">
        <v>730</v>
      </c>
      <c r="E177">
        <v>15671.599525400001</v>
      </c>
      <c r="F177">
        <v>380.9</v>
      </c>
      <c r="G177">
        <v>21.971910707117999</v>
      </c>
      <c r="H177">
        <f>(Table2[[#This Row],[1Y Return vs Nifty]]-AVERAGE(Table2[1Y Return vs Nifty]))/_xlfn.STDEV.P(Table2[1Y Return vs Nifty])</f>
        <v>5.4494440997347423E-4</v>
      </c>
      <c r="I177">
        <v>6.5497483193771497</v>
      </c>
      <c r="J177">
        <f>(Table2[[#This Row],[1M Return vs Nifty]]-AVERAGE(Table2[1M Return vs Nifty]))/_xlfn.STDEV.P(Table2[1M Return vs Nifty])</f>
        <v>0.95204660197138713</v>
      </c>
      <c r="K177">
        <v>0.99355598567671799</v>
      </c>
      <c r="L177">
        <f>(Table2[[#This Row],[6M Return vs Nifty]]-AVERAGE(Table2[6M Return vs Nifty]))/_xlfn.STDEV.P(Table2[6M Return vs Nifty])</f>
        <v>-9.169348699013824E-2</v>
      </c>
      <c r="M177">
        <v>6.8440391923651802</v>
      </c>
      <c r="N177">
        <f>(Table2[[#This Row],[1W Return vs Nifty]]-AVERAGE(Table2[1W Return vs Nifty]))/_xlfn.STDEV.P(Table2[1W Return vs Nifty])</f>
        <v>1.3341078783475984</v>
      </c>
      <c r="O177">
        <v>376.27</v>
      </c>
      <c r="P177">
        <v>381.48102903812003</v>
      </c>
      <c r="Q177">
        <v>354.34077388358799</v>
      </c>
      <c r="R177">
        <v>48.089574161247199</v>
      </c>
      <c r="S177" s="1">
        <f>(Table2[[#This Row],[Close Price]]-Table2[[#This Row],[20D EMA]])/Table2[[#This Row],[20D EMA]]</f>
        <v>1.2304993754484799E-2</v>
      </c>
      <c r="T177" s="1">
        <f>(Table2[[#This Row],[Close Price]]-Table2[[#This Row],[50D EMA]])/Table2[[#This Row],[50D EMA]]</f>
        <v>-1.5230876344888703E-3</v>
      </c>
      <c r="U177" s="1">
        <f>(Table2[[#This Row],[Close Price]]-Table2[[#This Row],[200D EMA]])/Table2[[#This Row],[200D EMA]]</f>
        <v>7.4953908988011436E-2</v>
      </c>
      <c r="V177">
        <v>0.840222068635891</v>
      </c>
      <c r="W177">
        <v>369.2</v>
      </c>
      <c r="X177">
        <v>383.55</v>
      </c>
      <c r="Y177">
        <v>369.2</v>
      </c>
      <c r="Z177">
        <v>383.55</v>
      </c>
      <c r="AA177">
        <v>338.7</v>
      </c>
      <c r="AB177">
        <v>394.7</v>
      </c>
      <c r="AC177" s="1">
        <f>(Table2[[#This Row],[Close Price]]/Table2[[#This Row],[Day Low]])-1</f>
        <v>3.1690140845070491E-2</v>
      </c>
      <c r="AD177" s="1">
        <f>(Table2[[#This Row],[Day High]]/Table2[[#This Row],[Close Price]])-1</f>
        <v>6.9572066159098167E-3</v>
      </c>
      <c r="AE177" s="1">
        <f>(Table2[[#This Row],[Close Price]]/Table2[[#This Row],[Current Week Low]])-1</f>
        <v>3.1690140845070491E-2</v>
      </c>
      <c r="AF177" s="1">
        <f>(Table2[[#This Row],[Current Week High]]/Table2[[#This Row],[Close Price]])-1</f>
        <v>6.9572066159098167E-3</v>
      </c>
      <c r="AG177" s="1">
        <f>(Table2[[#This Row],[Close Price]]/Table2[[#This Row],[Current Month Low]])-1</f>
        <v>0.12459403602007679</v>
      </c>
      <c r="AH177" s="1">
        <f>(Table2[[#This Row],[Current Month High]]/Table2[[#This Row],[Close Price]])-1</f>
        <v>3.6229981622473151E-2</v>
      </c>
      <c r="AI177">
        <v>24.547125229719001</v>
      </c>
      <c r="AJ177">
        <v>55.501122678097502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-0.03</v>
      </c>
      <c r="AM177" t="s">
        <v>3158</v>
      </c>
      <c r="AN177">
        <v>2.71</v>
      </c>
      <c r="AO177" t="s">
        <v>3159</v>
      </c>
      <c r="AP177">
        <v>0.195582426730189</v>
      </c>
      <c r="AQ177">
        <f>(Table2[[#This Row],[Sharpe Ratio]]-AVERAGE(Table2[Sharpe Ratio]))/_xlfn.STDEV.P(Table2[Sharpe Ratio])</f>
        <v>1.6489225422714944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293</v>
      </c>
      <c r="AT177">
        <f>_xlfn.RANK.AVG(Table2[[#This Row],[6M Return vs Nifty Z-Score]],Table2[6M Return vs Nifty Z-Score])</f>
        <v>346</v>
      </c>
      <c r="AU177">
        <f>_xlfn.RANK.AVG(Table2[[#This Row],[Sharpe Ratio Z-Score]],Table2[Sharpe Ratio Z-Score])</f>
        <v>28</v>
      </c>
      <c r="AV177">
        <f>(Table2[[#This Row],[Rank 1Y]]+Table2[[#This Row],[Rank 6M]]+Table2[[#This Row],[Rank Sharpe]])/3</f>
        <v>222.33333333333334</v>
      </c>
    </row>
    <row r="178" spans="1:48" hidden="1" x14ac:dyDescent="0.3">
      <c r="A178" t="s">
        <v>1181</v>
      </c>
      <c r="B178" t="s">
        <v>1182</v>
      </c>
      <c r="C178" t="s">
        <v>3122</v>
      </c>
      <c r="D178" t="s">
        <v>311</v>
      </c>
      <c r="E178">
        <v>10074.781094</v>
      </c>
      <c r="F178">
        <v>1467.1</v>
      </c>
      <c r="G178">
        <v>46.228884317761597</v>
      </c>
      <c r="H178">
        <f>(Table2[[#This Row],[1Y Return vs Nifty]]-AVERAGE(Table2[1Y Return vs Nifty]))/_xlfn.STDEV.P(Table2[1Y Return vs Nifty])</f>
        <v>0.42781612974524746</v>
      </c>
      <c r="I178">
        <v>-3.0230447217354599</v>
      </c>
      <c r="J178">
        <f>(Table2[[#This Row],[1M Return vs Nifty]]-AVERAGE(Table2[1M Return vs Nifty]))/_xlfn.STDEV.P(Table2[1M Return vs Nifty])</f>
        <v>-0.1191371779471924</v>
      </c>
      <c r="K178">
        <v>44.115369255169</v>
      </c>
      <c r="L178">
        <f>(Table2[[#This Row],[6M Return vs Nifty]]-AVERAGE(Table2[6M Return vs Nifty]))/_xlfn.STDEV.P(Table2[6M Return vs Nifty])</f>
        <v>1.485037588214986</v>
      </c>
      <c r="M178">
        <v>-9.7342570838790596</v>
      </c>
      <c r="N178">
        <f>(Table2[[#This Row],[1W Return vs Nifty]]-AVERAGE(Table2[1W Return vs Nifty]))/_xlfn.STDEV.P(Table2[1W Return vs Nifty])</f>
        <v>-1.9111848512087444</v>
      </c>
      <c r="O178">
        <v>1643.37</v>
      </c>
      <c r="P178">
        <v>1591.12999006625</v>
      </c>
      <c r="Q178">
        <v>1286.8324424070499</v>
      </c>
      <c r="R178">
        <v>27.620260488878898</v>
      </c>
      <c r="S178" s="1">
        <f>(Table2[[#This Row],[Close Price]]-Table2[[#This Row],[20D EMA]])/Table2[[#This Row],[20D EMA]]</f>
        <v>-0.1072612984294468</v>
      </c>
      <c r="T178" s="1">
        <f>(Table2[[#This Row],[Close Price]]-Table2[[#This Row],[50D EMA]])/Table2[[#This Row],[50D EMA]]</f>
        <v>-7.7950884491270162E-2</v>
      </c>
      <c r="U178" s="1">
        <f>(Table2[[#This Row],[Close Price]]-Table2[[#This Row],[200D EMA]])/Table2[[#This Row],[200D EMA]]</f>
        <v>0.14008627048270195</v>
      </c>
      <c r="V178">
        <v>0.53213184855636797</v>
      </c>
      <c r="W178">
        <v>1448.05</v>
      </c>
      <c r="X178">
        <v>1526.4</v>
      </c>
      <c r="Y178">
        <v>1448.05</v>
      </c>
      <c r="Z178">
        <v>1672</v>
      </c>
      <c r="AA178">
        <v>1448.05</v>
      </c>
      <c r="AB178">
        <v>1880.95</v>
      </c>
      <c r="AC178" s="1">
        <f>(Table2[[#This Row],[Close Price]]/Table2[[#This Row],[Day Low]])-1</f>
        <v>1.3155623079313505E-2</v>
      </c>
      <c r="AD178" s="1">
        <f>(Table2[[#This Row],[Day High]]/Table2[[#This Row],[Close Price]])-1</f>
        <v>4.0419875945743478E-2</v>
      </c>
      <c r="AE178" s="1">
        <f>(Table2[[#This Row],[Close Price]]/Table2[[#This Row],[Current Week Low]])-1</f>
        <v>1.3155623079313505E-2</v>
      </c>
      <c r="AF178" s="1">
        <f>(Table2[[#This Row],[Current Week High]]/Table2[[#This Row],[Close Price]])-1</f>
        <v>0.13966328130325145</v>
      </c>
      <c r="AG178" s="1">
        <f>(Table2[[#This Row],[Close Price]]/Table2[[#This Row],[Current Month Low]])-1</f>
        <v>1.3155623079313505E-2</v>
      </c>
      <c r="AH178" s="1">
        <f>(Table2[[#This Row],[Current Month High]]/Table2[[#This Row],[Close Price]])-1</f>
        <v>0.28208711062640601</v>
      </c>
      <c r="AI178">
        <v>28.208711062640599</v>
      </c>
      <c r="AJ178">
        <v>78.914634146341399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-0.1</v>
      </c>
      <c r="AM178" t="s">
        <v>3158</v>
      </c>
      <c r="AN178">
        <v>-20.329999999999998</v>
      </c>
      <c r="AO178" t="s">
        <v>3158</v>
      </c>
      <c r="AP178">
        <v>2.7000512217549E-2</v>
      </c>
      <c r="AQ178">
        <f>(Table2[[#This Row],[Sharpe Ratio]]-AVERAGE(Table2[Sharpe Ratio]))/_xlfn.STDEV.P(Table2[Sharpe Ratio])</f>
        <v>-0.35479513642617166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-0.472263447621875</v>
      </c>
      <c r="AS178">
        <f>_xlfn.RANK.AVG(Table2[[#This Row],[1Y Return vs Nifty Z-Score]],Table2[1Y Return vs Nifty Z-Score])</f>
        <v>183</v>
      </c>
      <c r="AT178">
        <f>_xlfn.RANK.AVG(Table2[[#This Row],[6M Return vs Nifty Z-Score]],Table2[6M Return vs Nifty Z-Score])</f>
        <v>58</v>
      </c>
      <c r="AU178">
        <f>_xlfn.RANK.AVG(Table2[[#This Row],[Sharpe Ratio Z-Score]],Table2[Sharpe Ratio Z-Score])</f>
        <v>429</v>
      </c>
      <c r="AV178">
        <f>(Table2[[#This Row],[Rank 1Y]]+Table2[[#This Row],[Rank 6M]]+Table2[[#This Row],[Rank Sharpe]])/3</f>
        <v>223.33333333333334</v>
      </c>
    </row>
    <row r="179" spans="1:48" x14ac:dyDescent="0.3">
      <c r="A179" t="s">
        <v>1629</v>
      </c>
      <c r="B179" t="s">
        <v>1630</v>
      </c>
      <c r="C179" t="s">
        <v>3114</v>
      </c>
      <c r="D179" t="s">
        <v>237</v>
      </c>
      <c r="E179">
        <v>5553.2844437200001</v>
      </c>
      <c r="F179">
        <v>287.8</v>
      </c>
      <c r="G179">
        <v>16.302895825373302</v>
      </c>
      <c r="H179">
        <f>(Table2[[#This Row],[1Y Return vs Nifty]]-AVERAGE(Table2[1Y Return vs Nifty]))/_xlfn.STDEV.P(Table2[1Y Return vs Nifty])</f>
        <v>-9.9311152524705015E-2</v>
      </c>
      <c r="I179">
        <v>-2.6370173703614101E-2</v>
      </c>
      <c r="J179">
        <f>(Table2[[#This Row],[1M Return vs Nifty]]-AVERAGE(Table2[1M Return vs Nifty]))/_xlfn.STDEV.P(Table2[1M Return vs Nifty])</f>
        <v>0.21618702218546487</v>
      </c>
      <c r="K179">
        <v>13.8060911748083</v>
      </c>
      <c r="L179">
        <f>(Table2[[#This Row],[6M Return vs Nifty]]-AVERAGE(Table2[6M Return vs Nifty]))/_xlfn.STDEV.P(Table2[6M Return vs Nifty])</f>
        <v>0.3767915059439445</v>
      </c>
      <c r="M179">
        <v>-1.80516709000458</v>
      </c>
      <c r="N179">
        <f>(Table2[[#This Row],[1W Return vs Nifty]]-AVERAGE(Table2[1W Return vs Nifty]))/_xlfn.STDEV.P(Table2[1W Return vs Nifty])</f>
        <v>-0.35902184963471612</v>
      </c>
      <c r="O179">
        <v>288.72000000000003</v>
      </c>
      <c r="P179">
        <v>285.71447232302302</v>
      </c>
      <c r="Q179">
        <v>253.41094796850001</v>
      </c>
      <c r="R179">
        <v>35.591898403473799</v>
      </c>
      <c r="S179" s="1">
        <f>(Table2[[#This Row],[Close Price]]-Table2[[#This Row],[20D EMA]])/Table2[[#This Row],[20D EMA]]</f>
        <v>-3.1864782488224431E-3</v>
      </c>
      <c r="T179" s="1">
        <f>(Table2[[#This Row],[Close Price]]-Table2[[#This Row],[50D EMA]])/Table2[[#This Row],[50D EMA]]</f>
        <v>7.2993421019959355E-3</v>
      </c>
      <c r="U179" s="1">
        <f>(Table2[[#This Row],[Close Price]]-Table2[[#This Row],[200D EMA]])/Table2[[#This Row],[200D EMA]]</f>
        <v>0.13570468169265795</v>
      </c>
      <c r="V179">
        <v>0.35319878447877301</v>
      </c>
      <c r="W179">
        <v>274.45</v>
      </c>
      <c r="X179">
        <v>290.8</v>
      </c>
      <c r="Y179">
        <v>266.10000000000002</v>
      </c>
      <c r="Z179">
        <v>290.8</v>
      </c>
      <c r="AA179">
        <v>265.3</v>
      </c>
      <c r="AB179">
        <v>318</v>
      </c>
      <c r="AC179" s="1">
        <f>(Table2[[#This Row],[Close Price]]/Table2[[#This Row],[Day Low]])-1</f>
        <v>4.8642740025505615E-2</v>
      </c>
      <c r="AD179" s="1">
        <f>(Table2[[#This Row],[Day High]]/Table2[[#This Row],[Close Price]])-1</f>
        <v>1.0423905489923557E-2</v>
      </c>
      <c r="AE179" s="1">
        <f>(Table2[[#This Row],[Close Price]]/Table2[[#This Row],[Current Week Low]])-1</f>
        <v>8.1548290116497446E-2</v>
      </c>
      <c r="AF179" s="1">
        <f>(Table2[[#This Row],[Current Week High]]/Table2[[#This Row],[Close Price]])-1</f>
        <v>1.0423905489923557E-2</v>
      </c>
      <c r="AG179" s="1">
        <f>(Table2[[#This Row],[Close Price]]/Table2[[#This Row],[Current Month Low]])-1</f>
        <v>8.4809649453448932E-2</v>
      </c>
      <c r="AH179" s="1">
        <f>(Table2[[#This Row],[Current Month High]]/Table2[[#This Row],[Close Price]])-1</f>
        <v>0.10493398193189707</v>
      </c>
      <c r="AI179">
        <v>14.628214037526</v>
      </c>
      <c r="AJ179">
        <v>58.088437242515703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0.21</v>
      </c>
      <c r="AM179" t="s">
        <v>3159</v>
      </c>
      <c r="AN179">
        <v>-6.77</v>
      </c>
      <c r="AO179" t="s">
        <v>3158</v>
      </c>
      <c r="AP179">
        <v>0.12844345864654599</v>
      </c>
      <c r="AQ179">
        <f>(Table2[[#This Row],[Sharpe Ratio]]-AVERAGE(Table2[Sharpe Ratio]))/_xlfn.STDEV.P(Table2[Sharpe Ratio])</f>
        <v>0.85092746867404034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0.98557299464402837</v>
      </c>
      <c r="AS179">
        <f>_xlfn.RANK.AVG(Table2[[#This Row],[1Y Return vs Nifty Z-Score]],Table2[1Y Return vs Nifty Z-Score])</f>
        <v>333</v>
      </c>
      <c r="AT179">
        <f>_xlfn.RANK.AVG(Table2[[#This Row],[6M Return vs Nifty Z-Score]],Table2[6M Return vs Nifty Z-Score])</f>
        <v>200</v>
      </c>
      <c r="AU179">
        <f>_xlfn.RANK.AVG(Table2[[#This Row],[Sharpe Ratio Z-Score]],Table2[Sharpe Ratio Z-Score])</f>
        <v>137</v>
      </c>
      <c r="AV179">
        <f>(Table2[[#This Row],[Rank 1Y]]+Table2[[#This Row],[Rank 6M]]+Table2[[#This Row],[Rank Sharpe]])/3</f>
        <v>223.33333333333334</v>
      </c>
    </row>
    <row r="180" spans="1:48" x14ac:dyDescent="0.3">
      <c r="A180" t="s">
        <v>1733</v>
      </c>
      <c r="B180" t="s">
        <v>1734</v>
      </c>
      <c r="C180" t="s">
        <v>594</v>
      </c>
      <c r="D180" t="s">
        <v>594</v>
      </c>
      <c r="E180">
        <v>4688.9618346999996</v>
      </c>
      <c r="F180">
        <v>227.03</v>
      </c>
      <c r="G180">
        <v>19.3988307449528</v>
      </c>
      <c r="H180">
        <f>(Table2[[#This Row],[1Y Return vs Nifty]]-AVERAGE(Table2[1Y Return vs Nifty]))/_xlfn.STDEV.P(Table2[1Y Return vs Nifty])</f>
        <v>-4.4778225044041386E-2</v>
      </c>
      <c r="I180">
        <v>9.8208607061812998</v>
      </c>
      <c r="J180">
        <f>(Table2[[#This Row],[1M Return vs Nifty]]-AVERAGE(Table2[1M Return vs Nifty]))/_xlfn.STDEV.P(Table2[1M Return vs Nifty])</f>
        <v>1.3180800590812156</v>
      </c>
      <c r="K180">
        <v>23.513528897614499</v>
      </c>
      <c r="L180">
        <f>(Table2[[#This Row],[6M Return vs Nifty]]-AVERAGE(Table2[6M Return vs Nifty]))/_xlfn.STDEV.P(Table2[6M Return vs Nifty])</f>
        <v>0.73173990810206213</v>
      </c>
      <c r="M180">
        <v>0.41415473257839502</v>
      </c>
      <c r="N180">
        <f>(Table2[[#This Row],[1W Return vs Nifty]]-AVERAGE(Table2[1W Return vs Nifty]))/_xlfn.STDEV.P(Table2[1W Return vs Nifty])</f>
        <v>7.5422610481177627E-2</v>
      </c>
      <c r="O180">
        <v>225.91</v>
      </c>
      <c r="P180">
        <v>221.07971809309899</v>
      </c>
      <c r="Q180">
        <v>194.14829532981599</v>
      </c>
      <c r="R180">
        <v>47.0718959766129</v>
      </c>
      <c r="S180" s="1">
        <f>(Table2[[#This Row],[Close Price]]-Table2[[#This Row],[20D EMA]])/Table2[[#This Row],[20D EMA]]</f>
        <v>4.9577265282634876E-3</v>
      </c>
      <c r="T180" s="1">
        <f>(Table2[[#This Row],[Close Price]]-Table2[[#This Row],[50D EMA]])/Table2[[#This Row],[50D EMA]]</f>
        <v>2.6914643994594228E-2</v>
      </c>
      <c r="U180" s="1">
        <f>(Table2[[#This Row],[Close Price]]-Table2[[#This Row],[200D EMA]])/Table2[[#This Row],[200D EMA]]</f>
        <v>0.16936385979761037</v>
      </c>
      <c r="V180">
        <v>1.7519204767982399</v>
      </c>
      <c r="W180">
        <v>222.75</v>
      </c>
      <c r="X180">
        <v>231.65</v>
      </c>
      <c r="Y180">
        <v>214.3</v>
      </c>
      <c r="Z180">
        <v>231.65</v>
      </c>
      <c r="AA180">
        <v>208.91</v>
      </c>
      <c r="AB180">
        <v>256.39999999999998</v>
      </c>
      <c r="AC180" s="1">
        <f>(Table2[[#This Row],[Close Price]]/Table2[[#This Row],[Day Low]])-1</f>
        <v>1.9214365881032647E-2</v>
      </c>
      <c r="AD180" s="1">
        <f>(Table2[[#This Row],[Day High]]/Table2[[#This Row],[Close Price]])-1</f>
        <v>2.0349733515394375E-2</v>
      </c>
      <c r="AE180" s="1">
        <f>(Table2[[#This Row],[Close Price]]/Table2[[#This Row],[Current Week Low]])-1</f>
        <v>5.9402706486234136E-2</v>
      </c>
      <c r="AF180" s="1">
        <f>(Table2[[#This Row],[Current Week High]]/Table2[[#This Row],[Close Price]])-1</f>
        <v>2.0349733515394375E-2</v>
      </c>
      <c r="AG180" s="1">
        <f>(Table2[[#This Row],[Close Price]]/Table2[[#This Row],[Current Month Low]])-1</f>
        <v>8.6735914987315033E-2</v>
      </c>
      <c r="AH180" s="1">
        <f>(Table2[[#This Row],[Current Month High]]/Table2[[#This Row],[Close Price]])-1</f>
        <v>0.12936616306215032</v>
      </c>
      <c r="AI180">
        <v>12.936616306215001</v>
      </c>
      <c r="AJ180">
        <v>69.299030574198298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0.04</v>
      </c>
      <c r="AM180" t="s">
        <v>3159</v>
      </c>
      <c r="AN180">
        <v>-4.59</v>
      </c>
      <c r="AO180" t="s">
        <v>3158</v>
      </c>
      <c r="AP180">
        <v>9.3274038654377001E-2</v>
      </c>
      <c r="AQ180">
        <f>(Table2[[#This Row],[Sharpe Ratio]]-AVERAGE(Table2[Sharpe Ratio]))/_xlfn.STDEV.P(Table2[Sharpe Ratio])</f>
        <v>0.43291353881937356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2.5133778914397875</v>
      </c>
      <c r="AS180">
        <f>_xlfn.RANK.AVG(Table2[[#This Row],[1Y Return vs Nifty Z-Score]],Table2[1Y Return vs Nifty Z-Score])</f>
        <v>310</v>
      </c>
      <c r="AT180">
        <f>_xlfn.RANK.AVG(Table2[[#This Row],[6M Return vs Nifty Z-Score]],Table2[6M Return vs Nifty Z-Score])</f>
        <v>126</v>
      </c>
      <c r="AU180">
        <f>_xlfn.RANK.AVG(Table2[[#This Row],[Sharpe Ratio Z-Score]],Table2[Sharpe Ratio Z-Score])</f>
        <v>235</v>
      </c>
      <c r="AV180">
        <f>(Table2[[#This Row],[Rank 1Y]]+Table2[[#This Row],[Rank 6M]]+Table2[[#This Row],[Rank Sharpe]])/3</f>
        <v>223.66666666666666</v>
      </c>
    </row>
    <row r="181" spans="1:48" hidden="1" x14ac:dyDescent="0.3">
      <c r="A181" t="s">
        <v>142</v>
      </c>
      <c r="B181" t="s">
        <v>143</v>
      </c>
      <c r="C181" t="s">
        <v>3114</v>
      </c>
      <c r="D181" t="s">
        <v>144</v>
      </c>
      <c r="E181">
        <v>196726.566899775</v>
      </c>
      <c r="F181">
        <v>605.54999999999995</v>
      </c>
      <c r="G181">
        <v>38.022349282340997</v>
      </c>
      <c r="H181">
        <f>(Table2[[#This Row],[1Y Return vs Nifty]]-AVERAGE(Table2[1Y Return vs Nifty]))/_xlfn.STDEV.P(Table2[1Y Return vs Nifty])</f>
        <v>0.28326322680021349</v>
      </c>
      <c r="I181">
        <v>4.1441401930428299</v>
      </c>
      <c r="J181">
        <f>(Table2[[#This Row],[1M Return vs Nifty]]-AVERAGE(Table2[1M Return vs Nifty]))/_xlfn.STDEV.P(Table2[1M Return vs Nifty])</f>
        <v>0.6828620082271406</v>
      </c>
      <c r="K181">
        <v>-5.3528896056578104</v>
      </c>
      <c r="L181">
        <f>(Table2[[#This Row],[6M Return vs Nifty]]-AVERAGE(Table2[6M Return vs Nifty]))/_xlfn.STDEV.P(Table2[6M Return vs Nifty])</f>
        <v>-0.32374861691750573</v>
      </c>
      <c r="M181">
        <v>-0.86062778909196003</v>
      </c>
      <c r="N181">
        <f>(Table2[[#This Row],[1W Return vs Nifty]]-AVERAGE(Table2[1W Return vs Nifty]))/_xlfn.STDEV.P(Table2[1W Return vs Nifty])</f>
        <v>-0.17412308350370137</v>
      </c>
      <c r="O181">
        <v>604.04999999999995</v>
      </c>
      <c r="P181">
        <v>608.73819258838103</v>
      </c>
      <c r="Q181">
        <v>571.70831293485105</v>
      </c>
      <c r="R181">
        <v>53.8560869989374</v>
      </c>
      <c r="S181" s="1">
        <f>(Table2[[#This Row],[Close Price]]-Table2[[#This Row],[20D EMA]])/Table2[[#This Row],[20D EMA]]</f>
        <v>2.4832381425378696E-3</v>
      </c>
      <c r="T181" s="1">
        <f>(Table2[[#This Row],[Close Price]]-Table2[[#This Row],[50D EMA]])/Table2[[#This Row],[50D EMA]]</f>
        <v>-5.2373789376098431E-3</v>
      </c>
      <c r="U181" s="1">
        <f>(Table2[[#This Row],[Close Price]]-Table2[[#This Row],[200D EMA]])/Table2[[#This Row],[200D EMA]]</f>
        <v>5.9193974093928084E-2</v>
      </c>
      <c r="V181">
        <v>0.91676504671827996</v>
      </c>
      <c r="W181">
        <v>592</v>
      </c>
      <c r="X181">
        <v>615.45000000000005</v>
      </c>
      <c r="Y181">
        <v>589.4</v>
      </c>
      <c r="Z181">
        <v>615.54999999999995</v>
      </c>
      <c r="AA181">
        <v>536.85</v>
      </c>
      <c r="AB181">
        <v>631.20000000000005</v>
      </c>
      <c r="AC181" s="1">
        <f>(Table2[[#This Row],[Close Price]]/Table2[[#This Row],[Day Low]])-1</f>
        <v>2.2888513513513509E-2</v>
      </c>
      <c r="AD181" s="1">
        <f>(Table2[[#This Row],[Day High]]/Table2[[#This Row],[Close Price]])-1</f>
        <v>1.6348773841962094E-2</v>
      </c>
      <c r="AE181" s="1">
        <f>(Table2[[#This Row],[Close Price]]/Table2[[#This Row],[Current Week Low]])-1</f>
        <v>2.7400746521886621E-2</v>
      </c>
      <c r="AF181" s="1">
        <f>(Table2[[#This Row],[Current Week High]]/Table2[[#This Row],[Close Price]])-1</f>
        <v>1.6513912971678701E-2</v>
      </c>
      <c r="AG181" s="1">
        <f>(Table2[[#This Row],[Close Price]]/Table2[[#This Row],[Current Month Low]])-1</f>
        <v>0.12796870634255364</v>
      </c>
      <c r="AH181" s="1">
        <f>(Table2[[#This Row],[Current Month High]]/Table2[[#This Row],[Close Price]])-1</f>
        <v>4.2358186772355921E-2</v>
      </c>
      <c r="AI181">
        <v>12.4795640326975</v>
      </c>
      <c r="AJ181">
        <v>67.593822650282206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0.06</v>
      </c>
      <c r="AM181" t="s">
        <v>3159</v>
      </c>
      <c r="AN181">
        <v>2.35</v>
      </c>
      <c r="AO181" t="s">
        <v>3159</v>
      </c>
      <c r="AP181">
        <v>0.207320533077125</v>
      </c>
      <c r="AQ181">
        <f>(Table2[[#This Row],[Sharpe Ratio]]-AVERAGE(Table2[Sharpe Ratio]))/_xlfn.STDEV.P(Table2[Sharpe Ratio])</f>
        <v>1.7884384047516626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217</v>
      </c>
      <c r="AT181">
        <f>_xlfn.RANK.AVG(Table2[[#This Row],[6M Return vs Nifty Z-Score]],Table2[6M Return vs Nifty Z-Score])</f>
        <v>433</v>
      </c>
      <c r="AU181">
        <f>_xlfn.RANK.AVG(Table2[[#This Row],[Sharpe Ratio Z-Score]],Table2[Sharpe Ratio Z-Score])</f>
        <v>22</v>
      </c>
      <c r="AV181">
        <f>(Table2[[#This Row],[Rank 1Y]]+Table2[[#This Row],[Rank 6M]]+Table2[[#This Row],[Rank Sharpe]])/3</f>
        <v>224</v>
      </c>
    </row>
    <row r="182" spans="1:48" hidden="1" x14ac:dyDescent="0.3">
      <c r="A182" t="s">
        <v>325</v>
      </c>
      <c r="B182" t="s">
        <v>326</v>
      </c>
      <c r="C182" t="s">
        <v>3116</v>
      </c>
      <c r="D182" t="s">
        <v>51</v>
      </c>
      <c r="E182">
        <v>81611.340055844994</v>
      </c>
      <c r="F182">
        <v>1405.15</v>
      </c>
      <c r="G182">
        <v>35.9667578991045</v>
      </c>
      <c r="H182">
        <f>(Table2[[#This Row],[1Y Return vs Nifty]]-AVERAGE(Table2[1Y Return vs Nifty]))/_xlfn.STDEV.P(Table2[1Y Return vs Nifty])</f>
        <v>0.2470552900238363</v>
      </c>
      <c r="I182">
        <v>-0.90459504025705895</v>
      </c>
      <c r="J182">
        <f>(Table2[[#This Row],[1M Return vs Nifty]]-AVERAGE(Table2[1M Return vs Nifty]))/_xlfn.STDEV.P(Table2[1M Return vs Nifty])</f>
        <v>0.1179147386279933</v>
      </c>
      <c r="K182">
        <v>14.136443692692501</v>
      </c>
      <c r="L182">
        <f>(Table2[[#This Row],[6M Return vs Nifty]]-AVERAGE(Table2[6M Return vs Nifty]))/_xlfn.STDEV.P(Table2[6M Return vs Nifty])</f>
        <v>0.38887070765712445</v>
      </c>
      <c r="M182">
        <v>-2.5038803436829098</v>
      </c>
      <c r="N182">
        <f>(Table2[[#This Row],[1W Return vs Nifty]]-AVERAGE(Table2[1W Return vs Nifty]))/_xlfn.STDEV.P(Table2[1W Return vs Nifty])</f>
        <v>-0.49579881419265931</v>
      </c>
      <c r="O182">
        <v>1455.68</v>
      </c>
      <c r="P182">
        <v>1463.71043759235</v>
      </c>
      <c r="Q182">
        <v>1286.16657549603</v>
      </c>
      <c r="R182">
        <v>27.714232810130099</v>
      </c>
      <c r="S182" s="1">
        <f>(Table2[[#This Row],[Close Price]]-Table2[[#This Row],[20D EMA]])/Table2[[#This Row],[20D EMA]]</f>
        <v>-3.4712299406462942E-2</v>
      </c>
      <c r="T182" s="1">
        <f>(Table2[[#This Row],[Close Price]]-Table2[[#This Row],[50D EMA]])/Table2[[#This Row],[50D EMA]]</f>
        <v>-4.000821206732369E-2</v>
      </c>
      <c r="U182" s="1">
        <f>(Table2[[#This Row],[Close Price]]-Table2[[#This Row],[200D EMA]])/Table2[[#This Row],[200D EMA]]</f>
        <v>9.2510120205916826E-2</v>
      </c>
      <c r="V182">
        <v>0.52895266120713702</v>
      </c>
      <c r="W182">
        <v>1385.05</v>
      </c>
      <c r="X182">
        <v>1419.95</v>
      </c>
      <c r="Y182">
        <v>1385.05</v>
      </c>
      <c r="Z182">
        <v>1442.35</v>
      </c>
      <c r="AA182">
        <v>1385.05</v>
      </c>
      <c r="AB182">
        <v>1520.05</v>
      </c>
      <c r="AC182" s="1">
        <f>(Table2[[#This Row],[Close Price]]/Table2[[#This Row],[Day Low]])-1</f>
        <v>1.4512111476120193E-2</v>
      </c>
      <c r="AD182" s="1">
        <f>(Table2[[#This Row],[Day High]]/Table2[[#This Row],[Close Price]])-1</f>
        <v>1.0532683343415172E-2</v>
      </c>
      <c r="AE182" s="1">
        <f>(Table2[[#This Row],[Close Price]]/Table2[[#This Row],[Current Week Low]])-1</f>
        <v>1.4512111476120193E-2</v>
      </c>
      <c r="AF182" s="1">
        <f>(Table2[[#This Row],[Current Week High]]/Table2[[#This Row],[Close Price]])-1</f>
        <v>2.6474041917232904E-2</v>
      </c>
      <c r="AG182" s="1">
        <f>(Table2[[#This Row],[Close Price]]/Table2[[#This Row],[Current Month Low]])-1</f>
        <v>1.4512111476120193E-2</v>
      </c>
      <c r="AH182" s="1">
        <f>(Table2[[#This Row],[Current Month High]]/Table2[[#This Row],[Close Price]])-1</f>
        <v>8.1770629470163225E-2</v>
      </c>
      <c r="AI182">
        <v>13.2975127210618</v>
      </c>
      <c r="AJ182">
        <v>68.352003833942305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-0.05</v>
      </c>
      <c r="AM182" t="s">
        <v>3158</v>
      </c>
      <c r="AN182">
        <v>-5.65</v>
      </c>
      <c r="AO182" t="s">
        <v>3158</v>
      </c>
      <c r="AP182">
        <v>8.5663866524601007E-2</v>
      </c>
      <c r="AQ182">
        <f>(Table2[[#This Row],[Sharpe Ratio]]-AVERAGE(Table2[Sharpe Ratio]))/_xlfn.STDEV.P(Table2[Sharpe Ratio])</f>
        <v>0.34246115263994675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223</v>
      </c>
      <c r="AT182">
        <f>_xlfn.RANK.AVG(Table2[[#This Row],[6M Return vs Nifty Z-Score]],Table2[6M Return vs Nifty Z-Score])</f>
        <v>198</v>
      </c>
      <c r="AU182">
        <f>_xlfn.RANK.AVG(Table2[[#This Row],[Sharpe Ratio Z-Score]],Table2[Sharpe Ratio Z-Score])</f>
        <v>252</v>
      </c>
      <c r="AV182">
        <f>(Table2[[#This Row],[Rank 1Y]]+Table2[[#This Row],[Rank 6M]]+Table2[[#This Row],[Rank Sharpe]])/3</f>
        <v>224.33333333333334</v>
      </c>
    </row>
    <row r="183" spans="1:48" x14ac:dyDescent="0.3">
      <c r="A183" t="s">
        <v>1192</v>
      </c>
      <c r="B183" t="s">
        <v>1193</v>
      </c>
      <c r="C183" t="s">
        <v>3116</v>
      </c>
      <c r="D183" t="s">
        <v>250</v>
      </c>
      <c r="E183">
        <v>9847.6330292000002</v>
      </c>
      <c r="F183">
        <v>959.6</v>
      </c>
      <c r="G183">
        <v>38.911532359523001</v>
      </c>
      <c r="H183">
        <f>(Table2[[#This Row],[1Y Return vs Nifty]]-AVERAGE(Table2[1Y Return vs Nifty]))/_xlfn.STDEV.P(Table2[1Y Return vs Nifty])</f>
        <v>0.29892562201347772</v>
      </c>
      <c r="I183">
        <v>9.7983327459469702</v>
      </c>
      <c r="J183">
        <f>(Table2[[#This Row],[1M Return vs Nifty]]-AVERAGE(Table2[1M Return vs Nifty]))/_xlfn.STDEV.P(Table2[1M Return vs Nifty])</f>
        <v>1.3155592080094305</v>
      </c>
      <c r="K183">
        <v>29.5333586371504</v>
      </c>
      <c r="L183">
        <f>(Table2[[#This Row],[6M Return vs Nifty]]-AVERAGE(Table2[6M Return vs Nifty]))/_xlfn.STDEV.P(Table2[6M Return vs Nifty])</f>
        <v>0.9518524659495623</v>
      </c>
      <c r="M183">
        <v>-1.3972332592540599</v>
      </c>
      <c r="N183">
        <f>(Table2[[#This Row],[1W Return vs Nifty]]-AVERAGE(Table2[1W Return vs Nifty]))/_xlfn.STDEV.P(Table2[1W Return vs Nifty])</f>
        <v>-0.27916655732872969</v>
      </c>
      <c r="O183">
        <v>955.19</v>
      </c>
      <c r="P183">
        <v>928.44645286181105</v>
      </c>
      <c r="Q183">
        <v>791.82376942159897</v>
      </c>
      <c r="R183">
        <v>40.122373252996802</v>
      </c>
      <c r="S183" s="1">
        <f>(Table2[[#This Row],[Close Price]]-Table2[[#This Row],[20D EMA]])/Table2[[#This Row],[20D EMA]]</f>
        <v>4.6168825050513177E-3</v>
      </c>
      <c r="T183" s="1">
        <f>(Table2[[#This Row],[Close Price]]-Table2[[#This Row],[50D EMA]])/Table2[[#This Row],[50D EMA]]</f>
        <v>3.3554489913944267E-2</v>
      </c>
      <c r="U183" s="1">
        <f>(Table2[[#This Row],[Close Price]]-Table2[[#This Row],[200D EMA]])/Table2[[#This Row],[200D EMA]]</f>
        <v>0.21188582239827938</v>
      </c>
      <c r="V183">
        <v>0.57752126095700795</v>
      </c>
      <c r="W183">
        <v>925.55</v>
      </c>
      <c r="X183">
        <v>971</v>
      </c>
      <c r="Y183">
        <v>885.25</v>
      </c>
      <c r="Z183">
        <v>971</v>
      </c>
      <c r="AA183">
        <v>885.25</v>
      </c>
      <c r="AB183">
        <v>1107.6500000000001</v>
      </c>
      <c r="AC183" s="1">
        <f>(Table2[[#This Row],[Close Price]]/Table2[[#This Row],[Day Low]])-1</f>
        <v>3.6788936308141285E-2</v>
      </c>
      <c r="AD183" s="1">
        <f>(Table2[[#This Row],[Day High]]/Table2[[#This Row],[Close Price]])-1</f>
        <v>1.1879949979157978E-2</v>
      </c>
      <c r="AE183" s="1">
        <f>(Table2[[#This Row],[Close Price]]/Table2[[#This Row],[Current Week Low]])-1</f>
        <v>8.3987574131601184E-2</v>
      </c>
      <c r="AF183" s="1">
        <f>(Table2[[#This Row],[Current Week High]]/Table2[[#This Row],[Close Price]])-1</f>
        <v>1.1879949979157978E-2</v>
      </c>
      <c r="AG183" s="1">
        <f>(Table2[[#This Row],[Close Price]]/Table2[[#This Row],[Current Month Low]])-1</f>
        <v>8.3987574131601184E-2</v>
      </c>
      <c r="AH183" s="1">
        <f>(Table2[[#This Row],[Current Month High]]/Table2[[#This Row],[Close Price]])-1</f>
        <v>0.15428303459774906</v>
      </c>
      <c r="AI183">
        <v>15.4283034597749</v>
      </c>
      <c r="AJ183">
        <v>71.648331991771698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0.15</v>
      </c>
      <c r="AM183" t="s">
        <v>3159</v>
      </c>
      <c r="AN183">
        <v>-2.38</v>
      </c>
      <c r="AO183" t="s">
        <v>3158</v>
      </c>
      <c r="AP183">
        <v>4.7741855553858001E-2</v>
      </c>
      <c r="AQ183">
        <f>(Table2[[#This Row],[Sharpe Ratio]]-AVERAGE(Table2[Sharpe Ratio]))/_xlfn.STDEV.P(Table2[Sharpe Ratio])</f>
        <v>-0.10826930687294109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2.1789014317707998</v>
      </c>
      <c r="AS183">
        <f>_xlfn.RANK.AVG(Table2[[#This Row],[1Y Return vs Nifty Z-Score]],Table2[1Y Return vs Nifty Z-Score])</f>
        <v>210</v>
      </c>
      <c r="AT183">
        <f>_xlfn.RANK.AVG(Table2[[#This Row],[6M Return vs Nifty Z-Score]],Table2[6M Return vs Nifty Z-Score])</f>
        <v>98</v>
      </c>
      <c r="AU183">
        <f>_xlfn.RANK.AVG(Table2[[#This Row],[Sharpe Ratio Z-Score]],Table2[Sharpe Ratio Z-Score])</f>
        <v>366</v>
      </c>
      <c r="AV183">
        <f>(Table2[[#This Row],[Rank 1Y]]+Table2[[#This Row],[Rank 6M]]+Table2[[#This Row],[Rank Sharpe]])/3</f>
        <v>224.66666666666666</v>
      </c>
    </row>
    <row r="184" spans="1:48" hidden="1" x14ac:dyDescent="0.3">
      <c r="A184" t="s">
        <v>707</v>
      </c>
      <c r="B184" t="s">
        <v>708</v>
      </c>
      <c r="C184" t="s">
        <v>3116</v>
      </c>
      <c r="D184" t="s">
        <v>51</v>
      </c>
      <c r="E184">
        <v>24763.730626199998</v>
      </c>
      <c r="F184">
        <v>1382.6</v>
      </c>
      <c r="G184">
        <v>46.7233813189617</v>
      </c>
      <c r="H184">
        <f>(Table2[[#This Row],[1Y Return vs Nifty]]-AVERAGE(Table2[1Y Return vs Nifty]))/_xlfn.STDEV.P(Table2[1Y Return vs Nifty])</f>
        <v>0.43652638038240027</v>
      </c>
      <c r="I184">
        <v>-1.34038422502169</v>
      </c>
      <c r="J184">
        <f>(Table2[[#This Row],[1M Return vs Nifty]]-AVERAGE(Table2[1M Return vs Nifty]))/_xlfn.STDEV.P(Table2[1M Return vs Nifty])</f>
        <v>6.9150464274731163E-2</v>
      </c>
      <c r="K184">
        <v>28.115547194733001</v>
      </c>
      <c r="L184">
        <f>(Table2[[#This Row],[6M Return vs Nifty]]-AVERAGE(Table2[6M Return vs Nifty]))/_xlfn.STDEV.P(Table2[6M Return vs Nifty])</f>
        <v>0.90001078327100748</v>
      </c>
      <c r="M184">
        <v>2.0204169064422399</v>
      </c>
      <c r="N184">
        <f>(Table2[[#This Row],[1W Return vs Nifty]]-AVERAGE(Table2[1W Return vs Nifty]))/_xlfn.STDEV.P(Table2[1W Return vs Nifty])</f>
        <v>0.38985727057778452</v>
      </c>
      <c r="O184">
        <v>1378.13</v>
      </c>
      <c r="P184">
        <v>1400.6987483288001</v>
      </c>
      <c r="Q184">
        <v>1206.19149550417</v>
      </c>
      <c r="R184">
        <v>43.809522917199502</v>
      </c>
      <c r="S184" s="1">
        <f>(Table2[[#This Row],[Close Price]]-Table2[[#This Row],[20D EMA]])/Table2[[#This Row],[20D EMA]]</f>
        <v>3.2435256470723368E-3</v>
      </c>
      <c r="T184" s="1">
        <f>(Table2[[#This Row],[Close Price]]-Table2[[#This Row],[50D EMA]])/Table2[[#This Row],[50D EMA]]</f>
        <v>-1.2921228315791771E-2</v>
      </c>
      <c r="U184" s="1">
        <f>(Table2[[#This Row],[Close Price]]-Table2[[#This Row],[200D EMA]])/Table2[[#This Row],[200D EMA]]</f>
        <v>0.14625248573991462</v>
      </c>
      <c r="V184">
        <v>0.44219547514542001</v>
      </c>
      <c r="W184">
        <v>1345</v>
      </c>
      <c r="X184">
        <v>1391</v>
      </c>
      <c r="Y184">
        <v>1282.55</v>
      </c>
      <c r="Z184">
        <v>1391</v>
      </c>
      <c r="AA184">
        <v>1282.55</v>
      </c>
      <c r="AB184">
        <v>1484.95</v>
      </c>
      <c r="AC184" s="1">
        <f>(Table2[[#This Row],[Close Price]]/Table2[[#This Row],[Day Low]])-1</f>
        <v>2.7955390334572394E-2</v>
      </c>
      <c r="AD184" s="1">
        <f>(Table2[[#This Row],[Day High]]/Table2[[#This Row],[Close Price]])-1</f>
        <v>6.0755099088674047E-3</v>
      </c>
      <c r="AE184" s="1">
        <f>(Table2[[#This Row],[Close Price]]/Table2[[#This Row],[Current Week Low]])-1</f>
        <v>7.8008654633347607E-2</v>
      </c>
      <c r="AF184" s="1">
        <f>(Table2[[#This Row],[Current Week High]]/Table2[[#This Row],[Close Price]])-1</f>
        <v>6.0755099088674047E-3</v>
      </c>
      <c r="AG184" s="1">
        <f>(Table2[[#This Row],[Close Price]]/Table2[[#This Row],[Current Month Low]])-1</f>
        <v>7.8008654633347607E-2</v>
      </c>
      <c r="AH184" s="1">
        <f>(Table2[[#This Row],[Current Month High]]/Table2[[#This Row],[Close Price]])-1</f>
        <v>7.4027195139592106E-2</v>
      </c>
      <c r="AI184">
        <v>18.544770721828399</v>
      </c>
      <c r="AJ184">
        <v>90.914112123722703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-0.08</v>
      </c>
      <c r="AM184" t="s">
        <v>3158</v>
      </c>
      <c r="AN184">
        <v>-2.67</v>
      </c>
      <c r="AO184" t="s">
        <v>3158</v>
      </c>
      <c r="AP184">
        <v>4.1363797980447002E-2</v>
      </c>
      <c r="AQ184">
        <f>(Table2[[#This Row],[Sharpe Ratio]]-AVERAGE(Table2[Sharpe Ratio]))/_xlfn.STDEV.P(Table2[Sharpe Ratio])</f>
        <v>-0.18407712263147516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179</v>
      </c>
      <c r="AT184">
        <f>_xlfn.RANK.AVG(Table2[[#This Row],[6M Return vs Nifty Z-Score]],Table2[6M Return vs Nifty Z-Score])</f>
        <v>104</v>
      </c>
      <c r="AU184">
        <f>_xlfn.RANK.AVG(Table2[[#This Row],[Sharpe Ratio Z-Score]],Table2[Sharpe Ratio Z-Score])</f>
        <v>393</v>
      </c>
      <c r="AV184">
        <f>(Table2[[#This Row],[Rank 1Y]]+Table2[[#This Row],[Rank 6M]]+Table2[[#This Row],[Rank Sharpe]])/3</f>
        <v>225.33333333333334</v>
      </c>
    </row>
    <row r="185" spans="1:48" hidden="1" x14ac:dyDescent="0.3">
      <c r="A185" t="s">
        <v>1257</v>
      </c>
      <c r="B185" t="s">
        <v>1258</v>
      </c>
      <c r="C185" t="s">
        <v>3118</v>
      </c>
      <c r="D185" t="s">
        <v>200</v>
      </c>
      <c r="E185">
        <v>8992.1108222399998</v>
      </c>
      <c r="F185">
        <v>2041.35</v>
      </c>
      <c r="G185">
        <v>76.662560714878495</v>
      </c>
      <c r="H185">
        <f>(Table2[[#This Row],[1Y Return vs Nifty]]-AVERAGE(Table2[1Y Return vs Nifty]))/_xlfn.STDEV.P(Table2[1Y Return vs Nifty])</f>
        <v>0.96388601204089275</v>
      </c>
      <c r="I185">
        <v>-2.4162173868055099</v>
      </c>
      <c r="J185">
        <f>(Table2[[#This Row],[1M Return vs Nifty]]-AVERAGE(Table2[1M Return vs Nifty]))/_xlfn.STDEV.P(Table2[1M Return vs Nifty])</f>
        <v>-5.1233944732340421E-2</v>
      </c>
      <c r="K185">
        <v>-7.9387276009491101</v>
      </c>
      <c r="L185">
        <f>(Table2[[#This Row],[6M Return vs Nifty]]-AVERAGE(Table2[6M Return vs Nifty]))/_xlfn.STDEV.P(Table2[6M Return vs Nifty])</f>
        <v>-0.41829870221056603</v>
      </c>
      <c r="M185">
        <v>1.64061513968888</v>
      </c>
      <c r="N185">
        <f>(Table2[[#This Row],[1W Return vs Nifty]]-AVERAGE(Table2[1W Return vs Nifty]))/_xlfn.STDEV.P(Table2[1W Return vs Nifty])</f>
        <v>0.31550898461527987</v>
      </c>
      <c r="O185">
        <v>2087.38</v>
      </c>
      <c r="P185">
        <v>2104.8381894420299</v>
      </c>
      <c r="Q185">
        <v>1878.70654672568</v>
      </c>
      <c r="R185">
        <v>47.644341582478397</v>
      </c>
      <c r="S185" s="1">
        <f>(Table2[[#This Row],[Close Price]]-Table2[[#This Row],[20D EMA]])/Table2[[#This Row],[20D EMA]]</f>
        <v>-2.2051567036189001E-2</v>
      </c>
      <c r="T185" s="1">
        <f>(Table2[[#This Row],[Close Price]]-Table2[[#This Row],[50D EMA]])/Table2[[#This Row],[50D EMA]]</f>
        <v>-3.0162978684295003E-2</v>
      </c>
      <c r="U185" s="1">
        <f>(Table2[[#This Row],[Close Price]]-Table2[[#This Row],[200D EMA]])/Table2[[#This Row],[200D EMA]]</f>
        <v>8.6572037318858777E-2</v>
      </c>
      <c r="V185">
        <v>0.437921627070051</v>
      </c>
      <c r="W185">
        <v>2031.45</v>
      </c>
      <c r="X185">
        <v>2129</v>
      </c>
      <c r="Y185">
        <v>1902</v>
      </c>
      <c r="Z185">
        <v>2129</v>
      </c>
      <c r="AA185">
        <v>1901</v>
      </c>
      <c r="AB185">
        <v>2277</v>
      </c>
      <c r="AC185" s="1">
        <f>(Table2[[#This Row],[Close Price]]/Table2[[#This Row],[Day Low]])-1</f>
        <v>4.8733663147011441E-3</v>
      </c>
      <c r="AD185" s="1">
        <f>(Table2[[#This Row],[Day High]]/Table2[[#This Row],[Close Price]])-1</f>
        <v>4.2937271903397356E-2</v>
      </c>
      <c r="AE185" s="1">
        <f>(Table2[[#This Row],[Close Price]]/Table2[[#This Row],[Current Week Low]])-1</f>
        <v>7.3264984227129348E-2</v>
      </c>
      <c r="AF185" s="1">
        <f>(Table2[[#This Row],[Current Week High]]/Table2[[#This Row],[Close Price]])-1</f>
        <v>4.2937271903397356E-2</v>
      </c>
      <c r="AG185" s="1">
        <f>(Table2[[#This Row],[Close Price]]/Table2[[#This Row],[Current Month Low]])-1</f>
        <v>7.3829563387690644E-2</v>
      </c>
      <c r="AH185" s="1">
        <f>(Table2[[#This Row],[Current Month High]]/Table2[[#This Row],[Close Price]])-1</f>
        <v>0.11543831288118156</v>
      </c>
      <c r="AI185">
        <v>17.520268449800302</v>
      </c>
      <c r="AJ185">
        <v>108.301020408163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0.11</v>
      </c>
      <c r="AM185" t="s">
        <v>3159</v>
      </c>
      <c r="AN185">
        <v>-4.57</v>
      </c>
      <c r="AO185" t="s">
        <v>3158</v>
      </c>
      <c r="AP185">
        <v>0.14876517595060099</v>
      </c>
      <c r="AQ185">
        <f>(Table2[[#This Row],[Sharpe Ratio]]-AVERAGE(Table2[Sharpe Ratio]))/_xlfn.STDEV.P(Table2[Sharpe Ratio])</f>
        <v>1.0924657400915134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102</v>
      </c>
      <c r="AT185">
        <f>_xlfn.RANK.AVG(Table2[[#This Row],[6M Return vs Nifty Z-Score]],Table2[6M Return vs Nifty Z-Score])</f>
        <v>470</v>
      </c>
      <c r="AU185">
        <f>_xlfn.RANK.AVG(Table2[[#This Row],[Sharpe Ratio Z-Score]],Table2[Sharpe Ratio Z-Score])</f>
        <v>105</v>
      </c>
      <c r="AV185">
        <f>(Table2[[#This Row],[Rank 1Y]]+Table2[[#This Row],[Rank 6M]]+Table2[[#This Row],[Rank Sharpe]])/3</f>
        <v>225.66666666666666</v>
      </c>
    </row>
    <row r="186" spans="1:48" x14ac:dyDescent="0.3">
      <c r="A186" t="s">
        <v>608</v>
      </c>
      <c r="B186" t="s">
        <v>609</v>
      </c>
      <c r="C186" t="s">
        <v>3114</v>
      </c>
      <c r="D186" t="s">
        <v>197</v>
      </c>
      <c r="E186">
        <v>31793.559152984999</v>
      </c>
      <c r="F186">
        <v>9757.0499999999993</v>
      </c>
      <c r="G186">
        <v>29.897284058659601</v>
      </c>
      <c r="H186">
        <f>(Table2[[#This Row],[1Y Return vs Nifty]]-AVERAGE(Table2[1Y Return vs Nifty]))/_xlfn.STDEV.P(Table2[1Y Return vs Nifty])</f>
        <v>0.14014536285013382</v>
      </c>
      <c r="I186">
        <v>16.4236547450902</v>
      </c>
      <c r="J186">
        <f>(Table2[[#This Row],[1M Return vs Nifty]]-AVERAGE(Table2[1M Return vs Nifty]))/_xlfn.STDEV.P(Table2[1M Return vs Nifty])</f>
        <v>2.0569245996710386</v>
      </c>
      <c r="K186">
        <v>38.648911356915903</v>
      </c>
      <c r="L186">
        <f>(Table2[[#This Row],[6M Return vs Nifty]]-AVERAGE(Table2[6M Return vs Nifty]))/_xlfn.STDEV.P(Table2[6M Return vs Nifty])</f>
        <v>1.2851588404079222</v>
      </c>
      <c r="M186">
        <v>12.7982783243143</v>
      </c>
      <c r="N186">
        <f>(Table2[[#This Row],[1W Return vs Nifty]]-AVERAGE(Table2[1W Return vs Nifty]))/_xlfn.STDEV.P(Table2[1W Return vs Nifty])</f>
        <v>2.4996829557241238</v>
      </c>
      <c r="O186">
        <v>8817.69</v>
      </c>
      <c r="P186">
        <v>8644.8819460457198</v>
      </c>
      <c r="Q186">
        <v>7635.3717280036599</v>
      </c>
      <c r="R186">
        <v>71.080486710273703</v>
      </c>
      <c r="S186" s="1">
        <f>(Table2[[#This Row],[Close Price]]-Table2[[#This Row],[20D EMA]])/Table2[[#This Row],[20D EMA]]</f>
        <v>0.10653130241593872</v>
      </c>
      <c r="T186" s="1">
        <f>(Table2[[#This Row],[Close Price]]-Table2[[#This Row],[50D EMA]])/Table2[[#This Row],[50D EMA]]</f>
        <v>0.12865046172932407</v>
      </c>
      <c r="U186" s="1">
        <f>(Table2[[#This Row],[Close Price]]-Table2[[#This Row],[200D EMA]])/Table2[[#This Row],[200D EMA]]</f>
        <v>0.27787491527292962</v>
      </c>
      <c r="V186">
        <v>2.0934254643144801</v>
      </c>
      <c r="W186">
        <v>9226.2000000000007</v>
      </c>
      <c r="X186">
        <v>9899.25</v>
      </c>
      <c r="Y186">
        <v>8135.7</v>
      </c>
      <c r="Z186">
        <v>9899.25</v>
      </c>
      <c r="AA186">
        <v>8090</v>
      </c>
      <c r="AB186">
        <v>9899.25</v>
      </c>
      <c r="AC186" s="1">
        <f>(Table2[[#This Row],[Close Price]]/Table2[[#This Row],[Day Low]])-1</f>
        <v>5.7537230929309846E-2</v>
      </c>
      <c r="AD186" s="1">
        <f>(Table2[[#This Row],[Day High]]/Table2[[#This Row],[Close Price]])-1</f>
        <v>1.4574077205712799E-2</v>
      </c>
      <c r="AE186" s="1">
        <f>(Table2[[#This Row],[Close Price]]/Table2[[#This Row],[Current Week Low]])-1</f>
        <v>0.19928832184077572</v>
      </c>
      <c r="AF186" s="1">
        <f>(Table2[[#This Row],[Current Week High]]/Table2[[#This Row],[Close Price]])-1</f>
        <v>1.4574077205712799E-2</v>
      </c>
      <c r="AG186" s="1">
        <f>(Table2[[#This Row],[Close Price]]/Table2[[#This Row],[Current Month Low]])-1</f>
        <v>0.20606304079109994</v>
      </c>
      <c r="AH186" s="1">
        <f>(Table2[[#This Row],[Current Month High]]/Table2[[#This Row],[Close Price]])-1</f>
        <v>1.4574077205712799E-2</v>
      </c>
      <c r="AI186">
        <v>1.4574077205712701</v>
      </c>
      <c r="AJ186">
        <v>63.817462915858599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0.28000000000000003</v>
      </c>
      <c r="AM186" t="s">
        <v>3159</v>
      </c>
      <c r="AN186">
        <v>7.75</v>
      </c>
      <c r="AO186" t="s">
        <v>3159</v>
      </c>
      <c r="AP186">
        <v>5.0706879783739001E-2</v>
      </c>
      <c r="AQ186">
        <f>(Table2[[#This Row],[Sharpe Ratio]]-AVERAGE(Table2[Sharpe Ratio]))/_xlfn.STDEV.P(Table2[Sharpe Ratio])</f>
        <v>-7.3027854761338454E-2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5.9088839038918799</v>
      </c>
      <c r="AS186">
        <f>_xlfn.RANK.AVG(Table2[[#This Row],[1Y Return vs Nifty Z-Score]],Table2[1Y Return vs Nifty Z-Score])</f>
        <v>249</v>
      </c>
      <c r="AT186">
        <f>_xlfn.RANK.AVG(Table2[[#This Row],[6M Return vs Nifty Z-Score]],Table2[6M Return vs Nifty Z-Score])</f>
        <v>73</v>
      </c>
      <c r="AU186">
        <f>_xlfn.RANK.AVG(Table2[[#This Row],[Sharpe Ratio Z-Score]],Table2[Sharpe Ratio Z-Score])</f>
        <v>358</v>
      </c>
      <c r="AV186">
        <f>(Table2[[#This Row],[Rank 1Y]]+Table2[[#This Row],[Rank 6M]]+Table2[[#This Row],[Rank Sharpe]])/3</f>
        <v>226.66666666666666</v>
      </c>
    </row>
    <row r="187" spans="1:48" x14ac:dyDescent="0.3">
      <c r="A187" t="s">
        <v>302</v>
      </c>
      <c r="B187" t="s">
        <v>303</v>
      </c>
      <c r="C187" t="s">
        <v>3118</v>
      </c>
      <c r="D187" t="s">
        <v>304</v>
      </c>
      <c r="E187">
        <v>86331.726746219996</v>
      </c>
      <c r="F187">
        <v>4463.45</v>
      </c>
      <c r="G187">
        <v>18.654795010369199</v>
      </c>
      <c r="H187">
        <f>(Table2[[#This Row],[1Y Return vs Nifty]]-AVERAGE(Table2[1Y Return vs Nifty]))/_xlfn.STDEV.P(Table2[1Y Return vs Nifty])</f>
        <v>-5.78839419957985E-2</v>
      </c>
      <c r="I187">
        <v>15.4308779112725</v>
      </c>
      <c r="J187">
        <f>(Table2[[#This Row],[1M Return vs Nifty]]-AVERAGE(Table2[1M Return vs Nifty]))/_xlfn.STDEV.P(Table2[1M Return vs Nifty])</f>
        <v>1.9458340917182162</v>
      </c>
      <c r="K187">
        <v>11.5809065600445</v>
      </c>
      <c r="L187">
        <f>(Table2[[#This Row],[6M Return vs Nifty]]-AVERAGE(Table2[6M Return vs Nifty]))/_xlfn.STDEV.P(Table2[6M Return vs Nifty])</f>
        <v>0.29542856073939711</v>
      </c>
      <c r="M187">
        <v>2.48601503387364</v>
      </c>
      <c r="N187">
        <f>(Table2[[#This Row],[1W Return vs Nifty]]-AVERAGE(Table2[1W Return vs Nifty]))/_xlfn.STDEV.P(Table2[1W Return vs Nifty])</f>
        <v>0.48100066629652016</v>
      </c>
      <c r="O187">
        <v>4425.25</v>
      </c>
      <c r="P187">
        <v>4270.5312627215699</v>
      </c>
      <c r="Q187">
        <v>3932.0211409395602</v>
      </c>
      <c r="R187">
        <v>57.552948591056598</v>
      </c>
      <c r="S187" s="1">
        <f>(Table2[[#This Row],[Close Price]]-Table2[[#This Row],[20D EMA]])/Table2[[#This Row],[20D EMA]]</f>
        <v>8.6322806621094445E-3</v>
      </c>
      <c r="T187" s="1">
        <f>(Table2[[#This Row],[Close Price]]-Table2[[#This Row],[50D EMA]])/Table2[[#This Row],[50D EMA]]</f>
        <v>4.5174411662188517E-2</v>
      </c>
      <c r="U187" s="1">
        <f>(Table2[[#This Row],[Close Price]]-Table2[[#This Row],[200D EMA]])/Table2[[#This Row],[200D EMA]]</f>
        <v>0.13515412049220424</v>
      </c>
      <c r="V187">
        <v>1.0295844769260201</v>
      </c>
      <c r="W187">
        <v>4430</v>
      </c>
      <c r="X187">
        <v>4540.8500000000004</v>
      </c>
      <c r="Y187">
        <v>4430</v>
      </c>
      <c r="Z187">
        <v>4737.6499999999996</v>
      </c>
      <c r="AA187">
        <v>3927</v>
      </c>
      <c r="AB187">
        <v>4810.8</v>
      </c>
      <c r="AC187" s="1">
        <f>(Table2[[#This Row],[Close Price]]/Table2[[#This Row],[Day Low]])-1</f>
        <v>7.5507900677200812E-3</v>
      </c>
      <c r="AD187" s="1">
        <f>(Table2[[#This Row],[Day High]]/Table2[[#This Row],[Close Price]])-1</f>
        <v>1.7340846206409966E-2</v>
      </c>
      <c r="AE187" s="1">
        <f>(Table2[[#This Row],[Close Price]]/Table2[[#This Row],[Current Week Low]])-1</f>
        <v>7.5507900677200812E-3</v>
      </c>
      <c r="AF187" s="1">
        <f>(Table2[[#This Row],[Current Week High]]/Table2[[#This Row],[Close Price]])-1</f>
        <v>6.1432300126583739E-2</v>
      </c>
      <c r="AG187" s="1">
        <f>(Table2[[#This Row],[Close Price]]/Table2[[#This Row],[Current Month Low]])-1</f>
        <v>0.1366055513114337</v>
      </c>
      <c r="AH187" s="1">
        <f>(Table2[[#This Row],[Current Month High]]/Table2[[#This Row],[Close Price]])-1</f>
        <v>7.7820968085225539E-2</v>
      </c>
      <c r="AI187">
        <v>7.7820968085225504</v>
      </c>
      <c r="AJ187">
        <v>48.633033633033598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0.22</v>
      </c>
      <c r="AM187" t="s">
        <v>3159</v>
      </c>
      <c r="AN187">
        <v>5.55</v>
      </c>
      <c r="AO187" t="s">
        <v>3159</v>
      </c>
      <c r="AP187">
        <v>0.121245933109007</v>
      </c>
      <c r="AQ187">
        <f>(Table2[[#This Row],[Sharpe Ratio]]-AVERAGE(Table2[Sharpe Ratio]))/_xlfn.STDEV.P(Table2[Sharpe Ratio])</f>
        <v>0.76537968495039854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3.4297590617087335</v>
      </c>
      <c r="AS187">
        <f>_xlfn.RANK.AVG(Table2[[#This Row],[1Y Return vs Nifty Z-Score]],Table2[1Y Return vs Nifty Z-Score])</f>
        <v>315</v>
      </c>
      <c r="AT187">
        <f>_xlfn.RANK.AVG(Table2[[#This Row],[6M Return vs Nifty Z-Score]],Table2[6M Return vs Nifty Z-Score])</f>
        <v>217</v>
      </c>
      <c r="AU187">
        <f>_xlfn.RANK.AVG(Table2[[#This Row],[Sharpe Ratio Z-Score]],Table2[Sharpe Ratio Z-Score])</f>
        <v>151</v>
      </c>
      <c r="AV187">
        <f>(Table2[[#This Row],[Rank 1Y]]+Table2[[#This Row],[Rank 6M]]+Table2[[#This Row],[Rank Sharpe]])/3</f>
        <v>227.66666666666666</v>
      </c>
    </row>
    <row r="188" spans="1:48" x14ac:dyDescent="0.3">
      <c r="A188" t="s">
        <v>215</v>
      </c>
      <c r="B188" t="s">
        <v>216</v>
      </c>
      <c r="C188" t="s">
        <v>3112</v>
      </c>
      <c r="D188" t="s">
        <v>217</v>
      </c>
      <c r="E188">
        <v>113778.6940783</v>
      </c>
      <c r="F188">
        <v>10223.299999999999</v>
      </c>
      <c r="G188">
        <v>23.3020798959923</v>
      </c>
      <c r="H188">
        <f>(Table2[[#This Row],[1Y Return vs Nifty]]-AVERAGE(Table2[1Y Return vs Nifty]))/_xlfn.STDEV.P(Table2[1Y Return vs Nifty])</f>
        <v>2.3975029924738683E-2</v>
      </c>
      <c r="I188">
        <v>6.0295573429522102</v>
      </c>
      <c r="J188">
        <f>(Table2[[#This Row],[1M Return vs Nifty]]-AVERAGE(Table2[1M Return vs Nifty]))/_xlfn.STDEV.P(Table2[1M Return vs Nifty])</f>
        <v>0.89383787082956778</v>
      </c>
      <c r="K188">
        <v>18.2826650895088</v>
      </c>
      <c r="L188">
        <f>(Table2[[#This Row],[6M Return vs Nifty]]-AVERAGE(Table2[6M Return vs Nifty]))/_xlfn.STDEV.P(Table2[6M Return vs Nifty])</f>
        <v>0.54047555971156658</v>
      </c>
      <c r="M188">
        <v>0.63323561909562098</v>
      </c>
      <c r="N188">
        <f>(Table2[[#This Row],[1W Return vs Nifty]]-AVERAGE(Table2[1W Return vs Nifty]))/_xlfn.STDEV.P(Table2[1W Return vs Nifty])</f>
        <v>0.11830889966023568</v>
      </c>
      <c r="O188">
        <v>10366.969999999999</v>
      </c>
      <c r="P188">
        <v>10272.556539883801</v>
      </c>
      <c r="Q188">
        <v>9208.5929463223893</v>
      </c>
      <c r="R188">
        <v>50.729721412437101</v>
      </c>
      <c r="S188" s="1">
        <f>(Table2[[#This Row],[Close Price]]-Table2[[#This Row],[20D EMA]])/Table2[[#This Row],[20D EMA]]</f>
        <v>-1.3858436939626533E-2</v>
      </c>
      <c r="T188" s="1">
        <f>(Table2[[#This Row],[Close Price]]-Table2[[#This Row],[50D EMA]])/Table2[[#This Row],[50D EMA]]</f>
        <v>-4.7949641058250749E-3</v>
      </c>
      <c r="U188" s="1">
        <f>(Table2[[#This Row],[Close Price]]-Table2[[#This Row],[200D EMA]])/Table2[[#This Row],[200D EMA]]</f>
        <v>0.11019132451531054</v>
      </c>
      <c r="V188">
        <v>0.55100749630452395</v>
      </c>
      <c r="W188">
        <v>10135</v>
      </c>
      <c r="X188">
        <v>10398</v>
      </c>
      <c r="Y188">
        <v>10135</v>
      </c>
      <c r="Z188">
        <v>10398</v>
      </c>
      <c r="AA188">
        <v>10004.85</v>
      </c>
      <c r="AB188">
        <v>10897</v>
      </c>
      <c r="AC188" s="1">
        <f>(Table2[[#This Row],[Close Price]]/Table2[[#This Row],[Day Low]])-1</f>
        <v>8.7123828317710039E-3</v>
      </c>
      <c r="AD188" s="1">
        <f>(Table2[[#This Row],[Day High]]/Table2[[#This Row],[Close Price]])-1</f>
        <v>1.7088415677912305E-2</v>
      </c>
      <c r="AE188" s="1">
        <f>(Table2[[#This Row],[Close Price]]/Table2[[#This Row],[Current Week Low]])-1</f>
        <v>8.7123828317710039E-3</v>
      </c>
      <c r="AF188" s="1">
        <f>(Table2[[#This Row],[Current Week High]]/Table2[[#This Row],[Close Price]])-1</f>
        <v>1.7088415677912305E-2</v>
      </c>
      <c r="AG188" s="1">
        <f>(Table2[[#This Row],[Close Price]]/Table2[[#This Row],[Current Month Low]])-1</f>
        <v>2.1834410310999086E-2</v>
      </c>
      <c r="AH188" s="1">
        <f>(Table2[[#This Row],[Current Month High]]/Table2[[#This Row],[Close Price]])-1</f>
        <v>6.5898486789979893E-2</v>
      </c>
      <c r="AI188">
        <v>11.020903230855</v>
      </c>
      <c r="AJ188">
        <v>54.246443066431297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3159</v>
      </c>
      <c r="AN188">
        <v>-4.1900000000000004</v>
      </c>
      <c r="AO188" t="s">
        <v>3158</v>
      </c>
      <c r="AP188">
        <v>9.1380062302629003E-2</v>
      </c>
      <c r="AQ188">
        <f>(Table2[[#This Row],[Sharpe Ratio]]-AVERAGE(Table2[Sharpe Ratio]))/_xlfn.STDEV.P(Table2[Sharpe Ratio])</f>
        <v>0.41040226345508629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1.9869996235811953</v>
      </c>
      <c r="AS188">
        <f>_xlfn.RANK.AVG(Table2[[#This Row],[1Y Return vs Nifty Z-Score]],Table2[1Y Return vs Nifty Z-Score])</f>
        <v>286</v>
      </c>
      <c r="AT188">
        <f>_xlfn.RANK.AVG(Table2[[#This Row],[6M Return vs Nifty Z-Score]],Table2[6M Return vs Nifty Z-Score])</f>
        <v>161</v>
      </c>
      <c r="AU188">
        <f>_xlfn.RANK.AVG(Table2[[#This Row],[Sharpe Ratio Z-Score]],Table2[Sharpe Ratio Z-Score])</f>
        <v>237</v>
      </c>
      <c r="AV188">
        <f>(Table2[[#This Row],[Rank 1Y]]+Table2[[#This Row],[Rank 6M]]+Table2[[#This Row],[Rank Sharpe]])/3</f>
        <v>228</v>
      </c>
    </row>
    <row r="189" spans="1:48" hidden="1" x14ac:dyDescent="0.3">
      <c r="A189" t="s">
        <v>811</v>
      </c>
      <c r="B189" t="s">
        <v>812</v>
      </c>
      <c r="C189" t="s">
        <v>3114</v>
      </c>
      <c r="D189" t="s">
        <v>40</v>
      </c>
      <c r="E189">
        <v>18929.6055982</v>
      </c>
      <c r="F189">
        <v>515.5</v>
      </c>
      <c r="G189">
        <v>13.449780321911</v>
      </c>
      <c r="H189">
        <f>(Table2[[#This Row],[1Y Return vs Nifty]]-AVERAGE(Table2[1Y Return vs Nifty]))/_xlfn.STDEV.P(Table2[1Y Return vs Nifty])</f>
        <v>-0.14956697019719001</v>
      </c>
      <c r="I189">
        <v>-0.71331487327570098</v>
      </c>
      <c r="J189">
        <f>(Table2[[#This Row],[1M Return vs Nifty]]-AVERAGE(Table2[1M Return vs Nifty]))/_xlfn.STDEV.P(Table2[1M Return vs Nifty])</f>
        <v>0.13931875430143084</v>
      </c>
      <c r="K189">
        <v>11.003321836792701</v>
      </c>
      <c r="L189">
        <f>(Table2[[#This Row],[6M Return vs Nifty]]-AVERAGE(Table2[6M Return vs Nifty]))/_xlfn.STDEV.P(Table2[6M Return vs Nifty])</f>
        <v>0.27430941679191473</v>
      </c>
      <c r="M189">
        <v>0.68508347627987498</v>
      </c>
      <c r="N189">
        <f>(Table2[[#This Row],[1W Return vs Nifty]]-AVERAGE(Table2[1W Return vs Nifty]))/_xlfn.STDEV.P(Table2[1W Return vs Nifty])</f>
        <v>0.12845840303256015</v>
      </c>
      <c r="O189">
        <v>514.85</v>
      </c>
      <c r="P189">
        <v>523.56719009090705</v>
      </c>
      <c r="Q189">
        <v>479.43547885462903</v>
      </c>
      <c r="R189">
        <v>47.140207770312699</v>
      </c>
      <c r="S189" s="1">
        <f>(Table2[[#This Row],[Close Price]]-Table2[[#This Row],[20D EMA]])/Table2[[#This Row],[20D EMA]]</f>
        <v>1.2625036418373841E-3</v>
      </c>
      <c r="T189" s="1">
        <f>(Table2[[#This Row],[Close Price]]-Table2[[#This Row],[50D EMA]])/Table2[[#This Row],[50D EMA]]</f>
        <v>-1.5408127635932151E-2</v>
      </c>
      <c r="U189" s="1">
        <f>(Table2[[#This Row],[Close Price]]-Table2[[#This Row],[200D EMA]])/Table2[[#This Row],[200D EMA]]</f>
        <v>7.5222887616763545E-2</v>
      </c>
      <c r="V189">
        <v>1.79308886395615</v>
      </c>
      <c r="W189">
        <v>503.5</v>
      </c>
      <c r="X189">
        <v>528</v>
      </c>
      <c r="Y189">
        <v>474.05</v>
      </c>
      <c r="Z189">
        <v>528</v>
      </c>
      <c r="AA189">
        <v>474.05</v>
      </c>
      <c r="AB189">
        <v>573.20000000000005</v>
      </c>
      <c r="AC189" s="1">
        <f>(Table2[[#This Row],[Close Price]]/Table2[[#This Row],[Day Low]])-1</f>
        <v>2.3833167825223489E-2</v>
      </c>
      <c r="AD189" s="1">
        <f>(Table2[[#This Row],[Day High]]/Table2[[#This Row],[Close Price]])-1</f>
        <v>2.4248302618816719E-2</v>
      </c>
      <c r="AE189" s="1">
        <f>(Table2[[#This Row],[Close Price]]/Table2[[#This Row],[Current Week Low]])-1</f>
        <v>8.7438033962662143E-2</v>
      </c>
      <c r="AF189" s="1">
        <f>(Table2[[#This Row],[Current Week High]]/Table2[[#This Row],[Close Price]])-1</f>
        <v>2.4248302618816719E-2</v>
      </c>
      <c r="AG189" s="1">
        <f>(Table2[[#This Row],[Close Price]]/Table2[[#This Row],[Current Month Low]])-1</f>
        <v>8.7438033962662143E-2</v>
      </c>
      <c r="AH189" s="1">
        <f>(Table2[[#This Row],[Current Month High]]/Table2[[#This Row],[Close Price]])-1</f>
        <v>0.11193016488845786</v>
      </c>
      <c r="AI189">
        <v>15.586808923375299</v>
      </c>
      <c r="AJ189">
        <v>45.2112676056338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-0.05</v>
      </c>
      <c r="AM189" t="s">
        <v>3158</v>
      </c>
      <c r="AN189">
        <v>-1.1599999999999999</v>
      </c>
      <c r="AO189" t="s">
        <v>3158</v>
      </c>
      <c r="AP189">
        <v>0.14355737805100799</v>
      </c>
      <c r="AQ189">
        <f>(Table2[[#This Row],[Sharpe Ratio]]-AVERAGE(Table2[Sharpe Ratio]))/_xlfn.STDEV.P(Table2[Sharpe Ratio])</f>
        <v>1.0305673048491217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353</v>
      </c>
      <c r="AT189">
        <f>_xlfn.RANK.AVG(Table2[[#This Row],[6M Return vs Nifty Z-Score]],Table2[6M Return vs Nifty Z-Score])</f>
        <v>223</v>
      </c>
      <c r="AU189">
        <f>_xlfn.RANK.AVG(Table2[[#This Row],[Sharpe Ratio Z-Score]],Table2[Sharpe Ratio Z-Score])</f>
        <v>113</v>
      </c>
      <c r="AV189">
        <f>(Table2[[#This Row],[Rank 1Y]]+Table2[[#This Row],[Rank 6M]]+Table2[[#This Row],[Rank Sharpe]])/3</f>
        <v>229.66666666666666</v>
      </c>
    </row>
    <row r="190" spans="1:48" hidden="1" x14ac:dyDescent="0.3">
      <c r="A190" t="s">
        <v>1423</v>
      </c>
      <c r="B190" t="s">
        <v>1424</v>
      </c>
      <c r="C190" t="s">
        <v>3123</v>
      </c>
      <c r="D190" t="s">
        <v>1021</v>
      </c>
      <c r="E190">
        <v>7375.3282214399997</v>
      </c>
      <c r="F190">
        <v>776.8</v>
      </c>
      <c r="G190">
        <v>38.798479259879102</v>
      </c>
      <c r="H190">
        <f>(Table2[[#This Row],[1Y Return vs Nifty]]-AVERAGE(Table2[1Y Return vs Nifty]))/_xlfn.STDEV.P(Table2[1Y Return vs Nifty])</f>
        <v>0.29693426345960272</v>
      </c>
      <c r="I190">
        <v>-4.0784870925877597</v>
      </c>
      <c r="J190">
        <f>(Table2[[#This Row],[1M Return vs Nifty]]-AVERAGE(Table2[1M Return vs Nifty]))/_xlfn.STDEV.P(Table2[1M Return vs Nifty])</f>
        <v>-0.23723988250168168</v>
      </c>
      <c r="K190">
        <v>3.7533120650198901</v>
      </c>
      <c r="L190">
        <f>(Table2[[#This Row],[6M Return vs Nifty]]-AVERAGE(Table2[6M Return vs Nifty]))/_xlfn.STDEV.P(Table2[6M Return vs Nifty])</f>
        <v>9.2158403401470697E-3</v>
      </c>
      <c r="M190">
        <v>3.4462176842967698</v>
      </c>
      <c r="N190">
        <f>(Table2[[#This Row],[1W Return vs Nifty]]-AVERAGE(Table2[1W Return vs Nifty]))/_xlfn.STDEV.P(Table2[1W Return vs Nifty])</f>
        <v>0.6689656192925747</v>
      </c>
      <c r="O190">
        <v>794.12</v>
      </c>
      <c r="P190">
        <v>831.49961295758897</v>
      </c>
      <c r="Q190">
        <v>764.84316027773696</v>
      </c>
      <c r="R190">
        <v>39.108978609389503</v>
      </c>
      <c r="S190" s="1">
        <f>(Table2[[#This Row],[Close Price]]-Table2[[#This Row],[20D EMA]])/Table2[[#This Row],[20D EMA]]</f>
        <v>-2.1810305747242294E-2</v>
      </c>
      <c r="T190" s="1">
        <f>(Table2[[#This Row],[Close Price]]-Table2[[#This Row],[50D EMA]])/Table2[[#This Row],[50D EMA]]</f>
        <v>-6.5784291544076751E-2</v>
      </c>
      <c r="U190" s="1">
        <f>(Table2[[#This Row],[Close Price]]-Table2[[#This Row],[200D EMA]])/Table2[[#This Row],[200D EMA]]</f>
        <v>1.563306092443988E-2</v>
      </c>
      <c r="V190">
        <v>0.73165921941523604</v>
      </c>
      <c r="W190">
        <v>754.25</v>
      </c>
      <c r="X190">
        <v>783.65</v>
      </c>
      <c r="Y190">
        <v>718.4</v>
      </c>
      <c r="Z190">
        <v>783.65</v>
      </c>
      <c r="AA190">
        <v>718.1</v>
      </c>
      <c r="AB190">
        <v>884.9</v>
      </c>
      <c r="AC190" s="1">
        <f>(Table2[[#This Row],[Close Price]]/Table2[[#This Row],[Day Low]])-1</f>
        <v>2.9897248922770903E-2</v>
      </c>
      <c r="AD190" s="1">
        <f>(Table2[[#This Row],[Day High]]/Table2[[#This Row],[Close Price]])-1</f>
        <v>8.8182286302780355E-3</v>
      </c>
      <c r="AE190" s="1">
        <f>(Table2[[#This Row],[Close Price]]/Table2[[#This Row],[Current Week Low]])-1</f>
        <v>8.129175946547873E-2</v>
      </c>
      <c r="AF190" s="1">
        <f>(Table2[[#This Row],[Current Week High]]/Table2[[#This Row],[Close Price]])-1</f>
        <v>8.8182286302780355E-3</v>
      </c>
      <c r="AG190" s="1">
        <f>(Table2[[#This Row],[Close Price]]/Table2[[#This Row],[Current Month Low]])-1</f>
        <v>8.1743489764656729E-2</v>
      </c>
      <c r="AH190" s="1">
        <f>(Table2[[#This Row],[Current Month High]]/Table2[[#This Row],[Close Price]])-1</f>
        <v>0.13916065911431508</v>
      </c>
      <c r="AI190">
        <v>36.328527291452097</v>
      </c>
      <c r="AJ190">
        <v>69.978118161925494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</v>
      </c>
      <c r="AM190">
        <v>0</v>
      </c>
      <c r="AN190">
        <v>-8.4700000000000006</v>
      </c>
      <c r="AO190" t="s">
        <v>3158</v>
      </c>
      <c r="AP190">
        <v>0.11863091463535</v>
      </c>
      <c r="AQ190">
        <f>(Table2[[#This Row],[Sharpe Ratio]]-AVERAGE(Table2[Sharpe Ratio]))/_xlfn.STDEV.P(Table2[Sharpe Ratio])</f>
        <v>0.73429830376585492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213</v>
      </c>
      <c r="AT190">
        <f>_xlfn.RANK.AVG(Table2[[#This Row],[6M Return vs Nifty Z-Score]],Table2[6M Return vs Nifty Z-Score])</f>
        <v>319</v>
      </c>
      <c r="AU190">
        <f>_xlfn.RANK.AVG(Table2[[#This Row],[Sharpe Ratio Z-Score]],Table2[Sharpe Ratio Z-Score])</f>
        <v>160</v>
      </c>
      <c r="AV190">
        <f>(Table2[[#This Row],[Rank 1Y]]+Table2[[#This Row],[Rank 6M]]+Table2[[#This Row],[Rank Sharpe]])/3</f>
        <v>230.66666666666666</v>
      </c>
    </row>
    <row r="191" spans="1:48" hidden="1" x14ac:dyDescent="0.3">
      <c r="A191" t="s">
        <v>984</v>
      </c>
      <c r="B191" t="s">
        <v>985</v>
      </c>
      <c r="C191" t="s">
        <v>3126</v>
      </c>
      <c r="D191" t="s">
        <v>986</v>
      </c>
      <c r="E191">
        <v>14159.20541814</v>
      </c>
      <c r="F191">
        <v>797.4</v>
      </c>
      <c r="G191">
        <v>44.206612142572602</v>
      </c>
      <c r="H191">
        <f>(Table2[[#This Row],[1Y Return vs Nifty]]-AVERAGE(Table2[1Y Return vs Nifty]))/_xlfn.STDEV.P(Table2[1Y Return vs Nifty])</f>
        <v>0.39219508965868</v>
      </c>
      <c r="I191">
        <v>-3.5904349748818198</v>
      </c>
      <c r="J191">
        <f>(Table2[[#This Row],[1M Return vs Nifty]]-AVERAGE(Table2[1M Return vs Nifty]))/_xlfn.STDEV.P(Table2[1M Return vs Nifty])</f>
        <v>-0.18262745016388265</v>
      </c>
      <c r="K191">
        <v>21.245050270893401</v>
      </c>
      <c r="L191">
        <f>(Table2[[#This Row],[6M Return vs Nifty]]-AVERAGE(Table2[6M Return vs Nifty]))/_xlfn.STDEV.P(Table2[6M Return vs Nifty])</f>
        <v>0.64879393544927733</v>
      </c>
      <c r="M191">
        <v>0.18602143159658799</v>
      </c>
      <c r="N191">
        <f>(Table2[[#This Row],[1W Return vs Nifty]]-AVERAGE(Table2[1W Return vs Nifty]))/_xlfn.STDEV.P(Table2[1W Return vs Nifty])</f>
        <v>3.0764261353538973E-2</v>
      </c>
      <c r="O191">
        <v>794.87</v>
      </c>
      <c r="P191">
        <v>801.15200513166599</v>
      </c>
      <c r="Q191">
        <v>717.60530537583202</v>
      </c>
      <c r="R191">
        <v>34.425609851803102</v>
      </c>
      <c r="S191" s="1">
        <f>(Table2[[#This Row],[Close Price]]-Table2[[#This Row],[20D EMA]])/Table2[[#This Row],[20D EMA]]</f>
        <v>3.1829104130234789E-3</v>
      </c>
      <c r="T191" s="1">
        <f>(Table2[[#This Row],[Close Price]]-Table2[[#This Row],[50D EMA]])/Table2[[#This Row],[50D EMA]]</f>
        <v>-4.6832624865606916E-3</v>
      </c>
      <c r="U191" s="1">
        <f>(Table2[[#This Row],[Close Price]]-Table2[[#This Row],[200D EMA]])/Table2[[#This Row],[200D EMA]]</f>
        <v>0.11119579806113197</v>
      </c>
      <c r="V191">
        <v>0.55539490983255801</v>
      </c>
      <c r="W191">
        <v>768.35</v>
      </c>
      <c r="X191">
        <v>804.9</v>
      </c>
      <c r="Y191">
        <v>741.3</v>
      </c>
      <c r="Z191">
        <v>804.9</v>
      </c>
      <c r="AA191">
        <v>741.3</v>
      </c>
      <c r="AB191">
        <v>875.5</v>
      </c>
      <c r="AC191" s="1">
        <f>(Table2[[#This Row],[Close Price]]/Table2[[#This Row],[Day Low]])-1</f>
        <v>3.7808290492614027E-2</v>
      </c>
      <c r="AD191" s="1">
        <f>(Table2[[#This Row],[Day High]]/Table2[[#This Row],[Close Price]])-1</f>
        <v>9.4055680963129884E-3</v>
      </c>
      <c r="AE191" s="1">
        <f>(Table2[[#This Row],[Close Price]]/Table2[[#This Row],[Current Week Low]])-1</f>
        <v>7.5677863213273966E-2</v>
      </c>
      <c r="AF191" s="1">
        <f>(Table2[[#This Row],[Current Week High]]/Table2[[#This Row],[Close Price]])-1</f>
        <v>9.4055680963129884E-3</v>
      </c>
      <c r="AG191" s="1">
        <f>(Table2[[#This Row],[Close Price]]/Table2[[#This Row],[Current Month Low]])-1</f>
        <v>7.5677863213273966E-2</v>
      </c>
      <c r="AH191" s="1">
        <f>(Table2[[#This Row],[Current Month High]]/Table2[[#This Row],[Close Price]])-1</f>
        <v>9.7943315776273021E-2</v>
      </c>
      <c r="AI191">
        <v>9.7943315776273003</v>
      </c>
      <c r="AJ191">
        <v>74.638633377135307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0.03</v>
      </c>
      <c r="AM191" t="s">
        <v>3159</v>
      </c>
      <c r="AN191">
        <v>-1.83</v>
      </c>
      <c r="AO191" t="s">
        <v>3158</v>
      </c>
      <c r="AP191">
        <v>4.8488203679086003E-2</v>
      </c>
      <c r="AQ191">
        <f>(Table2[[#This Row],[Sharpe Ratio]]-AVERAGE(Table2[Sharpe Ratio]))/_xlfn.STDEV.P(Table2[Sharpe Ratio])</f>
        <v>-9.9398420946028201E-2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190</v>
      </c>
      <c r="AT191">
        <f>_xlfn.RANK.AVG(Table2[[#This Row],[6M Return vs Nifty Z-Score]],Table2[6M Return vs Nifty Z-Score])</f>
        <v>140</v>
      </c>
      <c r="AU191">
        <f>_xlfn.RANK.AVG(Table2[[#This Row],[Sharpe Ratio Z-Score]],Table2[Sharpe Ratio Z-Score])</f>
        <v>364</v>
      </c>
      <c r="AV191">
        <f>(Table2[[#This Row],[Rank 1Y]]+Table2[[#This Row],[Rank 6M]]+Table2[[#This Row],[Rank Sharpe]])/3</f>
        <v>231.33333333333334</v>
      </c>
    </row>
    <row r="192" spans="1:48" hidden="1" x14ac:dyDescent="0.3">
      <c r="A192" t="s">
        <v>1126</v>
      </c>
      <c r="B192" t="s">
        <v>1127</v>
      </c>
      <c r="C192" t="s">
        <v>3123</v>
      </c>
      <c r="D192" t="s">
        <v>470</v>
      </c>
      <c r="E192">
        <v>10916.521692468999</v>
      </c>
      <c r="F192">
        <v>176.59</v>
      </c>
      <c r="G192">
        <v>84.953424719172403</v>
      </c>
      <c r="H192">
        <f>(Table2[[#This Row],[1Y Return vs Nifty]]-AVERAGE(Table2[1Y Return vs Nifty]))/_xlfn.STDEV.P(Table2[1Y Return vs Nifty])</f>
        <v>1.1099243162180406</v>
      </c>
      <c r="I192">
        <v>-13.352118674404901</v>
      </c>
      <c r="J192">
        <f>(Table2[[#This Row],[1M Return vs Nifty]]-AVERAGE(Table2[1M Return vs Nifty]))/_xlfn.STDEV.P(Table2[1M Return vs Nifty])</f>
        <v>-1.2749478626826298</v>
      </c>
      <c r="K192">
        <v>-15.705809504099699</v>
      </c>
      <c r="L192">
        <f>(Table2[[#This Row],[6M Return vs Nifty]]-AVERAGE(Table2[6M Return vs Nifty]))/_xlfn.STDEV.P(Table2[6M Return vs Nifty])</f>
        <v>-0.70229880498511899</v>
      </c>
      <c r="M192">
        <v>7.2574817205433702</v>
      </c>
      <c r="N192">
        <f>(Table2[[#This Row],[1W Return vs Nifty]]-AVERAGE(Table2[1W Return vs Nifty]))/_xlfn.STDEV.P(Table2[1W Return vs Nifty])</f>
        <v>1.415041528490449</v>
      </c>
      <c r="O192">
        <v>186.05</v>
      </c>
      <c r="P192">
        <v>196.454137393216</v>
      </c>
      <c r="Q192">
        <v>176.76608772298701</v>
      </c>
      <c r="R192">
        <v>37.665269563171201</v>
      </c>
      <c r="S192" s="1">
        <f>(Table2[[#This Row],[Close Price]]-Table2[[#This Row],[20D EMA]])/Table2[[#This Row],[20D EMA]]</f>
        <v>-5.0846546627250779E-2</v>
      </c>
      <c r="T192" s="1">
        <f>(Table2[[#This Row],[Close Price]]-Table2[[#This Row],[50D EMA]])/Table2[[#This Row],[50D EMA]]</f>
        <v>-0.10111335733009587</v>
      </c>
      <c r="U192" s="1">
        <f>(Table2[[#This Row],[Close Price]]-Table2[[#This Row],[200D EMA]])/Table2[[#This Row],[200D EMA]]</f>
        <v>-9.96162359281018E-4</v>
      </c>
      <c r="V192">
        <v>0.89413597022832503</v>
      </c>
      <c r="W192">
        <v>172.5</v>
      </c>
      <c r="X192">
        <v>179.75</v>
      </c>
      <c r="Y192">
        <v>167.41</v>
      </c>
      <c r="Z192">
        <v>179.75</v>
      </c>
      <c r="AA192">
        <v>161.41999999999999</v>
      </c>
      <c r="AB192">
        <v>216</v>
      </c>
      <c r="AC192" s="1">
        <f>(Table2[[#This Row],[Close Price]]/Table2[[#This Row],[Day Low]])-1</f>
        <v>2.3710144927536314E-2</v>
      </c>
      <c r="AD192" s="1">
        <f>(Table2[[#This Row],[Day High]]/Table2[[#This Row],[Close Price]])-1</f>
        <v>1.7894558015742579E-2</v>
      </c>
      <c r="AE192" s="1">
        <f>(Table2[[#This Row],[Close Price]]/Table2[[#This Row],[Current Week Low]])-1</f>
        <v>5.4835433964518288E-2</v>
      </c>
      <c r="AF192" s="1">
        <f>(Table2[[#This Row],[Current Week High]]/Table2[[#This Row],[Close Price]])-1</f>
        <v>1.7894558015742579E-2</v>
      </c>
      <c r="AG192" s="1">
        <f>(Table2[[#This Row],[Close Price]]/Table2[[#This Row],[Current Month Low]])-1</f>
        <v>9.3978441333168128E-2</v>
      </c>
      <c r="AH192" s="1">
        <f>(Table2[[#This Row],[Current Month High]]/Table2[[#This Row],[Close Price]])-1</f>
        <v>0.22317232006342369</v>
      </c>
      <c r="AI192">
        <v>33.9826717254657</v>
      </c>
      <c r="AJ192">
        <v>113.918837068443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-0.1</v>
      </c>
      <c r="AM192" t="s">
        <v>3158</v>
      </c>
      <c r="AN192">
        <v>-12.73</v>
      </c>
      <c r="AO192" t="s">
        <v>3158</v>
      </c>
      <c r="AP192">
        <v>0.182385545495799</v>
      </c>
      <c r="AQ192">
        <f>(Table2[[#This Row],[Sharpe Ratio]]-AVERAGE(Table2[Sharpe Ratio]))/_xlfn.STDEV.P(Table2[Sharpe Ratio])</f>
        <v>1.4920680878096066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89</v>
      </c>
      <c r="AT192">
        <f>_xlfn.RANK.AVG(Table2[[#This Row],[6M Return vs Nifty Z-Score]],Table2[6M Return vs Nifty Z-Score])</f>
        <v>561</v>
      </c>
      <c r="AU192">
        <f>_xlfn.RANK.AVG(Table2[[#This Row],[Sharpe Ratio Z-Score]],Table2[Sharpe Ratio Z-Score])</f>
        <v>48</v>
      </c>
      <c r="AV192">
        <f>(Table2[[#This Row],[Rank 1Y]]+Table2[[#This Row],[Rank 6M]]+Table2[[#This Row],[Rank Sharpe]])/3</f>
        <v>232.66666666666666</v>
      </c>
    </row>
    <row r="193" spans="1:48" hidden="1" x14ac:dyDescent="0.3">
      <c r="A193" t="s">
        <v>753</v>
      </c>
      <c r="B193" t="s">
        <v>754</v>
      </c>
      <c r="C193" t="s">
        <v>3116</v>
      </c>
      <c r="D193" t="s">
        <v>250</v>
      </c>
      <c r="E193">
        <v>21798.397115700001</v>
      </c>
      <c r="F193">
        <v>437.7</v>
      </c>
      <c r="G193">
        <v>5.63063469613967</v>
      </c>
      <c r="H193">
        <f>(Table2[[#This Row],[1Y Return vs Nifty]]-AVERAGE(Table2[1Y Return vs Nifty]))/_xlfn.STDEV.P(Table2[1Y Return vs Nifty])</f>
        <v>-0.28729625470968601</v>
      </c>
      <c r="I193">
        <v>9.4913747555179206</v>
      </c>
      <c r="J193">
        <f>(Table2[[#This Row],[1M Return vs Nifty]]-AVERAGE(Table2[1M Return vs Nifty]))/_xlfn.STDEV.P(Table2[1M Return vs Nifty])</f>
        <v>1.2812109860169718</v>
      </c>
      <c r="K193">
        <v>18.041903855802499</v>
      </c>
      <c r="L193">
        <f>(Table2[[#This Row],[6M Return vs Nifty]]-AVERAGE(Table2[6M Return vs Nifty]))/_xlfn.STDEV.P(Table2[6M Return vs Nifty])</f>
        <v>0.5316722258508817</v>
      </c>
      <c r="M193">
        <v>8.1306537595898103</v>
      </c>
      <c r="N193">
        <f>(Table2[[#This Row],[1W Return vs Nifty]]-AVERAGE(Table2[1W Return vs Nifty]))/_xlfn.STDEV.P(Table2[1W Return vs Nifty])</f>
        <v>1.585969760363698</v>
      </c>
      <c r="O193">
        <v>425.45</v>
      </c>
      <c r="P193">
        <v>413.28925921547</v>
      </c>
      <c r="Q193">
        <v>388.72840414824901</v>
      </c>
      <c r="R193">
        <v>53.001458954615501</v>
      </c>
      <c r="S193" s="1">
        <f>(Table2[[#This Row],[Close Price]]-Table2[[#This Row],[20D EMA]])/Table2[[#This Row],[20D EMA]]</f>
        <v>2.8793042660712188E-2</v>
      </c>
      <c r="T193" s="1">
        <f>(Table2[[#This Row],[Close Price]]-Table2[[#This Row],[50D EMA]])/Table2[[#This Row],[50D EMA]]</f>
        <v>5.906454194059603E-2</v>
      </c>
      <c r="U193" s="1">
        <f>(Table2[[#This Row],[Close Price]]-Table2[[#This Row],[200D EMA]])/Table2[[#This Row],[200D EMA]]</f>
        <v>0.12597894913044411</v>
      </c>
      <c r="V193">
        <v>1.8788505075128199</v>
      </c>
      <c r="W193">
        <v>430.65</v>
      </c>
      <c r="X193">
        <v>442.95</v>
      </c>
      <c r="Y193">
        <v>427</v>
      </c>
      <c r="Z193">
        <v>452.75</v>
      </c>
      <c r="AA193">
        <v>396.2</v>
      </c>
      <c r="AB193">
        <v>464</v>
      </c>
      <c r="AC193" s="1">
        <f>(Table2[[#This Row],[Close Price]]/Table2[[#This Row],[Day Low]])-1</f>
        <v>1.6370602577499227E-2</v>
      </c>
      <c r="AD193" s="1">
        <f>(Table2[[#This Row],[Day High]]/Table2[[#This Row],[Close Price]])-1</f>
        <v>1.199451679232344E-2</v>
      </c>
      <c r="AE193" s="1">
        <f>(Table2[[#This Row],[Close Price]]/Table2[[#This Row],[Current Week Low]])-1</f>
        <v>2.5058548009367687E-2</v>
      </c>
      <c r="AF193" s="1">
        <f>(Table2[[#This Row],[Current Week High]]/Table2[[#This Row],[Close Price]])-1</f>
        <v>3.4384281471327327E-2</v>
      </c>
      <c r="AG193" s="1">
        <f>(Table2[[#This Row],[Close Price]]/Table2[[#This Row],[Current Month Low]])-1</f>
        <v>0.10474507824331147</v>
      </c>
      <c r="AH193" s="1">
        <f>(Table2[[#This Row],[Current Month High]]/Table2[[#This Row],[Close Price]])-1</f>
        <v>6.0086817454877872E-2</v>
      </c>
      <c r="AI193">
        <v>27.484578478409802</v>
      </c>
      <c r="AJ193">
        <v>40.694310511089597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0.13</v>
      </c>
      <c r="AM193" t="s">
        <v>3159</v>
      </c>
      <c r="AN193">
        <v>5.01</v>
      </c>
      <c r="AO193" t="s">
        <v>3159</v>
      </c>
      <c r="AP193">
        <v>0.123820221563628</v>
      </c>
      <c r="AQ193">
        <f>(Table2[[#This Row],[Sharpe Ratio]]-AVERAGE(Table2[Sharpe Ratio]))/_xlfn.STDEV.P(Table2[Sharpe Ratio])</f>
        <v>0.7959769604737148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3.9075336779955805</v>
      </c>
      <c r="AS193">
        <f>_xlfn.RANK.AVG(Table2[[#This Row],[1Y Return vs Nifty Z-Score]],Table2[1Y Return vs Nifty Z-Score])</f>
        <v>398</v>
      </c>
      <c r="AT193">
        <f>_xlfn.RANK.AVG(Table2[[#This Row],[6M Return vs Nifty Z-Score]],Table2[6M Return vs Nifty Z-Score])</f>
        <v>162</v>
      </c>
      <c r="AU193">
        <f>_xlfn.RANK.AVG(Table2[[#This Row],[Sharpe Ratio Z-Score]],Table2[Sharpe Ratio Z-Score])</f>
        <v>143</v>
      </c>
      <c r="AV193">
        <f>(Table2[[#This Row],[Rank 1Y]]+Table2[[#This Row],[Rank 6M]]+Table2[[#This Row],[Rank Sharpe]])/3</f>
        <v>234.33333333333334</v>
      </c>
    </row>
    <row r="194" spans="1:48" x14ac:dyDescent="0.3">
      <c r="A194" t="s">
        <v>436</v>
      </c>
      <c r="B194" t="s">
        <v>437</v>
      </c>
      <c r="C194" t="s">
        <v>3111</v>
      </c>
      <c r="D194" t="s">
        <v>21</v>
      </c>
      <c r="E194">
        <v>51660.056062559997</v>
      </c>
      <c r="F194">
        <v>7742.4</v>
      </c>
      <c r="G194">
        <v>28.033609290702302</v>
      </c>
      <c r="H194">
        <f>(Table2[[#This Row],[1Y Return vs Nifty]]-AVERAGE(Table2[1Y Return vs Nifty]))/_xlfn.STDEV.P(Table2[1Y Return vs Nifty])</f>
        <v>0.10731791537188967</v>
      </c>
      <c r="I194">
        <v>17.476352034304501</v>
      </c>
      <c r="J194">
        <f>(Table2[[#This Row],[1M Return vs Nifty]]-AVERAGE(Table2[1M Return vs Nifty]))/_xlfn.STDEV.P(Table2[1M Return vs Nifty])</f>
        <v>2.1747201329629147</v>
      </c>
      <c r="K194">
        <v>44.035315687771302</v>
      </c>
      <c r="L194">
        <f>(Table2[[#This Row],[6M Return vs Nifty]]-AVERAGE(Table2[6M Return vs Nifty]))/_xlfn.STDEV.P(Table2[6M Return vs Nifty])</f>
        <v>1.4821104629893342</v>
      </c>
      <c r="M194">
        <v>10.767296738792</v>
      </c>
      <c r="N194">
        <f>(Table2[[#This Row],[1W Return vs Nifty]]-AVERAGE(Table2[1W Return vs Nifty]))/_xlfn.STDEV.P(Table2[1W Return vs Nifty])</f>
        <v>2.1021071334845942</v>
      </c>
      <c r="O194">
        <v>7366.6</v>
      </c>
      <c r="P194">
        <v>6974.9403454025496</v>
      </c>
      <c r="Q194">
        <v>6122.0752087865203</v>
      </c>
      <c r="R194">
        <v>68.664002504473402</v>
      </c>
      <c r="S194" s="1">
        <f>(Table2[[#This Row],[Close Price]]-Table2[[#This Row],[20D EMA]])/Table2[[#This Row],[20D EMA]]</f>
        <v>5.1014036326120497E-2</v>
      </c>
      <c r="T194" s="1">
        <f>(Table2[[#This Row],[Close Price]]-Table2[[#This Row],[50D EMA]])/Table2[[#This Row],[50D EMA]]</f>
        <v>0.11003099906127686</v>
      </c>
      <c r="U194" s="1">
        <f>(Table2[[#This Row],[Close Price]]-Table2[[#This Row],[200D EMA]])/Table2[[#This Row],[200D EMA]]</f>
        <v>0.26466920708323838</v>
      </c>
      <c r="V194">
        <v>1.8913009903868501</v>
      </c>
      <c r="W194">
        <v>7702</v>
      </c>
      <c r="X194">
        <v>7894.6</v>
      </c>
      <c r="Y194">
        <v>7583.15</v>
      </c>
      <c r="Z194">
        <v>7894.6</v>
      </c>
      <c r="AA194">
        <v>6710.05</v>
      </c>
      <c r="AB194">
        <v>7894.6</v>
      </c>
      <c r="AC194" s="1">
        <f>(Table2[[#This Row],[Close Price]]/Table2[[#This Row],[Day Low]])-1</f>
        <v>5.2453908075824618E-3</v>
      </c>
      <c r="AD194" s="1">
        <f>(Table2[[#This Row],[Day High]]/Table2[[#This Row],[Close Price]])-1</f>
        <v>1.965798718743561E-2</v>
      </c>
      <c r="AE194" s="1">
        <f>(Table2[[#This Row],[Close Price]]/Table2[[#This Row],[Current Week Low]])-1</f>
        <v>2.1000507704581839E-2</v>
      </c>
      <c r="AF194" s="1">
        <f>(Table2[[#This Row],[Current Week High]]/Table2[[#This Row],[Close Price]])-1</f>
        <v>1.965798718743561E-2</v>
      </c>
      <c r="AG194" s="1">
        <f>(Table2[[#This Row],[Close Price]]/Table2[[#This Row],[Current Month Low]])-1</f>
        <v>0.1538513125833636</v>
      </c>
      <c r="AH194" s="1">
        <f>(Table2[[#This Row],[Current Month High]]/Table2[[#This Row],[Close Price]])-1</f>
        <v>1.965798718743561E-2</v>
      </c>
      <c r="AI194">
        <v>1.9657987187435599</v>
      </c>
      <c r="AJ194">
        <v>80.591288121756307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0.24</v>
      </c>
      <c r="AM194" t="s">
        <v>3159</v>
      </c>
      <c r="AN194">
        <v>4.18</v>
      </c>
      <c r="AO194" t="s">
        <v>3159</v>
      </c>
      <c r="AP194">
        <v>4.2520864182317E-2</v>
      </c>
      <c r="AQ194">
        <f>(Table2[[#This Row],[Sharpe Ratio]]-AVERAGE(Table2[Sharpe Ratio]))/_xlfn.STDEV.P(Table2[Sharpe Ratio])</f>
        <v>-0.17032455604796631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5.6959310887607666</v>
      </c>
      <c r="AS194">
        <f>_xlfn.RANK.AVG(Table2[[#This Row],[1Y Return vs Nifty Z-Score]],Table2[1Y Return vs Nifty Z-Score])</f>
        <v>257</v>
      </c>
      <c r="AT194">
        <f>_xlfn.RANK.AVG(Table2[[#This Row],[6M Return vs Nifty Z-Score]],Table2[6M Return vs Nifty Z-Score])</f>
        <v>59</v>
      </c>
      <c r="AU194">
        <f>_xlfn.RANK.AVG(Table2[[#This Row],[Sharpe Ratio Z-Score]],Table2[Sharpe Ratio Z-Score])</f>
        <v>389</v>
      </c>
      <c r="AV194">
        <f>(Table2[[#This Row],[Rank 1Y]]+Table2[[#This Row],[Rank 6M]]+Table2[[#This Row],[Rank Sharpe]])/3</f>
        <v>235</v>
      </c>
    </row>
    <row r="195" spans="1:48" hidden="1" x14ac:dyDescent="0.3">
      <c r="A195" t="s">
        <v>1019</v>
      </c>
      <c r="B195" t="s">
        <v>1020</v>
      </c>
      <c r="C195" t="s">
        <v>3113</v>
      </c>
      <c r="D195" t="s">
        <v>1021</v>
      </c>
      <c r="E195">
        <v>13432.877024985</v>
      </c>
      <c r="F195">
        <v>418.55</v>
      </c>
      <c r="G195">
        <v>62.351076842656497</v>
      </c>
      <c r="H195">
        <f>(Table2[[#This Row],[1Y Return vs Nifty]]-AVERAGE(Table2[1Y Return vs Nifty]))/_xlfn.STDEV.P(Table2[1Y Return vs Nifty])</f>
        <v>0.71179831239035474</v>
      </c>
      <c r="I195">
        <v>-8.2115839542571702</v>
      </c>
      <c r="J195">
        <f>(Table2[[#This Row],[1M Return vs Nifty]]-AVERAGE(Table2[1M Return vs Nifty]))/_xlfn.STDEV.P(Table2[1M Return vs Nifty])</f>
        <v>-0.69972834329244049</v>
      </c>
      <c r="K195">
        <v>-2.9375255951908699</v>
      </c>
      <c r="L195">
        <f>(Table2[[#This Row],[6M Return vs Nifty]]-AVERAGE(Table2[6M Return vs Nifty]))/_xlfn.STDEV.P(Table2[6M Return vs Nifty])</f>
        <v>-0.23543184161321573</v>
      </c>
      <c r="M195">
        <v>3.7758813108264899</v>
      </c>
      <c r="N195">
        <f>(Table2[[#This Row],[1W Return vs Nifty]]-AVERAGE(Table2[1W Return vs Nifty]))/_xlfn.STDEV.P(Table2[1W Return vs Nifty])</f>
        <v>0.73349908838668898</v>
      </c>
      <c r="O195">
        <v>418.39</v>
      </c>
      <c r="P195">
        <v>439.50060517209999</v>
      </c>
      <c r="Q195">
        <v>411.757179714465</v>
      </c>
      <c r="R195">
        <v>45.5583529365747</v>
      </c>
      <c r="S195" s="1">
        <f>(Table2[[#This Row],[Close Price]]-Table2[[#This Row],[20D EMA]])/Table2[[#This Row],[20D EMA]]</f>
        <v>3.8241831783748418E-4</v>
      </c>
      <c r="T195" s="1">
        <f>(Table2[[#This Row],[Close Price]]-Table2[[#This Row],[50D EMA]])/Table2[[#This Row],[50D EMA]]</f>
        <v>-4.7669115640685246E-2</v>
      </c>
      <c r="U195" s="1">
        <f>(Table2[[#This Row],[Close Price]]-Table2[[#This Row],[200D EMA]])/Table2[[#This Row],[200D EMA]]</f>
        <v>1.6497150797092425E-2</v>
      </c>
      <c r="V195">
        <v>1.6701173383958601</v>
      </c>
      <c r="W195">
        <v>401.3</v>
      </c>
      <c r="X195">
        <v>426.65</v>
      </c>
      <c r="Y195">
        <v>388.25</v>
      </c>
      <c r="Z195">
        <v>426.65</v>
      </c>
      <c r="AA195">
        <v>375.1</v>
      </c>
      <c r="AB195">
        <v>463.65</v>
      </c>
      <c r="AC195" s="1">
        <f>(Table2[[#This Row],[Close Price]]/Table2[[#This Row],[Day Low]])-1</f>
        <v>4.2985297782207832E-2</v>
      </c>
      <c r="AD195" s="1">
        <f>(Table2[[#This Row],[Day High]]/Table2[[#This Row],[Close Price]])-1</f>
        <v>1.9352526579858864E-2</v>
      </c>
      <c r="AE195" s="1">
        <f>(Table2[[#This Row],[Close Price]]/Table2[[#This Row],[Current Week Low]])-1</f>
        <v>7.80424983902126E-2</v>
      </c>
      <c r="AF195" s="1">
        <f>(Table2[[#This Row],[Current Week High]]/Table2[[#This Row],[Close Price]])-1</f>
        <v>1.9352526579858864E-2</v>
      </c>
      <c r="AG195" s="1">
        <f>(Table2[[#This Row],[Close Price]]/Table2[[#This Row],[Current Month Low]])-1</f>
        <v>0.1158357771260996</v>
      </c>
      <c r="AH195" s="1">
        <f>(Table2[[#This Row],[Current Month High]]/Table2[[#This Row],[Close Price]])-1</f>
        <v>0.10775295663600515</v>
      </c>
      <c r="AI195">
        <v>47.604826185640803</v>
      </c>
      <c r="AJ195">
        <v>90.206771188366204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-0.16</v>
      </c>
      <c r="AM195" t="s">
        <v>3158</v>
      </c>
      <c r="AN195">
        <v>2.0099999999999998</v>
      </c>
      <c r="AO195" t="s">
        <v>3159</v>
      </c>
      <c r="AP195">
        <v>0.114810388738724</v>
      </c>
      <c r="AQ195">
        <f>(Table2[[#This Row],[Sharpe Ratio]]-AVERAGE(Table2[Sharpe Ratio]))/_xlfn.STDEV.P(Table2[Sharpe Ratio])</f>
        <v>0.68888859713675032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133</v>
      </c>
      <c r="AT195">
        <f>_xlfn.RANK.AVG(Table2[[#This Row],[6M Return vs Nifty Z-Score]],Table2[6M Return vs Nifty Z-Score])</f>
        <v>407</v>
      </c>
      <c r="AU195">
        <f>_xlfn.RANK.AVG(Table2[[#This Row],[Sharpe Ratio Z-Score]],Table2[Sharpe Ratio Z-Score])</f>
        <v>174</v>
      </c>
      <c r="AV195">
        <f>(Table2[[#This Row],[Rank 1Y]]+Table2[[#This Row],[Rank 6M]]+Table2[[#This Row],[Rank Sharpe]])/3</f>
        <v>238</v>
      </c>
    </row>
    <row r="196" spans="1:48" hidden="1" x14ac:dyDescent="0.3">
      <c r="A196" t="s">
        <v>1749</v>
      </c>
      <c r="B196" t="s">
        <v>1750</v>
      </c>
      <c r="C196" t="s">
        <v>3116</v>
      </c>
      <c r="D196" t="s">
        <v>51</v>
      </c>
      <c r="E196">
        <v>4538.4147087450001</v>
      </c>
      <c r="F196">
        <v>182.01</v>
      </c>
      <c r="G196">
        <v>56.588983549077497</v>
      </c>
      <c r="H196">
        <f>(Table2[[#This Row],[1Y Return vs Nifty]]-AVERAGE(Table2[1Y Return vs Nifty]))/_xlfn.STDEV.P(Table2[1Y Return vs Nifty])</f>
        <v>0.61030269834229178</v>
      </c>
      <c r="I196">
        <v>-13.082238253570299</v>
      </c>
      <c r="J196">
        <f>(Table2[[#This Row],[1M Return vs Nifty]]-AVERAGE(Table2[1M Return vs Nifty]))/_xlfn.STDEV.P(Table2[1M Return vs Nifty])</f>
        <v>-1.2447485751733258</v>
      </c>
      <c r="K196">
        <v>39.5179677064407</v>
      </c>
      <c r="L196">
        <f>(Table2[[#This Row],[6M Return vs Nifty]]-AVERAGE(Table2[6M Return vs Nifty]))/_xlfn.STDEV.P(Table2[6M Return vs Nifty])</f>
        <v>1.3169355225209052</v>
      </c>
      <c r="M196">
        <v>1.09001759140677</v>
      </c>
      <c r="N196">
        <f>(Table2[[#This Row],[1W Return vs Nifty]]-AVERAGE(Table2[1W Return vs Nifty]))/_xlfn.STDEV.P(Table2[1W Return vs Nifty])</f>
        <v>0.20772648449722289</v>
      </c>
      <c r="O196">
        <v>184.92</v>
      </c>
      <c r="P196">
        <v>179.40431139646699</v>
      </c>
      <c r="Q196">
        <v>146.95356603260601</v>
      </c>
      <c r="R196">
        <v>37.680206291004303</v>
      </c>
      <c r="S196" s="1">
        <f>(Table2[[#This Row],[Close Price]]-Table2[[#This Row],[20D EMA]])/Table2[[#This Row],[20D EMA]]</f>
        <v>-1.5736534717715751E-2</v>
      </c>
      <c r="T196" s="1">
        <f>(Table2[[#This Row],[Close Price]]-Table2[[#This Row],[50D EMA]])/Table2[[#This Row],[50D EMA]]</f>
        <v>1.4524113624976744E-2</v>
      </c>
      <c r="U196" s="1">
        <f>(Table2[[#This Row],[Close Price]]-Table2[[#This Row],[200D EMA]])/Table2[[#This Row],[200D EMA]]</f>
        <v>0.23855449659258815</v>
      </c>
      <c r="V196">
        <v>0.108931747077419</v>
      </c>
      <c r="W196">
        <v>175.65</v>
      </c>
      <c r="X196">
        <v>182.08</v>
      </c>
      <c r="Y196">
        <v>164.52</v>
      </c>
      <c r="Z196">
        <v>182.08</v>
      </c>
      <c r="AA196">
        <v>164.52</v>
      </c>
      <c r="AB196">
        <v>240.7</v>
      </c>
      <c r="AC196" s="1">
        <f>(Table2[[#This Row],[Close Price]]/Table2[[#This Row],[Day Low]])-1</f>
        <v>3.6208368915456868E-2</v>
      </c>
      <c r="AD196" s="1">
        <f>(Table2[[#This Row],[Day High]]/Table2[[#This Row],[Close Price]])-1</f>
        <v>3.8459425306314188E-4</v>
      </c>
      <c r="AE196" s="1">
        <f>(Table2[[#This Row],[Close Price]]/Table2[[#This Row],[Current Week Low]])-1</f>
        <v>0.1063092633114513</v>
      </c>
      <c r="AF196" s="1">
        <f>(Table2[[#This Row],[Current Week High]]/Table2[[#This Row],[Close Price]])-1</f>
        <v>3.8459425306314188E-4</v>
      </c>
      <c r="AG196" s="1">
        <f>(Table2[[#This Row],[Close Price]]/Table2[[#This Row],[Current Month Low]])-1</f>
        <v>0.1063092633114513</v>
      </c>
      <c r="AH196" s="1">
        <f>(Table2[[#This Row],[Current Month High]]/Table2[[#This Row],[Close Price]])-1</f>
        <v>0.32245481017526512</v>
      </c>
      <c r="AI196">
        <v>32.245481017526501</v>
      </c>
      <c r="AJ196">
        <v>97.729494839760903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0.26</v>
      </c>
      <c r="AM196" t="s">
        <v>3159</v>
      </c>
      <c r="AN196">
        <v>-5.99</v>
      </c>
      <c r="AO196" t="s">
        <v>3158</v>
      </c>
      <c r="AP196">
        <v>1.561167671249E-3</v>
      </c>
      <c r="AQ196">
        <f>(Table2[[#This Row],[Sharpe Ratio]]-AVERAGE(Table2[Sharpe Ratio]))/_xlfn.STDEV.P(Table2[Sharpe Ratio])</f>
        <v>-0.65716009976914325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0.23305603041795078</v>
      </c>
      <c r="AS196">
        <f>_xlfn.RANK.AVG(Table2[[#This Row],[1Y Return vs Nifty Z-Score]],Table2[1Y Return vs Nifty Z-Score])</f>
        <v>153</v>
      </c>
      <c r="AT196">
        <f>_xlfn.RANK.AVG(Table2[[#This Row],[6M Return vs Nifty Z-Score]],Table2[6M Return vs Nifty Z-Score])</f>
        <v>71</v>
      </c>
      <c r="AU196">
        <f>_xlfn.RANK.AVG(Table2[[#This Row],[Sharpe Ratio Z-Score]],Table2[Sharpe Ratio Z-Score])</f>
        <v>490</v>
      </c>
      <c r="AV196">
        <f>(Table2[[#This Row],[Rank 1Y]]+Table2[[#This Row],[Rank 6M]]+Table2[[#This Row],[Rank Sharpe]])/3</f>
        <v>238</v>
      </c>
    </row>
    <row r="197" spans="1:48" x14ac:dyDescent="0.3">
      <c r="A197" t="s">
        <v>147</v>
      </c>
      <c r="B197" t="s">
        <v>148</v>
      </c>
      <c r="C197" t="s">
        <v>3119</v>
      </c>
      <c r="D197" t="s">
        <v>149</v>
      </c>
      <c r="E197">
        <v>182903.53433220001</v>
      </c>
      <c r="F197">
        <v>468.5</v>
      </c>
      <c r="G197">
        <v>89.280521046268703</v>
      </c>
      <c r="H197">
        <f>(Table2[[#This Row],[1Y Return vs Nifty]]-AVERAGE(Table2[1Y Return vs Nifty]))/_xlfn.STDEV.P(Table2[1Y Return vs Nifty])</f>
        <v>1.1861433700214836</v>
      </c>
      <c r="I197">
        <v>-2.9684221008867402</v>
      </c>
      <c r="J197">
        <f>(Table2[[#This Row],[1M Return vs Nifty]]-AVERAGE(Table2[1M Return vs Nifty]))/_xlfn.STDEV.P(Table2[1M Return vs Nifty])</f>
        <v>-0.11302497378498998</v>
      </c>
      <c r="K197">
        <v>10.0781811383115</v>
      </c>
      <c r="L197">
        <f>(Table2[[#This Row],[6M Return vs Nifty]]-AVERAGE(Table2[6M Return vs Nifty]))/_xlfn.STDEV.P(Table2[6M Return vs Nifty])</f>
        <v>0.24048203390529851</v>
      </c>
      <c r="M197">
        <v>2.6721324186653299</v>
      </c>
      <c r="N197">
        <f>(Table2[[#This Row],[1W Return vs Nifty]]-AVERAGE(Table2[1W Return vs Nifty]))/_xlfn.STDEV.P(Table2[1W Return vs Nifty])</f>
        <v>0.51743416860845659</v>
      </c>
      <c r="O197">
        <v>475.38</v>
      </c>
      <c r="P197">
        <v>470.06104756906501</v>
      </c>
      <c r="Q197">
        <v>407.68126210952897</v>
      </c>
      <c r="R197">
        <v>47.828070861429097</v>
      </c>
      <c r="S197" s="1">
        <f>(Table2[[#This Row],[Close Price]]-Table2[[#This Row],[20D EMA]])/Table2[[#This Row],[20D EMA]]</f>
        <v>-1.4472632420379477E-2</v>
      </c>
      <c r="T197" s="1">
        <f>(Table2[[#This Row],[Close Price]]-Table2[[#This Row],[50D EMA]])/Table2[[#This Row],[50D EMA]]</f>
        <v>-3.3209464539510677E-3</v>
      </c>
      <c r="U197" s="1">
        <f>(Table2[[#This Row],[Close Price]]-Table2[[#This Row],[200D EMA]])/Table2[[#This Row],[200D EMA]]</f>
        <v>0.14918207811604367</v>
      </c>
      <c r="V197">
        <v>0.62636787416314599</v>
      </c>
      <c r="W197">
        <v>467.05</v>
      </c>
      <c r="X197">
        <v>474.45</v>
      </c>
      <c r="Y197">
        <v>455.4</v>
      </c>
      <c r="Z197">
        <v>474.45</v>
      </c>
      <c r="AA197">
        <v>449.05</v>
      </c>
      <c r="AB197">
        <v>521.35</v>
      </c>
      <c r="AC197" s="1">
        <f>(Table2[[#This Row],[Close Price]]/Table2[[#This Row],[Day Low]])-1</f>
        <v>3.1045926560324677E-3</v>
      </c>
      <c r="AD197" s="1">
        <f>(Table2[[#This Row],[Day High]]/Table2[[#This Row],[Close Price]])-1</f>
        <v>1.2700106723585902E-2</v>
      </c>
      <c r="AE197" s="1">
        <f>(Table2[[#This Row],[Close Price]]/Table2[[#This Row],[Current Week Low]])-1</f>
        <v>2.8765920070267903E-2</v>
      </c>
      <c r="AF197" s="1">
        <f>(Table2[[#This Row],[Current Week High]]/Table2[[#This Row],[Close Price]])-1</f>
        <v>1.2700106723585902E-2</v>
      </c>
      <c r="AG197" s="1">
        <f>(Table2[[#This Row],[Close Price]]/Table2[[#This Row],[Current Month Low]])-1</f>
        <v>4.3313662175704204E-2</v>
      </c>
      <c r="AH197" s="1">
        <f>(Table2[[#This Row],[Current Month High]]/Table2[[#This Row],[Close Price]])-1</f>
        <v>0.11280683030949845</v>
      </c>
      <c r="AI197">
        <v>11.771611526147201</v>
      </c>
      <c r="AJ197">
        <v>118.46584285381201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0.06</v>
      </c>
      <c r="AM197" t="s">
        <v>3159</v>
      </c>
      <c r="AN197">
        <v>-6.14</v>
      </c>
      <c r="AO197" t="s">
        <v>3158</v>
      </c>
      <c r="AP197">
        <v>4.0903449036929003E-2</v>
      </c>
      <c r="AQ197">
        <f>(Table2[[#This Row],[Sharpe Ratio]]-AVERAGE(Table2[Sharpe Ratio]))/_xlfn.STDEV.P(Table2[Sharpe Ratio])</f>
        <v>-0.1895487019474619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1.641485896802787</v>
      </c>
      <c r="AS197">
        <f>_xlfn.RANK.AVG(Table2[[#This Row],[1Y Return vs Nifty Z-Score]],Table2[1Y Return vs Nifty Z-Score])</f>
        <v>81</v>
      </c>
      <c r="AT197">
        <f>_xlfn.RANK.AVG(Table2[[#This Row],[6M Return vs Nifty Z-Score]],Table2[6M Return vs Nifty Z-Score])</f>
        <v>237</v>
      </c>
      <c r="AU197">
        <f>_xlfn.RANK.AVG(Table2[[#This Row],[Sharpe Ratio Z-Score]],Table2[Sharpe Ratio Z-Score])</f>
        <v>397</v>
      </c>
      <c r="AV197">
        <f>(Table2[[#This Row],[Rank 1Y]]+Table2[[#This Row],[Rank 6M]]+Table2[[#This Row],[Rank Sharpe]])/3</f>
        <v>238.33333333333334</v>
      </c>
    </row>
    <row r="198" spans="1:48" x14ac:dyDescent="0.3">
      <c r="A198" t="s">
        <v>763</v>
      </c>
      <c r="B198" t="s">
        <v>764</v>
      </c>
      <c r="C198" t="s">
        <v>3114</v>
      </c>
      <c r="D198" t="s">
        <v>125</v>
      </c>
      <c r="E198">
        <v>21183.5843389</v>
      </c>
      <c r="F198">
        <v>846.05</v>
      </c>
      <c r="G198">
        <v>53.266232728717398</v>
      </c>
      <c r="H198">
        <f>(Table2[[#This Row],[1Y Return vs Nifty]]-AVERAGE(Table2[1Y Return vs Nifty]))/_xlfn.STDEV.P(Table2[1Y Return vs Nifty])</f>
        <v>0.55177455281279075</v>
      </c>
      <c r="I198">
        <v>-5.9911964208812396</v>
      </c>
      <c r="J198">
        <f>(Table2[[#This Row],[1M Return vs Nifty]]-AVERAGE(Table2[1M Return vs Nifty]))/_xlfn.STDEV.P(Table2[1M Return vs Nifty])</f>
        <v>-0.45126970633341112</v>
      </c>
      <c r="K198">
        <v>51.098499967765299</v>
      </c>
      <c r="L198">
        <f>(Table2[[#This Row],[6M Return vs Nifty]]-AVERAGE(Table2[6M Return vs Nifty]))/_xlfn.STDEV.P(Table2[6M Return vs Nifty])</f>
        <v>1.7403728434362589</v>
      </c>
      <c r="M198">
        <v>0.79213227814597398</v>
      </c>
      <c r="N198">
        <f>(Table2[[#This Row],[1W Return vs Nifty]]-AVERAGE(Table2[1W Return vs Nifty]))/_xlfn.STDEV.P(Table2[1W Return vs Nifty])</f>
        <v>0.1494137951075335</v>
      </c>
      <c r="O198">
        <v>869.89</v>
      </c>
      <c r="P198">
        <v>858.86710494226202</v>
      </c>
      <c r="Q198">
        <v>712.16654556840297</v>
      </c>
      <c r="R198">
        <v>41.1236141166397</v>
      </c>
      <c r="S198" s="1">
        <f>(Table2[[#This Row],[Close Price]]-Table2[[#This Row],[20D EMA]])/Table2[[#This Row],[20D EMA]]</f>
        <v>-2.7405763947165769E-2</v>
      </c>
      <c r="T198" s="1">
        <f>(Table2[[#This Row],[Close Price]]-Table2[[#This Row],[50D EMA]])/Table2[[#This Row],[50D EMA]]</f>
        <v>-1.4923269116382915E-2</v>
      </c>
      <c r="U198" s="1">
        <f>(Table2[[#This Row],[Close Price]]-Table2[[#This Row],[200D EMA]])/Table2[[#This Row],[200D EMA]]</f>
        <v>0.18799458534624131</v>
      </c>
      <c r="V198">
        <v>0.81802795572772602</v>
      </c>
      <c r="W198">
        <v>837</v>
      </c>
      <c r="X198">
        <v>857.5</v>
      </c>
      <c r="Y198">
        <v>835.05</v>
      </c>
      <c r="Z198">
        <v>876</v>
      </c>
      <c r="AA198">
        <v>822.8</v>
      </c>
      <c r="AB198">
        <v>965</v>
      </c>
      <c r="AC198" s="1">
        <f>(Table2[[#This Row],[Close Price]]/Table2[[#This Row],[Day Low]])-1</f>
        <v>1.0812425328554198E-2</v>
      </c>
      <c r="AD198" s="1">
        <f>(Table2[[#This Row],[Day High]]/Table2[[#This Row],[Close Price]])-1</f>
        <v>1.3533479108799762E-2</v>
      </c>
      <c r="AE198" s="1">
        <f>(Table2[[#This Row],[Close Price]]/Table2[[#This Row],[Current Week Low]])-1</f>
        <v>1.3172863900365206E-2</v>
      </c>
      <c r="AF198" s="1">
        <f>(Table2[[#This Row],[Current Week High]]/Table2[[#This Row],[Close Price]])-1</f>
        <v>3.5399799066249127E-2</v>
      </c>
      <c r="AG198" s="1">
        <f>(Table2[[#This Row],[Close Price]]/Table2[[#This Row],[Current Month Low]])-1</f>
        <v>2.8257170636849738E-2</v>
      </c>
      <c r="AH198" s="1">
        <f>(Table2[[#This Row],[Current Month High]]/Table2[[#This Row],[Close Price]])-1</f>
        <v>0.14059452751019452</v>
      </c>
      <c r="AI198">
        <v>19.135984870870502</v>
      </c>
      <c r="AJ198">
        <v>82.476005607678204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3159</v>
      </c>
      <c r="AN198">
        <v>-1.57</v>
      </c>
      <c r="AO198" t="s">
        <v>3158</v>
      </c>
      <c r="AQ198">
        <f>(Table2[[#This Row],[Sharpe Ratio]]-AVERAGE(Table2[Sharpe Ratio]))/_xlfn.STDEV.P(Table2[Sharpe Ratio])</f>
        <v>-0.67571570385832536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1.3145757811648466</v>
      </c>
      <c r="AS198">
        <f>_xlfn.RANK.AVG(Table2[[#This Row],[1Y Return vs Nifty Z-Score]],Table2[1Y Return vs Nifty Z-Score])</f>
        <v>159</v>
      </c>
      <c r="AT198">
        <f>_xlfn.RANK.AVG(Table2[[#This Row],[6M Return vs Nifty Z-Score]],Table2[6M Return vs Nifty Z-Score])</f>
        <v>39</v>
      </c>
      <c r="AU198">
        <f>_xlfn.RANK.AVG(Table2[[#This Row],[Sharpe Ratio Z-Score]],Table2[Sharpe Ratio Z-Score])</f>
        <v>521.5</v>
      </c>
      <c r="AV198">
        <f>(Table2[[#This Row],[Rank 1Y]]+Table2[[#This Row],[Rank 6M]]+Table2[[#This Row],[Rank Sharpe]])/3</f>
        <v>239.83333333333334</v>
      </c>
    </row>
    <row r="199" spans="1:48" x14ac:dyDescent="0.3">
      <c r="A199" t="s">
        <v>715</v>
      </c>
      <c r="B199" t="s">
        <v>716</v>
      </c>
      <c r="C199" t="s">
        <v>3112</v>
      </c>
      <c r="D199" t="s">
        <v>397</v>
      </c>
      <c r="E199">
        <v>23982.075473199999</v>
      </c>
      <c r="F199">
        <v>6702.8</v>
      </c>
      <c r="G199">
        <v>106.94318549737901</v>
      </c>
      <c r="H199">
        <f>(Table2[[#This Row],[1Y Return vs Nifty]]-AVERAGE(Table2[1Y Return vs Nifty]))/_xlfn.STDEV.P(Table2[1Y Return vs Nifty])</f>
        <v>1.4972599873431807</v>
      </c>
      <c r="I199">
        <v>1.2003412108462801</v>
      </c>
      <c r="J199">
        <f>(Table2[[#This Row],[1M Return vs Nifty]]-AVERAGE(Table2[1M Return vs Nifty]))/_xlfn.STDEV.P(Table2[1M Return vs Nifty])</f>
        <v>0.35345451894716073</v>
      </c>
      <c r="K199">
        <v>20.553174261838901</v>
      </c>
      <c r="L199">
        <f>(Table2[[#This Row],[6M Return vs Nifty]]-AVERAGE(Table2[6M Return vs Nifty]))/_xlfn.STDEV.P(Table2[6M Return vs Nifty])</f>
        <v>0.62349577841567871</v>
      </c>
      <c r="M199">
        <v>-1.24532514027537</v>
      </c>
      <c r="N199">
        <f>(Table2[[#This Row],[1W Return vs Nifty]]-AVERAGE(Table2[1W Return vs Nifty]))/_xlfn.STDEV.P(Table2[1W Return vs Nifty])</f>
        <v>-0.24942970705970993</v>
      </c>
      <c r="O199">
        <v>6721.96</v>
      </c>
      <c r="P199">
        <v>6537.6745876190998</v>
      </c>
      <c r="Q199">
        <v>5273.2061542727097</v>
      </c>
      <c r="R199">
        <v>41.094221959774401</v>
      </c>
      <c r="S199" s="1">
        <f>(Table2[[#This Row],[Close Price]]-Table2[[#This Row],[20D EMA]])/Table2[[#This Row],[20D EMA]]</f>
        <v>-2.8503591214466993E-3</v>
      </c>
      <c r="T199" s="1">
        <f>(Table2[[#This Row],[Close Price]]-Table2[[#This Row],[50D EMA]])/Table2[[#This Row],[50D EMA]]</f>
        <v>2.5257514758169688E-2</v>
      </c>
      <c r="U199" s="1">
        <f>(Table2[[#This Row],[Close Price]]-Table2[[#This Row],[200D EMA]])/Table2[[#This Row],[200D EMA]]</f>
        <v>0.27110524487439897</v>
      </c>
      <c r="V199">
        <v>1.15276831836935</v>
      </c>
      <c r="W199">
        <v>6611</v>
      </c>
      <c r="X199">
        <v>6799.9</v>
      </c>
      <c r="Y199">
        <v>6520</v>
      </c>
      <c r="Z199">
        <v>6878.5</v>
      </c>
      <c r="AA199">
        <v>5849.95</v>
      </c>
      <c r="AB199">
        <v>7395.5</v>
      </c>
      <c r="AC199" s="1">
        <f>(Table2[[#This Row],[Close Price]]/Table2[[#This Row],[Day Low]])-1</f>
        <v>1.3885947662986009E-2</v>
      </c>
      <c r="AD199" s="1">
        <f>(Table2[[#This Row],[Day High]]/Table2[[#This Row],[Close Price]])-1</f>
        <v>1.4486483260726768E-2</v>
      </c>
      <c r="AE199" s="1">
        <f>(Table2[[#This Row],[Close Price]]/Table2[[#This Row],[Current Week Low]])-1</f>
        <v>2.8036809815950914E-2</v>
      </c>
      <c r="AF199" s="1">
        <f>(Table2[[#This Row],[Current Week High]]/Table2[[#This Row],[Close Price]])-1</f>
        <v>2.621292594139768E-2</v>
      </c>
      <c r="AG199" s="1">
        <f>(Table2[[#This Row],[Close Price]]/Table2[[#This Row],[Current Month Low]])-1</f>
        <v>0.1457875708339389</v>
      </c>
      <c r="AH199" s="1">
        <f>(Table2[[#This Row],[Current Month High]]/Table2[[#This Row],[Close Price]])-1</f>
        <v>0.10334487080026244</v>
      </c>
      <c r="AI199">
        <v>10.3344870800262</v>
      </c>
      <c r="AJ199">
        <v>155.96395089072601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0.04</v>
      </c>
      <c r="AM199" t="s">
        <v>3159</v>
      </c>
      <c r="AN199">
        <v>-1.66</v>
      </c>
      <c r="AO199" t="s">
        <v>3158</v>
      </c>
      <c r="AQ199">
        <f>(Table2[[#This Row],[Sharpe Ratio]]-AVERAGE(Table2[Sharpe Ratio]))/_xlfn.STDEV.P(Table2[Sharpe Ratio])</f>
        <v>-0.67571570385832536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1.5490648737879846</v>
      </c>
      <c r="AS199">
        <f>_xlfn.RANK.AVG(Table2[[#This Row],[1Y Return vs Nifty Z-Score]],Table2[1Y Return vs Nifty Z-Score])</f>
        <v>53</v>
      </c>
      <c r="AT199">
        <f>_xlfn.RANK.AVG(Table2[[#This Row],[6M Return vs Nifty Z-Score]],Table2[6M Return vs Nifty Z-Score])</f>
        <v>146</v>
      </c>
      <c r="AU199">
        <f>_xlfn.RANK.AVG(Table2[[#This Row],[Sharpe Ratio Z-Score]],Table2[Sharpe Ratio Z-Score])</f>
        <v>521.5</v>
      </c>
      <c r="AV199">
        <f>(Table2[[#This Row],[Rank 1Y]]+Table2[[#This Row],[Rank 6M]]+Table2[[#This Row],[Rank Sharpe]])/3</f>
        <v>240.16666666666666</v>
      </c>
    </row>
    <row r="200" spans="1:48" x14ac:dyDescent="0.3">
      <c r="A200" t="s">
        <v>1610</v>
      </c>
      <c r="B200" t="s">
        <v>1611</v>
      </c>
      <c r="C200" t="s">
        <v>3116</v>
      </c>
      <c r="D200" t="s">
        <v>250</v>
      </c>
      <c r="E200">
        <v>5760.5506342999997</v>
      </c>
      <c r="F200">
        <v>671</v>
      </c>
      <c r="G200">
        <v>59.897703818455703</v>
      </c>
      <c r="H200">
        <f>(Table2[[#This Row],[1Y Return vs Nifty]]-AVERAGE(Table2[1Y Return vs Nifty]))/_xlfn.STDEV.P(Table2[1Y Return vs Nifty])</f>
        <v>0.668583704626594</v>
      </c>
      <c r="I200">
        <v>21.859566284215099</v>
      </c>
      <c r="J200">
        <f>(Table2[[#This Row],[1M Return vs Nifty]]-AVERAGE(Table2[1M Return vs Nifty]))/_xlfn.STDEV.P(Table2[1M Return vs Nifty])</f>
        <v>2.6651964221971491</v>
      </c>
      <c r="K200">
        <v>42.903715106911498</v>
      </c>
      <c r="L200">
        <f>(Table2[[#This Row],[6M Return vs Nifty]]-AVERAGE(Table2[6M Return vs Nifty]))/_xlfn.STDEV.P(Table2[6M Return vs Nifty])</f>
        <v>1.4407339608137142</v>
      </c>
      <c r="M200">
        <v>12.739234438556499</v>
      </c>
      <c r="N200">
        <f>(Table2[[#This Row],[1W Return vs Nifty]]-AVERAGE(Table2[1W Return vs Nifty]))/_xlfn.STDEV.P(Table2[1W Return vs Nifty])</f>
        <v>2.4881247901574293</v>
      </c>
      <c r="O200">
        <v>620.6</v>
      </c>
      <c r="P200">
        <v>573.75478859434998</v>
      </c>
      <c r="Q200">
        <v>478.71499095793598</v>
      </c>
      <c r="R200">
        <v>65.411565714870093</v>
      </c>
      <c r="S200" s="1">
        <f>(Table2[[#This Row],[Close Price]]-Table2[[#This Row],[20D EMA]])/Table2[[#This Row],[20D EMA]]</f>
        <v>8.1211730583306441E-2</v>
      </c>
      <c r="T200" s="1">
        <f>(Table2[[#This Row],[Close Price]]-Table2[[#This Row],[50D EMA]])/Table2[[#This Row],[50D EMA]]</f>
        <v>0.16948914996229042</v>
      </c>
      <c r="U200" s="1">
        <f>(Table2[[#This Row],[Close Price]]-Table2[[#This Row],[200D EMA]])/Table2[[#This Row],[200D EMA]]</f>
        <v>0.40166907799835294</v>
      </c>
      <c r="V200">
        <v>0.92900673087021102</v>
      </c>
      <c r="W200">
        <v>662.45</v>
      </c>
      <c r="X200">
        <v>688</v>
      </c>
      <c r="Y200">
        <v>642.70000000000005</v>
      </c>
      <c r="Z200">
        <v>688</v>
      </c>
      <c r="AA200">
        <v>525.04999999999995</v>
      </c>
      <c r="AB200">
        <v>688</v>
      </c>
      <c r="AC200" s="1">
        <f>(Table2[[#This Row],[Close Price]]/Table2[[#This Row],[Day Low]])-1</f>
        <v>1.2906634462978239E-2</v>
      </c>
      <c r="AD200" s="1">
        <f>(Table2[[#This Row],[Day High]]/Table2[[#This Row],[Close Price]])-1</f>
        <v>2.5335320417287699E-2</v>
      </c>
      <c r="AE200" s="1">
        <f>(Table2[[#This Row],[Close Price]]/Table2[[#This Row],[Current Week Low]])-1</f>
        <v>4.4032985840983363E-2</v>
      </c>
      <c r="AF200" s="1">
        <f>(Table2[[#This Row],[Current Week High]]/Table2[[#This Row],[Close Price]])-1</f>
        <v>2.5335320417287699E-2</v>
      </c>
      <c r="AG200" s="1">
        <f>(Table2[[#This Row],[Close Price]]/Table2[[#This Row],[Current Month Low]])-1</f>
        <v>0.27797352633082584</v>
      </c>
      <c r="AH200" s="1">
        <f>(Table2[[#This Row],[Current Month High]]/Table2[[#This Row],[Close Price]])-1</f>
        <v>2.5335320417287699E-2</v>
      </c>
      <c r="AI200">
        <v>2.5335320417287699</v>
      </c>
      <c r="AJ200">
        <v>95.001453065969102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0.46</v>
      </c>
      <c r="AM200" t="s">
        <v>3159</v>
      </c>
      <c r="AN200">
        <v>5.5</v>
      </c>
      <c r="AO200" t="s">
        <v>3159</v>
      </c>
      <c r="AQ200">
        <f>(Table2[[#This Row],[Sharpe Ratio]]-AVERAGE(Table2[Sharpe Ratio]))/_xlfn.STDEV.P(Table2[Sharpe Ratio])</f>
        <v>-0.67571570385832536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6.5869231739365608</v>
      </c>
      <c r="AS200">
        <f>_xlfn.RANK.AVG(Table2[[#This Row],[1Y Return vs Nifty Z-Score]],Table2[1Y Return vs Nifty Z-Score])</f>
        <v>140</v>
      </c>
      <c r="AT200">
        <f>_xlfn.RANK.AVG(Table2[[#This Row],[6M Return vs Nifty Z-Score]],Table2[6M Return vs Nifty Z-Score])</f>
        <v>61</v>
      </c>
      <c r="AU200">
        <f>_xlfn.RANK.AVG(Table2[[#This Row],[Sharpe Ratio Z-Score]],Table2[Sharpe Ratio Z-Score])</f>
        <v>521.5</v>
      </c>
      <c r="AV200">
        <f>(Table2[[#This Row],[Rank 1Y]]+Table2[[#This Row],[Rank 6M]]+Table2[[#This Row],[Rank Sharpe]])/3</f>
        <v>240.83333333333334</v>
      </c>
    </row>
    <row r="201" spans="1:48" x14ac:dyDescent="0.3">
      <c r="A201" t="s">
        <v>447</v>
      </c>
      <c r="B201" t="s">
        <v>448</v>
      </c>
      <c r="C201" t="s">
        <v>3112</v>
      </c>
      <c r="D201" t="s">
        <v>24</v>
      </c>
      <c r="E201">
        <v>49848.781927803997</v>
      </c>
      <c r="F201">
        <v>203.24</v>
      </c>
      <c r="G201">
        <v>17.0774493825867</v>
      </c>
      <c r="H201">
        <f>(Table2[[#This Row],[1Y Return vs Nifty]]-AVERAGE(Table2[1Y Return vs Nifty]))/_xlfn.STDEV.P(Table2[1Y Return vs Nifty])</f>
        <v>-8.5667883508202133E-2</v>
      </c>
      <c r="I201">
        <v>9.2342805489669892</v>
      </c>
      <c r="J201">
        <f>(Table2[[#This Row],[1M Return vs Nifty]]-AVERAGE(Table2[1M Return vs Nifty]))/_xlfn.STDEV.P(Table2[1M Return vs Nifty])</f>
        <v>1.2524424601765356</v>
      </c>
      <c r="K201">
        <v>17.314082101066202</v>
      </c>
      <c r="L201">
        <f>(Table2[[#This Row],[6M Return vs Nifty]]-AVERAGE(Table2[6M Return vs Nifty]))/_xlfn.STDEV.P(Table2[6M Return vs Nifty])</f>
        <v>0.50505972765348039</v>
      </c>
      <c r="M201">
        <v>6.1246625426114001</v>
      </c>
      <c r="N201">
        <f>(Table2[[#This Row],[1W Return vs Nifty]]-AVERAGE(Table2[1W Return vs Nifty]))/_xlfn.STDEV.P(Table2[1W Return vs Nifty])</f>
        <v>1.193285940293332</v>
      </c>
      <c r="O201">
        <v>192.36</v>
      </c>
      <c r="P201">
        <v>191.203237442372</v>
      </c>
      <c r="Q201">
        <v>175.90364022539299</v>
      </c>
      <c r="R201">
        <v>68.438007913265295</v>
      </c>
      <c r="S201" s="1">
        <f>(Table2[[#This Row],[Close Price]]-Table2[[#This Row],[20D EMA]])/Table2[[#This Row],[20D EMA]]</f>
        <v>5.6560615512580549E-2</v>
      </c>
      <c r="T201" s="1">
        <f>(Table2[[#This Row],[Close Price]]-Table2[[#This Row],[50D EMA]])/Table2[[#This Row],[50D EMA]]</f>
        <v>6.2952713137275448E-2</v>
      </c>
      <c r="U201" s="1">
        <f>(Table2[[#This Row],[Close Price]]-Table2[[#This Row],[200D EMA]])/Table2[[#This Row],[200D EMA]]</f>
        <v>0.15540531020040149</v>
      </c>
      <c r="V201">
        <v>1.3518536385576301</v>
      </c>
      <c r="W201">
        <v>198.35</v>
      </c>
      <c r="X201">
        <v>204.79</v>
      </c>
      <c r="Y201">
        <v>182</v>
      </c>
      <c r="Z201">
        <v>204.79</v>
      </c>
      <c r="AA201">
        <v>182</v>
      </c>
      <c r="AB201">
        <v>204.79</v>
      </c>
      <c r="AC201" s="1">
        <f>(Table2[[#This Row],[Close Price]]/Table2[[#This Row],[Day Low]])-1</f>
        <v>2.4653390471389036E-2</v>
      </c>
      <c r="AD201" s="1">
        <f>(Table2[[#This Row],[Day High]]/Table2[[#This Row],[Close Price]])-1</f>
        <v>7.6264514859278876E-3</v>
      </c>
      <c r="AE201" s="1">
        <f>(Table2[[#This Row],[Close Price]]/Table2[[#This Row],[Current Week Low]])-1</f>
        <v>0.11670329670329682</v>
      </c>
      <c r="AF201" s="1">
        <f>(Table2[[#This Row],[Current Week High]]/Table2[[#This Row],[Close Price]])-1</f>
        <v>7.6264514859278876E-3</v>
      </c>
      <c r="AG201" s="1">
        <f>(Table2[[#This Row],[Close Price]]/Table2[[#This Row],[Current Month Low]])-1</f>
        <v>0.11670329670329682</v>
      </c>
      <c r="AH201" s="1">
        <f>(Table2[[#This Row],[Current Month High]]/Table2[[#This Row],[Close Price]])-1</f>
        <v>7.6264514859278876E-3</v>
      </c>
      <c r="AI201">
        <v>1.6482975792166901</v>
      </c>
      <c r="AJ201">
        <v>48.080145719489998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-0.01</v>
      </c>
      <c r="AM201" t="s">
        <v>3158</v>
      </c>
      <c r="AN201">
        <v>3.3</v>
      </c>
      <c r="AO201" t="s">
        <v>3159</v>
      </c>
      <c r="AP201">
        <v>9.5167767945842002E-2</v>
      </c>
      <c r="AQ201">
        <f>(Table2[[#This Row],[Sharpe Ratio]]-AVERAGE(Table2[Sharpe Ratio]))/_xlfn.STDEV.P(Table2[Sharpe Ratio])</f>
        <v>0.45542187769395381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3.3205421223090998</v>
      </c>
      <c r="AS201">
        <f>_xlfn.RANK.AVG(Table2[[#This Row],[1Y Return vs Nifty Z-Score]],Table2[1Y Return vs Nifty Z-Score])</f>
        <v>326</v>
      </c>
      <c r="AT201">
        <f>_xlfn.RANK.AVG(Table2[[#This Row],[6M Return vs Nifty Z-Score]],Table2[6M Return vs Nifty Z-Score])</f>
        <v>168</v>
      </c>
      <c r="AU201">
        <f>_xlfn.RANK.AVG(Table2[[#This Row],[Sharpe Ratio Z-Score]],Table2[Sharpe Ratio Z-Score])</f>
        <v>229</v>
      </c>
      <c r="AV201">
        <f>(Table2[[#This Row],[Rank 1Y]]+Table2[[#This Row],[Rank 6M]]+Table2[[#This Row],[Rank Sharpe]])/3</f>
        <v>241</v>
      </c>
    </row>
    <row r="202" spans="1:48" x14ac:dyDescent="0.3">
      <c r="A202" t="s">
        <v>934</v>
      </c>
      <c r="B202" t="s">
        <v>935</v>
      </c>
      <c r="C202" t="s">
        <v>3114</v>
      </c>
      <c r="D202" t="s">
        <v>936</v>
      </c>
      <c r="E202">
        <v>15636.3697915799</v>
      </c>
      <c r="F202">
        <v>2576.5500000000002</v>
      </c>
      <c r="G202">
        <v>67.135932705081501</v>
      </c>
      <c r="H202">
        <f>(Table2[[#This Row],[1Y Return vs Nifty]]-AVERAGE(Table2[1Y Return vs Nifty]))/_xlfn.STDEV.P(Table2[1Y Return vs Nifty])</f>
        <v>0.79608050970039756</v>
      </c>
      <c r="I202">
        <v>2.31841363919066</v>
      </c>
      <c r="J202">
        <f>(Table2[[#This Row],[1M Return vs Nifty]]-AVERAGE(Table2[1M Return vs Nifty]))/_xlfn.STDEV.P(Table2[1M Return vs Nifty])</f>
        <v>0.47856544998610012</v>
      </c>
      <c r="K202">
        <v>32.430077454717299</v>
      </c>
      <c r="L202">
        <f>(Table2[[#This Row],[6M Return vs Nifty]]-AVERAGE(Table2[6M Return vs Nifty]))/_xlfn.STDEV.P(Table2[6M Return vs Nifty])</f>
        <v>1.0577697785459801</v>
      </c>
      <c r="M202">
        <v>-4.1348962223572201</v>
      </c>
      <c r="N202">
        <f>(Table2[[#This Row],[1W Return vs Nifty]]-AVERAGE(Table2[1W Return vs Nifty]))/_xlfn.STDEV.P(Table2[1W Return vs Nifty])</f>
        <v>-0.81507914823020666</v>
      </c>
      <c r="O202">
        <v>2671.67</v>
      </c>
      <c r="P202">
        <v>2616.6961449503401</v>
      </c>
      <c r="Q202">
        <v>2034.1883269669099</v>
      </c>
      <c r="R202">
        <v>38.816676913301997</v>
      </c>
      <c r="S202" s="1">
        <f>(Table2[[#This Row],[Close Price]]-Table2[[#This Row],[20D EMA]])/Table2[[#This Row],[20D EMA]]</f>
        <v>-3.5603199496943815E-2</v>
      </c>
      <c r="T202" s="1">
        <f>(Table2[[#This Row],[Close Price]]-Table2[[#This Row],[50D EMA]])/Table2[[#This Row],[50D EMA]]</f>
        <v>-1.5342302937164999E-2</v>
      </c>
      <c r="U202" s="1">
        <f>(Table2[[#This Row],[Close Price]]-Table2[[#This Row],[200D EMA]])/Table2[[#This Row],[200D EMA]]</f>
        <v>0.26662313702378887</v>
      </c>
      <c r="V202">
        <v>1.0892939396003101</v>
      </c>
      <c r="W202">
        <v>2568.6999999999998</v>
      </c>
      <c r="X202">
        <v>2608.8000000000002</v>
      </c>
      <c r="Y202">
        <v>2481.75</v>
      </c>
      <c r="Z202">
        <v>2622</v>
      </c>
      <c r="AA202">
        <v>2431.3000000000002</v>
      </c>
      <c r="AB202">
        <v>3038.6</v>
      </c>
      <c r="AC202" s="1">
        <f>(Table2[[#This Row],[Close Price]]/Table2[[#This Row],[Day Low]])-1</f>
        <v>3.0560205551448671E-3</v>
      </c>
      <c r="AD202" s="1">
        <f>(Table2[[#This Row],[Day High]]/Table2[[#This Row],[Close Price]])-1</f>
        <v>1.2516737497816788E-2</v>
      </c>
      <c r="AE202" s="1">
        <f>(Table2[[#This Row],[Close Price]]/Table2[[#This Row],[Current Week Low]])-1</f>
        <v>3.8198851616802809E-2</v>
      </c>
      <c r="AF202" s="1">
        <f>(Table2[[#This Row],[Current Week High]]/Table2[[#This Row],[Close Price]])-1</f>
        <v>1.7639867264365172E-2</v>
      </c>
      <c r="AG202" s="1">
        <f>(Table2[[#This Row],[Close Price]]/Table2[[#This Row],[Current Month Low]])-1</f>
        <v>5.9741701970139394E-2</v>
      </c>
      <c r="AH202" s="1">
        <f>(Table2[[#This Row],[Current Month High]]/Table2[[#This Row],[Close Price]])-1</f>
        <v>0.17932894762376028</v>
      </c>
      <c r="AI202">
        <v>17.932894762376002</v>
      </c>
      <c r="AJ202">
        <v>110.227643603133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0.09</v>
      </c>
      <c r="AM202" t="s">
        <v>3159</v>
      </c>
      <c r="AN202">
        <v>-7.65</v>
      </c>
      <c r="AO202" t="s">
        <v>3158</v>
      </c>
      <c r="AQ202">
        <f>(Table2[[#This Row],[Sharpe Ratio]]-AVERAGE(Table2[Sharpe Ratio]))/_xlfn.STDEV.P(Table2[Sharpe Ratio])</f>
        <v>-0.67571570385832536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0.84162088614394581</v>
      </c>
      <c r="AS202">
        <f>_xlfn.RANK.AVG(Table2[[#This Row],[1Y Return vs Nifty Z-Score]],Table2[1Y Return vs Nifty Z-Score])</f>
        <v>120</v>
      </c>
      <c r="AT202">
        <f>_xlfn.RANK.AVG(Table2[[#This Row],[6M Return vs Nifty Z-Score]],Table2[6M Return vs Nifty Z-Score])</f>
        <v>87</v>
      </c>
      <c r="AU202">
        <f>_xlfn.RANK.AVG(Table2[[#This Row],[Sharpe Ratio Z-Score]],Table2[Sharpe Ratio Z-Score])</f>
        <v>521.5</v>
      </c>
      <c r="AV202">
        <f>(Table2[[#This Row],[Rank 1Y]]+Table2[[#This Row],[Rank 6M]]+Table2[[#This Row],[Rank Sharpe]])/3</f>
        <v>242.83333333333334</v>
      </c>
    </row>
    <row r="203" spans="1:48" x14ac:dyDescent="0.3">
      <c r="A203" t="s">
        <v>1313</v>
      </c>
      <c r="B203" t="s">
        <v>1314</v>
      </c>
      <c r="C203" t="s">
        <v>3121</v>
      </c>
      <c r="D203" t="s">
        <v>261</v>
      </c>
      <c r="E203">
        <v>8461.0456016000007</v>
      </c>
      <c r="F203">
        <v>518.5</v>
      </c>
      <c r="G203">
        <v>13.8641763520782</v>
      </c>
      <c r="H203">
        <f>(Table2[[#This Row],[1Y Return vs Nifty]]-AVERAGE(Table2[1Y Return vs Nifty]))/_xlfn.STDEV.P(Table2[1Y Return vs Nifty])</f>
        <v>-0.14226764729525634</v>
      </c>
      <c r="I203">
        <v>-7.8945304834699801</v>
      </c>
      <c r="J203">
        <f>(Table2[[#This Row],[1M Return vs Nifty]]-AVERAGE(Table2[1M Return vs Nifty]))/_xlfn.STDEV.P(Table2[1M Return vs Nifty])</f>
        <v>-0.66425044945147493</v>
      </c>
      <c r="K203">
        <v>17.019606861941501</v>
      </c>
      <c r="L203">
        <f>(Table2[[#This Row],[6M Return vs Nifty]]-AVERAGE(Table2[6M Return vs Nifty]))/_xlfn.STDEV.P(Table2[6M Return vs Nifty])</f>
        <v>0.49429236363971185</v>
      </c>
      <c r="M203">
        <v>-10.692274658050099</v>
      </c>
      <c r="N203">
        <f>(Table2[[#This Row],[1W Return vs Nifty]]-AVERAGE(Table2[1W Return vs Nifty]))/_xlfn.STDEV.P(Table2[1W Return vs Nifty])</f>
        <v>-2.0987220635035668</v>
      </c>
      <c r="O203">
        <v>562.47</v>
      </c>
      <c r="P203">
        <v>561.56430983144799</v>
      </c>
      <c r="Q203">
        <v>490.144384466502</v>
      </c>
      <c r="R203">
        <v>17.456595127447301</v>
      </c>
      <c r="S203" s="1">
        <f>(Table2[[#This Row],[Close Price]]-Table2[[#This Row],[20D EMA]])/Table2[[#This Row],[20D EMA]]</f>
        <v>-7.8173058118655256E-2</v>
      </c>
      <c r="T203" s="1">
        <f>(Table2[[#This Row],[Close Price]]-Table2[[#This Row],[50D EMA]])/Table2[[#This Row],[50D EMA]]</f>
        <v>-7.6686336858504456E-2</v>
      </c>
      <c r="U203" s="1">
        <f>(Table2[[#This Row],[Close Price]]-Table2[[#This Row],[200D EMA]])/Table2[[#This Row],[200D EMA]]</f>
        <v>5.7851556464044135E-2</v>
      </c>
      <c r="V203">
        <v>1.18984689857352</v>
      </c>
      <c r="W203">
        <v>493.75</v>
      </c>
      <c r="X203">
        <v>524.25</v>
      </c>
      <c r="Y203">
        <v>490.5</v>
      </c>
      <c r="Z203">
        <v>574.9</v>
      </c>
      <c r="AA203">
        <v>490.5</v>
      </c>
      <c r="AB203">
        <v>616.5</v>
      </c>
      <c r="AC203" s="1">
        <f>(Table2[[#This Row],[Close Price]]/Table2[[#This Row],[Day Low]])-1</f>
        <v>5.0126582278481102E-2</v>
      </c>
      <c r="AD203" s="1">
        <f>(Table2[[#This Row],[Day High]]/Table2[[#This Row],[Close Price]])-1</f>
        <v>1.1089681774349103E-2</v>
      </c>
      <c r="AE203" s="1">
        <f>(Table2[[#This Row],[Close Price]]/Table2[[#This Row],[Current Week Low]])-1</f>
        <v>5.7084607543323118E-2</v>
      </c>
      <c r="AF203" s="1">
        <f>(Table2[[#This Row],[Current Week High]]/Table2[[#This Row],[Close Price]])-1</f>
        <v>0.10877531340405011</v>
      </c>
      <c r="AG203" s="1">
        <f>(Table2[[#This Row],[Close Price]]/Table2[[#This Row],[Current Month Low]])-1</f>
        <v>5.7084607543323118E-2</v>
      </c>
      <c r="AH203" s="1">
        <f>(Table2[[#This Row],[Current Month High]]/Table2[[#This Row],[Close Price]])-1</f>
        <v>0.18900675024107993</v>
      </c>
      <c r="AI203">
        <v>18.900675024107901</v>
      </c>
      <c r="AJ203">
        <v>46.015206983948097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-0.11</v>
      </c>
      <c r="AM203" t="s">
        <v>3158</v>
      </c>
      <c r="AN203">
        <v>-12.21</v>
      </c>
      <c r="AO203" t="s">
        <v>3158</v>
      </c>
      <c r="AP203">
        <v>9.8087469329223007E-2</v>
      </c>
      <c r="AQ203">
        <f>(Table2[[#This Row],[Sharpe Ratio]]-AVERAGE(Table2[Sharpe Ratio]))/_xlfn.STDEV.P(Table2[Sharpe Ratio])</f>
        <v>0.49012463507638887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-1.9208231615341975</v>
      </c>
      <c r="AS203">
        <f>_xlfn.RANK.AVG(Table2[[#This Row],[1Y Return vs Nifty Z-Score]],Table2[1Y Return vs Nifty Z-Score])</f>
        <v>348</v>
      </c>
      <c r="AT203">
        <f>_xlfn.RANK.AVG(Table2[[#This Row],[6M Return vs Nifty Z-Score]],Table2[6M Return vs Nifty Z-Score])</f>
        <v>171</v>
      </c>
      <c r="AU203">
        <f>_xlfn.RANK.AVG(Table2[[#This Row],[Sharpe Ratio Z-Score]],Table2[Sharpe Ratio Z-Score])</f>
        <v>219</v>
      </c>
      <c r="AV203">
        <f>(Table2[[#This Row],[Rank 1Y]]+Table2[[#This Row],[Rank 6M]]+Table2[[#This Row],[Rank Sharpe]])/3</f>
        <v>246</v>
      </c>
    </row>
    <row r="204" spans="1:48" x14ac:dyDescent="0.3">
      <c r="A204" t="s">
        <v>1024</v>
      </c>
      <c r="B204" t="s">
        <v>1025</v>
      </c>
      <c r="C204" t="s">
        <v>3123</v>
      </c>
      <c r="D204" t="s">
        <v>267</v>
      </c>
      <c r="E204">
        <v>13417.347040000001</v>
      </c>
      <c r="F204">
        <v>4250.3</v>
      </c>
      <c r="G204">
        <v>22.325944804458199</v>
      </c>
      <c r="H204">
        <f>(Table2[[#This Row],[1Y Return vs Nifty]]-AVERAGE(Table2[1Y Return vs Nifty]))/_xlfn.STDEV.P(Table2[1Y Return vs Nifty])</f>
        <v>6.7810301990628751E-3</v>
      </c>
      <c r="I204">
        <v>8.4188370031401494</v>
      </c>
      <c r="J204">
        <f>(Table2[[#This Row],[1M Return vs Nifty]]-AVERAGE(Table2[1M Return vs Nifty]))/_xlfn.STDEV.P(Table2[1M Return vs Nifty])</f>
        <v>1.1611953292736115</v>
      </c>
      <c r="K204">
        <v>-1.2879481650967799</v>
      </c>
      <c r="L204">
        <f>(Table2[[#This Row],[6M Return vs Nifty]]-AVERAGE(Table2[6M Return vs Nifty]))/_xlfn.STDEV.P(Table2[6M Return vs Nifty])</f>
        <v>-0.17511573248460297</v>
      </c>
      <c r="M204">
        <v>0.34758019710801802</v>
      </c>
      <c r="N204">
        <f>(Table2[[#This Row],[1W Return vs Nifty]]-AVERAGE(Table2[1W Return vs Nifty]))/_xlfn.STDEV.P(Table2[1W Return vs Nifty])</f>
        <v>6.2390278790664999E-2</v>
      </c>
      <c r="O204">
        <v>4308.8100000000004</v>
      </c>
      <c r="P204">
        <v>4276.8585101038998</v>
      </c>
      <c r="Q204">
        <v>4000.5135110833698</v>
      </c>
      <c r="R204">
        <v>43.736461518820299</v>
      </c>
      <c r="S204" s="1">
        <f>(Table2[[#This Row],[Close Price]]-Table2[[#This Row],[20D EMA]])/Table2[[#This Row],[20D EMA]]</f>
        <v>-1.3579155265607027E-2</v>
      </c>
      <c r="T204" s="1">
        <f>(Table2[[#This Row],[Close Price]]-Table2[[#This Row],[50D EMA]])/Table2[[#This Row],[50D EMA]]</f>
        <v>-6.2098173323144159E-3</v>
      </c>
      <c r="U204" s="1">
        <f>(Table2[[#This Row],[Close Price]]-Table2[[#This Row],[200D EMA]])/Table2[[#This Row],[200D EMA]]</f>
        <v>6.24386065000406E-2</v>
      </c>
      <c r="V204">
        <v>0.75893777723313305</v>
      </c>
      <c r="W204">
        <v>4236.05</v>
      </c>
      <c r="X204">
        <v>4357.05</v>
      </c>
      <c r="Y204">
        <v>4176.1000000000004</v>
      </c>
      <c r="Z204">
        <v>4357.05</v>
      </c>
      <c r="AA204">
        <v>3997.85</v>
      </c>
      <c r="AB204">
        <v>4694</v>
      </c>
      <c r="AC204" s="1">
        <f>(Table2[[#This Row],[Close Price]]/Table2[[#This Row],[Day Low]])-1</f>
        <v>3.3639829558196332E-3</v>
      </c>
      <c r="AD204" s="1">
        <f>(Table2[[#This Row],[Day High]]/Table2[[#This Row],[Close Price]])-1</f>
        <v>2.5115874173587738E-2</v>
      </c>
      <c r="AE204" s="1">
        <f>(Table2[[#This Row],[Close Price]]/Table2[[#This Row],[Current Week Low]])-1</f>
        <v>1.7767773760206884E-2</v>
      </c>
      <c r="AF204" s="1">
        <f>(Table2[[#This Row],[Current Week High]]/Table2[[#This Row],[Close Price]])-1</f>
        <v>2.5115874173587738E-2</v>
      </c>
      <c r="AG204" s="1">
        <f>(Table2[[#This Row],[Close Price]]/Table2[[#This Row],[Current Month Low]])-1</f>
        <v>6.3146441212151627E-2</v>
      </c>
      <c r="AH204" s="1">
        <f>(Table2[[#This Row],[Current Month High]]/Table2[[#This Row],[Close Price]])-1</f>
        <v>0.10439263110839225</v>
      </c>
      <c r="AI204">
        <v>17.638754911418001</v>
      </c>
      <c r="AJ204">
        <v>53.996376811594203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</v>
      </c>
      <c r="AM204" t="s">
        <v>3159</v>
      </c>
      <c r="AN204">
        <v>-4.8099999999999996</v>
      </c>
      <c r="AO204" t="s">
        <v>3158</v>
      </c>
      <c r="AP204">
        <v>0.17588556852107201</v>
      </c>
      <c r="AQ204">
        <f>(Table2[[#This Row],[Sharpe Ratio]]-AVERAGE(Table2[Sharpe Ratio]))/_xlfn.STDEV.P(Table2[Sharpe Ratio])</f>
        <v>1.4148111720067451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2.4700620777854811</v>
      </c>
      <c r="AS204">
        <f>_xlfn.RANK.AVG(Table2[[#This Row],[1Y Return vs Nifty Z-Score]],Table2[1Y Return vs Nifty Z-Score])</f>
        <v>292</v>
      </c>
      <c r="AT204">
        <f>_xlfn.RANK.AVG(Table2[[#This Row],[6M Return vs Nifty Z-Score]],Table2[6M Return vs Nifty Z-Score])</f>
        <v>389</v>
      </c>
      <c r="AU204">
        <f>_xlfn.RANK.AVG(Table2[[#This Row],[Sharpe Ratio Z-Score]],Table2[Sharpe Ratio Z-Score])</f>
        <v>61</v>
      </c>
      <c r="AV204">
        <f>(Table2[[#This Row],[Rank 1Y]]+Table2[[#This Row],[Rank 6M]]+Table2[[#This Row],[Rank Sharpe]])/3</f>
        <v>247.33333333333334</v>
      </c>
    </row>
    <row r="205" spans="1:48" x14ac:dyDescent="0.3">
      <c r="A205" t="s">
        <v>866</v>
      </c>
      <c r="B205" t="s">
        <v>867</v>
      </c>
      <c r="C205" t="s">
        <v>3116</v>
      </c>
      <c r="D205" t="s">
        <v>51</v>
      </c>
      <c r="E205">
        <v>17559.008225919999</v>
      </c>
      <c r="F205">
        <v>1290.0999999999999</v>
      </c>
      <c r="G205">
        <v>22.9234680566754</v>
      </c>
      <c r="H205">
        <f>(Table2[[#This Row],[1Y Return vs Nifty]]-AVERAGE(Table2[1Y Return vs Nifty]))/_xlfn.STDEV.P(Table2[1Y Return vs Nifty])</f>
        <v>1.7306022819255504E-2</v>
      </c>
      <c r="I205">
        <v>6.9035155190686597</v>
      </c>
      <c r="J205">
        <f>(Table2[[#This Row],[1M Return vs Nifty]]-AVERAGE(Table2[1M Return vs Nifty]))/_xlfn.STDEV.P(Table2[1M Return vs Nifty])</f>
        <v>0.99163271696930622</v>
      </c>
      <c r="K205">
        <v>36.312642453319697</v>
      </c>
      <c r="L205">
        <f>(Table2[[#This Row],[6M Return vs Nifty]]-AVERAGE(Table2[6M Return vs Nifty]))/_xlfn.STDEV.P(Table2[6M Return vs Nifty])</f>
        <v>1.1997341446207981</v>
      </c>
      <c r="M205">
        <v>2.95841486705715</v>
      </c>
      <c r="N205">
        <f>(Table2[[#This Row],[1W Return vs Nifty]]-AVERAGE(Table2[1W Return vs Nifty]))/_xlfn.STDEV.P(Table2[1W Return vs Nifty])</f>
        <v>0.57347553334729695</v>
      </c>
      <c r="O205">
        <v>1320.6</v>
      </c>
      <c r="P205">
        <v>1303.95349607299</v>
      </c>
      <c r="Q205">
        <v>1102.4215299201001</v>
      </c>
      <c r="R205">
        <v>43.732210677357003</v>
      </c>
      <c r="S205" s="1">
        <f>(Table2[[#This Row],[Close Price]]-Table2[[#This Row],[20D EMA]])/Table2[[#This Row],[20D EMA]]</f>
        <v>-2.3095562623050129E-2</v>
      </c>
      <c r="T205" s="1">
        <f>(Table2[[#This Row],[Close Price]]-Table2[[#This Row],[50D EMA]])/Table2[[#This Row],[50D EMA]]</f>
        <v>-1.0624225568405256E-2</v>
      </c>
      <c r="U205" s="1">
        <f>(Table2[[#This Row],[Close Price]]-Table2[[#This Row],[200D EMA]])/Table2[[#This Row],[200D EMA]]</f>
        <v>0.17024202175505607</v>
      </c>
      <c r="V205">
        <v>0.29250357439767799</v>
      </c>
      <c r="W205">
        <v>1279.05</v>
      </c>
      <c r="X205">
        <v>1313.55</v>
      </c>
      <c r="Y205">
        <v>1261.9000000000001</v>
      </c>
      <c r="Z205">
        <v>1350</v>
      </c>
      <c r="AA205">
        <v>1213.05</v>
      </c>
      <c r="AB205">
        <v>1440.85</v>
      </c>
      <c r="AC205" s="1">
        <f>(Table2[[#This Row],[Close Price]]/Table2[[#This Row],[Day Low]])-1</f>
        <v>8.6392244243773675E-3</v>
      </c>
      <c r="AD205" s="1">
        <f>(Table2[[#This Row],[Day High]]/Table2[[#This Row],[Close Price]])-1</f>
        <v>1.8176885512751095E-2</v>
      </c>
      <c r="AE205" s="1">
        <f>(Table2[[#This Row],[Close Price]]/Table2[[#This Row],[Current Week Low]])-1</f>
        <v>2.2347254140581585E-2</v>
      </c>
      <c r="AF205" s="1">
        <f>(Table2[[#This Row],[Current Week High]]/Table2[[#This Row],[Close Price]])-1</f>
        <v>4.6430509262847863E-2</v>
      </c>
      <c r="AG205" s="1">
        <f>(Table2[[#This Row],[Close Price]]/Table2[[#This Row],[Current Month Low]])-1</f>
        <v>6.3517579654589706E-2</v>
      </c>
      <c r="AH205" s="1">
        <f>(Table2[[#This Row],[Current Month High]]/Table2[[#This Row],[Close Price]])-1</f>
        <v>0.11685140686768469</v>
      </c>
      <c r="AI205">
        <v>17.979226416556799</v>
      </c>
      <c r="AJ205">
        <v>59.438917382438298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0.06</v>
      </c>
      <c r="AM205" t="s">
        <v>3159</v>
      </c>
      <c r="AN205">
        <v>-5.86</v>
      </c>
      <c r="AO205" t="s">
        <v>3158</v>
      </c>
      <c r="AP205">
        <v>4.5418400782309E-2</v>
      </c>
      <c r="AQ205">
        <f>(Table2[[#This Row],[Sharpe Ratio]]-AVERAGE(Table2[Sharpe Ratio]))/_xlfn.STDEV.P(Table2[Sharpe Ratio])</f>
        <v>-0.13588524310706254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2.6462631746495946</v>
      </c>
      <c r="AS205">
        <f>_xlfn.RANK.AVG(Table2[[#This Row],[1Y Return vs Nifty Z-Score]],Table2[1Y Return vs Nifty Z-Score])</f>
        <v>288</v>
      </c>
      <c r="AT205">
        <f>_xlfn.RANK.AVG(Table2[[#This Row],[6M Return vs Nifty Z-Score]],Table2[6M Return vs Nifty Z-Score])</f>
        <v>79</v>
      </c>
      <c r="AU205">
        <f>_xlfn.RANK.AVG(Table2[[#This Row],[Sharpe Ratio Z-Score]],Table2[Sharpe Ratio Z-Score])</f>
        <v>379</v>
      </c>
      <c r="AV205">
        <f>(Table2[[#This Row],[Rank 1Y]]+Table2[[#This Row],[Rank 6M]]+Table2[[#This Row],[Rank Sharpe]])/3</f>
        <v>248.66666666666666</v>
      </c>
    </row>
    <row r="206" spans="1:48" x14ac:dyDescent="0.3">
      <c r="A206" t="s">
        <v>699</v>
      </c>
      <c r="B206" t="s">
        <v>700</v>
      </c>
      <c r="C206" t="s">
        <v>3115</v>
      </c>
      <c r="D206" t="s">
        <v>48</v>
      </c>
      <c r="E206">
        <v>25286.338</v>
      </c>
      <c r="F206">
        <v>949.9</v>
      </c>
      <c r="G206">
        <v>19.9335756017623</v>
      </c>
      <c r="H206">
        <f>(Table2[[#This Row],[1Y Return vs Nifty]]-AVERAGE(Table2[1Y Return vs Nifty]))/_xlfn.STDEV.P(Table2[1Y Return vs Nifty])</f>
        <v>-3.5359033990435169E-2</v>
      </c>
      <c r="I206">
        <v>-3.8620696742494598</v>
      </c>
      <c r="J206">
        <f>(Table2[[#This Row],[1M Return vs Nifty]]-AVERAGE(Table2[1M Return vs Nifty]))/_xlfn.STDEV.P(Table2[1M Return vs Nifty])</f>
        <v>-0.21302303928568164</v>
      </c>
      <c r="K206">
        <v>19.176535581370299</v>
      </c>
      <c r="L206">
        <f>(Table2[[#This Row],[6M Return vs Nifty]]-AVERAGE(Table2[6M Return vs Nifty]))/_xlfn.STDEV.P(Table2[6M Return vs Nifty])</f>
        <v>0.57315956056558504</v>
      </c>
      <c r="M206">
        <v>-0.74087530160026405</v>
      </c>
      <c r="N206">
        <f>(Table2[[#This Row],[1W Return vs Nifty]]-AVERAGE(Table2[1W Return vs Nifty]))/_xlfn.STDEV.P(Table2[1W Return vs Nifty])</f>
        <v>-0.15068087505674682</v>
      </c>
      <c r="O206">
        <v>960.9</v>
      </c>
      <c r="P206">
        <v>953.283064127393</v>
      </c>
      <c r="Q206">
        <v>832.99710938323199</v>
      </c>
      <c r="R206">
        <v>36.886598131654502</v>
      </c>
      <c r="S206" s="1">
        <f>(Table2[[#This Row],[Close Price]]-Table2[[#This Row],[20D EMA]])/Table2[[#This Row],[20D EMA]]</f>
        <v>-1.1447601207201582E-2</v>
      </c>
      <c r="T206" s="1">
        <f>(Table2[[#This Row],[Close Price]]-Table2[[#This Row],[50D EMA]])/Table2[[#This Row],[50D EMA]]</f>
        <v>-3.5488557960376473E-3</v>
      </c>
      <c r="U206" s="1">
        <f>(Table2[[#This Row],[Close Price]]-Table2[[#This Row],[200D EMA]])/Table2[[#This Row],[200D EMA]]</f>
        <v>0.14034009158005994</v>
      </c>
      <c r="V206">
        <v>0.26135178471252402</v>
      </c>
      <c r="W206">
        <v>924.6</v>
      </c>
      <c r="X206">
        <v>955</v>
      </c>
      <c r="Y206">
        <v>879.4</v>
      </c>
      <c r="Z206">
        <v>955</v>
      </c>
      <c r="AA206">
        <v>879.4</v>
      </c>
      <c r="AB206">
        <v>1061</v>
      </c>
      <c r="AC206" s="1">
        <f>(Table2[[#This Row],[Close Price]]/Table2[[#This Row],[Day Low]])-1</f>
        <v>2.7363184079602032E-2</v>
      </c>
      <c r="AD206" s="1">
        <f>(Table2[[#This Row],[Day High]]/Table2[[#This Row],[Close Price]])-1</f>
        <v>5.3689862090746665E-3</v>
      </c>
      <c r="AE206" s="1">
        <f>(Table2[[#This Row],[Close Price]]/Table2[[#This Row],[Current Week Low]])-1</f>
        <v>8.0168296565840347E-2</v>
      </c>
      <c r="AF206" s="1">
        <f>(Table2[[#This Row],[Current Week High]]/Table2[[#This Row],[Close Price]])-1</f>
        <v>5.3689862090746665E-3</v>
      </c>
      <c r="AG206" s="1">
        <f>(Table2[[#This Row],[Close Price]]/Table2[[#This Row],[Current Month Low]])-1</f>
        <v>8.0168296565840347E-2</v>
      </c>
      <c r="AH206" s="1">
        <f>(Table2[[#This Row],[Current Month High]]/Table2[[#This Row],[Close Price]])-1</f>
        <v>0.11695967996631218</v>
      </c>
      <c r="AI206">
        <v>12.432887672386499</v>
      </c>
      <c r="AJ206">
        <v>72.693391509862707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0.19</v>
      </c>
      <c r="AM206" t="s">
        <v>3159</v>
      </c>
      <c r="AN206">
        <v>-5.87</v>
      </c>
      <c r="AO206" t="s">
        <v>3158</v>
      </c>
      <c r="AP206">
        <v>7.3907349342762996E-2</v>
      </c>
      <c r="AQ206">
        <f>(Table2[[#This Row],[Sharpe Ratio]]-AVERAGE(Table2[Sharpe Ratio]))/_xlfn.STDEV.P(Table2[Sharpe Ratio])</f>
        <v>0.20272646410433018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0.37682307633705164</v>
      </c>
      <c r="AS206">
        <f>_xlfn.RANK.AVG(Table2[[#This Row],[1Y Return vs Nifty Z-Score]],Table2[1Y Return vs Nifty Z-Score])</f>
        <v>307</v>
      </c>
      <c r="AT206">
        <f>_xlfn.RANK.AVG(Table2[[#This Row],[6M Return vs Nifty Z-Score]],Table2[6M Return vs Nifty Z-Score])</f>
        <v>154</v>
      </c>
      <c r="AU206">
        <f>_xlfn.RANK.AVG(Table2[[#This Row],[Sharpe Ratio Z-Score]],Table2[Sharpe Ratio Z-Score])</f>
        <v>287</v>
      </c>
      <c r="AV206">
        <f>(Table2[[#This Row],[Rank 1Y]]+Table2[[#This Row],[Rank 6M]]+Table2[[#This Row],[Rank Sharpe]])/3</f>
        <v>249.33333333333334</v>
      </c>
    </row>
    <row r="207" spans="1:48" hidden="1" x14ac:dyDescent="0.3">
      <c r="A207" t="s">
        <v>1619</v>
      </c>
      <c r="B207" t="s">
        <v>1620</v>
      </c>
      <c r="C207" t="s">
        <v>3110</v>
      </c>
      <c r="D207" t="s">
        <v>278</v>
      </c>
      <c r="E207">
        <v>5704.3005918449999</v>
      </c>
      <c r="F207">
        <v>1158.45</v>
      </c>
      <c r="G207">
        <v>62.789851290861698</v>
      </c>
      <c r="H207">
        <f>(Table2[[#This Row],[1Y Return vs Nifty]]-AVERAGE(Table2[1Y Return vs Nifty]))/_xlfn.STDEV.P(Table2[1Y Return vs Nifty])</f>
        <v>0.71952704564408621</v>
      </c>
      <c r="I207">
        <v>-14.153738944892799</v>
      </c>
      <c r="J207">
        <f>(Table2[[#This Row],[1M Return vs Nifty]]-AVERAGE(Table2[1M Return vs Nifty]))/_xlfn.STDEV.P(Table2[1M Return vs Nifty])</f>
        <v>-1.3646481860587611</v>
      </c>
      <c r="K207">
        <v>4.9113488891681003</v>
      </c>
      <c r="L207">
        <f>(Table2[[#This Row],[6M Return vs Nifty]]-AVERAGE(Table2[6M Return vs Nifty]))/_xlfn.STDEV.P(Table2[6M Return vs Nifty])</f>
        <v>5.1558972699985169E-2</v>
      </c>
      <c r="M207">
        <v>-6.4312191218645101</v>
      </c>
      <c r="N207">
        <f>(Table2[[#This Row],[1W Return vs Nifty]]-AVERAGE(Table2[1W Return vs Nifty]))/_xlfn.STDEV.P(Table2[1W Return vs Nifty])</f>
        <v>-1.2645969929054395</v>
      </c>
      <c r="O207">
        <v>1231.73</v>
      </c>
      <c r="P207">
        <v>1276.41214221923</v>
      </c>
      <c r="Q207">
        <v>1103.27169257578</v>
      </c>
      <c r="R207">
        <v>18.9752341338253</v>
      </c>
      <c r="S207" s="1">
        <f>(Table2[[#This Row],[Close Price]]-Table2[[#This Row],[20D EMA]])/Table2[[#This Row],[20D EMA]]</f>
        <v>-5.9493557841410027E-2</v>
      </c>
      <c r="T207" s="1">
        <f>(Table2[[#This Row],[Close Price]]-Table2[[#This Row],[50D EMA]])/Table2[[#This Row],[50D EMA]]</f>
        <v>-9.2416969658511247E-2</v>
      </c>
      <c r="U207" s="1">
        <f>(Table2[[#This Row],[Close Price]]-Table2[[#This Row],[200D EMA]])/Table2[[#This Row],[200D EMA]]</f>
        <v>5.0013344668888127E-2</v>
      </c>
      <c r="V207">
        <v>0.58059849415888898</v>
      </c>
      <c r="W207">
        <v>1104.25</v>
      </c>
      <c r="X207">
        <v>1176.2</v>
      </c>
      <c r="Y207">
        <v>1097.55</v>
      </c>
      <c r="Z207">
        <v>1176.2</v>
      </c>
      <c r="AA207">
        <v>1084.25</v>
      </c>
      <c r="AB207">
        <v>1391.8</v>
      </c>
      <c r="AC207" s="1">
        <f>(Table2[[#This Row],[Close Price]]/Table2[[#This Row],[Day Low]])-1</f>
        <v>4.9083088068825109E-2</v>
      </c>
      <c r="AD207" s="1">
        <f>(Table2[[#This Row],[Day High]]/Table2[[#This Row],[Close Price]])-1</f>
        <v>1.532219776425392E-2</v>
      </c>
      <c r="AE207" s="1">
        <f>(Table2[[#This Row],[Close Price]]/Table2[[#This Row],[Current Week Low]])-1</f>
        <v>5.5487221538882192E-2</v>
      </c>
      <c r="AF207" s="1">
        <f>(Table2[[#This Row],[Current Week High]]/Table2[[#This Row],[Close Price]])-1</f>
        <v>1.532219776425392E-2</v>
      </c>
      <c r="AG207" s="1">
        <f>(Table2[[#This Row],[Close Price]]/Table2[[#This Row],[Current Month Low]])-1</f>
        <v>6.8434401660133704E-2</v>
      </c>
      <c r="AH207" s="1">
        <f>(Table2[[#This Row],[Current Month High]]/Table2[[#This Row],[Close Price]])-1</f>
        <v>0.20143294919936117</v>
      </c>
      <c r="AI207">
        <v>30.653027752600401</v>
      </c>
      <c r="AJ207">
        <v>93.075000000000003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-0.04</v>
      </c>
      <c r="AM207" t="s">
        <v>3158</v>
      </c>
      <c r="AN207">
        <v>-9.3699999999999992</v>
      </c>
      <c r="AO207" t="s">
        <v>3158</v>
      </c>
      <c r="AP207">
        <v>6.6411127849644994E-2</v>
      </c>
      <c r="AQ207">
        <f>(Table2[[#This Row],[Sharpe Ratio]]-AVERAGE(Table2[Sharpe Ratio]))/_xlfn.STDEV.P(Table2[Sharpe Ratio])</f>
        <v>0.11362846345214424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132</v>
      </c>
      <c r="AT207">
        <f>_xlfn.RANK.AVG(Table2[[#This Row],[6M Return vs Nifty Z-Score]],Table2[6M Return vs Nifty Z-Score])</f>
        <v>308</v>
      </c>
      <c r="AU207">
        <f>_xlfn.RANK.AVG(Table2[[#This Row],[Sharpe Ratio Z-Score]],Table2[Sharpe Ratio Z-Score])</f>
        <v>308</v>
      </c>
      <c r="AV207">
        <f>(Table2[[#This Row],[Rank 1Y]]+Table2[[#This Row],[Rank 6M]]+Table2[[#This Row],[Rank Sharpe]])/3</f>
        <v>249.33333333333334</v>
      </c>
    </row>
    <row r="208" spans="1:48" x14ac:dyDescent="0.3">
      <c r="A208" t="s">
        <v>744</v>
      </c>
      <c r="B208" t="s">
        <v>745</v>
      </c>
      <c r="C208" t="s">
        <v>3112</v>
      </c>
      <c r="D208" t="s">
        <v>217</v>
      </c>
      <c r="E208">
        <v>22227.864060824999</v>
      </c>
      <c r="F208">
        <v>770.85</v>
      </c>
      <c r="G208">
        <v>47.946889333263996</v>
      </c>
      <c r="H208">
        <f>(Table2[[#This Row],[1Y Return vs Nifty]]-AVERAGE(Table2[1Y Return vs Nifty]))/_xlfn.STDEV.P(Table2[1Y Return vs Nifty])</f>
        <v>0.45807769704412782</v>
      </c>
      <c r="I208">
        <v>12.7401162673542</v>
      </c>
      <c r="J208">
        <f>(Table2[[#This Row],[1M Return vs Nifty]]-AVERAGE(Table2[1M Return vs Nifty]))/_xlfn.STDEV.P(Table2[1M Return vs Nifty])</f>
        <v>1.6447411697033327</v>
      </c>
      <c r="K208">
        <v>34.333865176568303</v>
      </c>
      <c r="L208">
        <f>(Table2[[#This Row],[6M Return vs Nifty]]-AVERAGE(Table2[6M Return vs Nifty]))/_xlfn.STDEV.P(Table2[6M Return vs Nifty])</f>
        <v>1.1273809807205446</v>
      </c>
      <c r="M208">
        <v>10.476076803677101</v>
      </c>
      <c r="N208">
        <f>(Table2[[#This Row],[1W Return vs Nifty]]-AVERAGE(Table2[1W Return vs Nifty]))/_xlfn.STDEV.P(Table2[1W Return vs Nifty])</f>
        <v>2.0450992285477936</v>
      </c>
      <c r="O208">
        <v>742.37</v>
      </c>
      <c r="P208">
        <v>727.53076954886399</v>
      </c>
      <c r="Q208">
        <v>627.67743208397906</v>
      </c>
      <c r="R208">
        <v>70.221796005614095</v>
      </c>
      <c r="S208" s="1">
        <f>(Table2[[#This Row],[Close Price]]-Table2[[#This Row],[20D EMA]])/Table2[[#This Row],[20D EMA]]</f>
        <v>3.8363619219526676E-2</v>
      </c>
      <c r="T208" s="1">
        <f>(Table2[[#This Row],[Close Price]]-Table2[[#This Row],[50D EMA]])/Table2[[#This Row],[50D EMA]]</f>
        <v>5.9542815595274336E-2</v>
      </c>
      <c r="U208" s="1">
        <f>(Table2[[#This Row],[Close Price]]-Table2[[#This Row],[200D EMA]])/Table2[[#This Row],[200D EMA]]</f>
        <v>0.22809895751814355</v>
      </c>
      <c r="V208">
        <v>2.2431126820688201</v>
      </c>
      <c r="W208">
        <v>765.1</v>
      </c>
      <c r="X208">
        <v>795</v>
      </c>
      <c r="Y208">
        <v>736.3</v>
      </c>
      <c r="Z208">
        <v>795</v>
      </c>
      <c r="AA208">
        <v>667.55</v>
      </c>
      <c r="AB208">
        <v>804</v>
      </c>
      <c r="AC208" s="1">
        <f>(Table2[[#This Row],[Close Price]]/Table2[[#This Row],[Day Low]])-1</f>
        <v>7.5153574696118497E-3</v>
      </c>
      <c r="AD208" s="1">
        <f>(Table2[[#This Row],[Day High]]/Table2[[#This Row],[Close Price]])-1</f>
        <v>3.1329052344814201E-2</v>
      </c>
      <c r="AE208" s="1">
        <f>(Table2[[#This Row],[Close Price]]/Table2[[#This Row],[Current Week Low]])-1</f>
        <v>4.6923808230340924E-2</v>
      </c>
      <c r="AF208" s="1">
        <f>(Table2[[#This Row],[Current Week High]]/Table2[[#This Row],[Close Price]])-1</f>
        <v>3.1329052344814201E-2</v>
      </c>
      <c r="AG208" s="1">
        <f>(Table2[[#This Row],[Close Price]]/Table2[[#This Row],[Current Month Low]])-1</f>
        <v>0.15474496292412554</v>
      </c>
      <c r="AH208" s="1">
        <f>(Table2[[#This Row],[Current Month High]]/Table2[[#This Row],[Close Price]])-1</f>
        <v>4.3004475578906298E-2</v>
      </c>
      <c r="AI208">
        <v>4.3004475578906298</v>
      </c>
      <c r="AJ208">
        <v>77.186530283875399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0.06</v>
      </c>
      <c r="AM208" t="s">
        <v>3159</v>
      </c>
      <c r="AN208">
        <v>10.77</v>
      </c>
      <c r="AO208" t="s">
        <v>3159</v>
      </c>
      <c r="AP208">
        <v>2.8184325070600001E-4</v>
      </c>
      <c r="AQ208">
        <f>(Table2[[#This Row],[Sharpe Ratio]]-AVERAGE(Table2[Sharpe Ratio]))/_xlfn.STDEV.P(Table2[Sharpe Ratio])</f>
        <v>-0.67236579348571002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4.6029332825300884</v>
      </c>
      <c r="AS208">
        <f>_xlfn.RANK.AVG(Table2[[#This Row],[1Y Return vs Nifty Z-Score]],Table2[1Y Return vs Nifty Z-Score])</f>
        <v>174</v>
      </c>
      <c r="AT208">
        <f>_xlfn.RANK.AVG(Table2[[#This Row],[6M Return vs Nifty Z-Score]],Table2[6M Return vs Nifty Z-Score])</f>
        <v>82</v>
      </c>
      <c r="AU208">
        <f>_xlfn.RANK.AVG(Table2[[#This Row],[Sharpe Ratio Z-Score]],Table2[Sharpe Ratio Z-Score])</f>
        <v>494</v>
      </c>
      <c r="AV208">
        <f>(Table2[[#This Row],[Rank 1Y]]+Table2[[#This Row],[Rank 6M]]+Table2[[#This Row],[Rank Sharpe]])/3</f>
        <v>250</v>
      </c>
    </row>
    <row r="209" spans="1:48" x14ac:dyDescent="0.3">
      <c r="A209" t="s">
        <v>251</v>
      </c>
      <c r="B209" t="s">
        <v>252</v>
      </c>
      <c r="C209" t="s">
        <v>3124</v>
      </c>
      <c r="D209" t="s">
        <v>128</v>
      </c>
      <c r="E209">
        <v>99294.919226340004</v>
      </c>
      <c r="F209">
        <v>7679.4</v>
      </c>
      <c r="G209">
        <v>61.125425380231398</v>
      </c>
      <c r="H209">
        <f>(Table2[[#This Row],[1Y Return vs Nifty]]-AVERAGE(Table2[1Y Return vs Nifty]))/_xlfn.STDEV.P(Table2[1Y Return vs Nifty])</f>
        <v>0.69020924025117836</v>
      </c>
      <c r="I209">
        <v>1.2182321644304701</v>
      </c>
      <c r="J209">
        <f>(Table2[[#This Row],[1M Return vs Nifty]]-AVERAGE(Table2[1M Return vs Nifty]))/_xlfn.STDEV.P(Table2[1M Return vs Nifty])</f>
        <v>0.35545649467194179</v>
      </c>
      <c r="K209">
        <v>19.1738353011173</v>
      </c>
      <c r="L209">
        <f>(Table2[[#This Row],[6M Return vs Nifty]]-AVERAGE(Table2[6M Return vs Nifty]))/_xlfn.STDEV.P(Table2[6M Return vs Nifty])</f>
        <v>0.57306082594698138</v>
      </c>
      <c r="M209">
        <v>1.0028676098645399</v>
      </c>
      <c r="N209">
        <f>(Table2[[#This Row],[1W Return vs Nifty]]-AVERAGE(Table2[1W Return vs Nifty]))/_xlfn.STDEV.P(Table2[1W Return vs Nifty])</f>
        <v>0.19066639600759661</v>
      </c>
      <c r="O209">
        <v>7886.7</v>
      </c>
      <c r="P209">
        <v>7758.3864623494801</v>
      </c>
      <c r="Q209">
        <v>6645.4198374746102</v>
      </c>
      <c r="R209">
        <v>38.3644563240656</v>
      </c>
      <c r="S209" s="1">
        <f>(Table2[[#This Row],[Close Price]]-Table2[[#This Row],[20D EMA]])/Table2[[#This Row],[20D EMA]]</f>
        <v>-2.6284757883525453E-2</v>
      </c>
      <c r="T209" s="1">
        <f>(Table2[[#This Row],[Close Price]]-Table2[[#This Row],[50D EMA]])/Table2[[#This Row],[50D EMA]]</f>
        <v>-1.0180784720224018E-2</v>
      </c>
      <c r="U209" s="1">
        <f>(Table2[[#This Row],[Close Price]]-Table2[[#This Row],[200D EMA]])/Table2[[#This Row],[200D EMA]]</f>
        <v>0.15559290275305196</v>
      </c>
      <c r="V209">
        <v>0.77839790855651203</v>
      </c>
      <c r="W209">
        <v>7628.1</v>
      </c>
      <c r="X209">
        <v>7856.45</v>
      </c>
      <c r="Y209">
        <v>7483.05</v>
      </c>
      <c r="Z209">
        <v>7856.45</v>
      </c>
      <c r="AA209">
        <v>7434.05</v>
      </c>
      <c r="AB209">
        <v>8472</v>
      </c>
      <c r="AC209" s="1">
        <f>(Table2[[#This Row],[Close Price]]/Table2[[#This Row],[Day Low]])-1</f>
        <v>6.7251346993353334E-3</v>
      </c>
      <c r="AD209" s="1">
        <f>(Table2[[#This Row],[Day High]]/Table2[[#This Row],[Close Price]])-1</f>
        <v>2.3055186603120115E-2</v>
      </c>
      <c r="AE209" s="1">
        <f>(Table2[[#This Row],[Close Price]]/Table2[[#This Row],[Current Week Low]])-1</f>
        <v>2.6239300819852707E-2</v>
      </c>
      <c r="AF209" s="1">
        <f>(Table2[[#This Row],[Current Week High]]/Table2[[#This Row],[Close Price]])-1</f>
        <v>2.3055186603120115E-2</v>
      </c>
      <c r="AG209" s="1">
        <f>(Table2[[#This Row],[Close Price]]/Table2[[#This Row],[Current Month Low]])-1</f>
        <v>3.3003544501314819E-2</v>
      </c>
      <c r="AH209" s="1">
        <f>(Table2[[#This Row],[Current Month High]]/Table2[[#This Row],[Close Price]])-1</f>
        <v>0.10321118837409182</v>
      </c>
      <c r="AI209">
        <v>10.321118837409101</v>
      </c>
      <c r="AJ209">
        <v>89.271322414876593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</v>
      </c>
      <c r="AM209" t="s">
        <v>3157</v>
      </c>
      <c r="AN209">
        <v>-7.32</v>
      </c>
      <c r="AO209" t="s">
        <v>3158</v>
      </c>
      <c r="AP209">
        <v>1.432138009395E-2</v>
      </c>
      <c r="AQ209">
        <f>(Table2[[#This Row],[Sharpe Ratio]]-AVERAGE(Table2[Sharpe Ratio]))/_xlfn.STDEV.P(Table2[Sharpe Ratio])</f>
        <v>-0.50549576917224204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1.3038971877054562</v>
      </c>
      <c r="AS209">
        <f>_xlfn.RANK.AVG(Table2[[#This Row],[1Y Return vs Nifty Z-Score]],Table2[1Y Return vs Nifty Z-Score])</f>
        <v>135</v>
      </c>
      <c r="AT209">
        <f>_xlfn.RANK.AVG(Table2[[#This Row],[6M Return vs Nifty Z-Score]],Table2[6M Return vs Nifty Z-Score])</f>
        <v>155</v>
      </c>
      <c r="AU209">
        <f>_xlfn.RANK.AVG(Table2[[#This Row],[Sharpe Ratio Z-Score]],Table2[Sharpe Ratio Z-Score])</f>
        <v>462</v>
      </c>
      <c r="AV209">
        <f>(Table2[[#This Row],[Rank 1Y]]+Table2[[#This Row],[Rank 6M]]+Table2[[#This Row],[Rank Sharpe]])/3</f>
        <v>250.66666666666666</v>
      </c>
    </row>
    <row r="210" spans="1:48" hidden="1" x14ac:dyDescent="0.3">
      <c r="A210" t="s">
        <v>880</v>
      </c>
      <c r="B210" t="s">
        <v>881</v>
      </c>
      <c r="C210" t="s">
        <v>3113</v>
      </c>
      <c r="D210" t="s">
        <v>748</v>
      </c>
      <c r="E210">
        <v>17157.903600988</v>
      </c>
      <c r="F210">
        <v>118.99</v>
      </c>
      <c r="G210">
        <v>55.4733659958289</v>
      </c>
      <c r="H210">
        <f>(Table2[[#This Row],[1Y Return vs Nifty]]-AVERAGE(Table2[1Y Return vs Nifty]))/_xlfn.STDEV.P(Table2[1Y Return vs Nifty])</f>
        <v>0.59065180363429692</v>
      </c>
      <c r="I210">
        <v>-16.206373141193101</v>
      </c>
      <c r="J210">
        <f>(Table2[[#This Row],[1M Return vs Nifty]]-AVERAGE(Table2[1M Return vs Nifty]))/_xlfn.STDEV.P(Table2[1M Return vs Nifty])</f>
        <v>-1.5943354307051305</v>
      </c>
      <c r="K210">
        <v>10.7182421128156</v>
      </c>
      <c r="L210">
        <f>(Table2[[#This Row],[6M Return vs Nifty]]-AVERAGE(Table2[6M Return vs Nifty]))/_xlfn.STDEV.P(Table2[6M Return vs Nifty])</f>
        <v>0.2638855958617406</v>
      </c>
      <c r="M210">
        <v>0.81575858298073001</v>
      </c>
      <c r="N210">
        <f>(Table2[[#This Row],[1W Return vs Nifty]]-AVERAGE(Table2[1W Return vs Nifty]))/_xlfn.STDEV.P(Table2[1W Return vs Nifty])</f>
        <v>0.15403877429893481</v>
      </c>
      <c r="O210">
        <v>128.18</v>
      </c>
      <c r="P210">
        <v>134.652914477146</v>
      </c>
      <c r="Q210">
        <v>117.727551840847</v>
      </c>
      <c r="R210">
        <v>34.124905565522702</v>
      </c>
      <c r="S210" s="1">
        <f>(Table2[[#This Row],[Close Price]]-Table2[[#This Row],[20D EMA]])/Table2[[#This Row],[20D EMA]]</f>
        <v>-7.1696052426275636E-2</v>
      </c>
      <c r="T210" s="1">
        <f>(Table2[[#This Row],[Close Price]]-Table2[[#This Row],[50D EMA]])/Table2[[#This Row],[50D EMA]]</f>
        <v>-0.11632064956012814</v>
      </c>
      <c r="U210" s="1">
        <f>(Table2[[#This Row],[Close Price]]-Table2[[#This Row],[200D EMA]])/Table2[[#This Row],[200D EMA]]</f>
        <v>1.0723472453242454E-2</v>
      </c>
      <c r="V210">
        <v>0.50568325311087703</v>
      </c>
      <c r="W210">
        <v>115.68</v>
      </c>
      <c r="X210">
        <v>121.65</v>
      </c>
      <c r="Y210">
        <v>112.35</v>
      </c>
      <c r="Z210">
        <v>121.65</v>
      </c>
      <c r="AA210">
        <v>111.51</v>
      </c>
      <c r="AB210">
        <v>152.74</v>
      </c>
      <c r="AC210" s="1">
        <f>(Table2[[#This Row],[Close Price]]/Table2[[#This Row],[Day Low]])-1</f>
        <v>2.8613416320885099E-2</v>
      </c>
      <c r="AD210" s="1">
        <f>(Table2[[#This Row],[Day High]]/Table2[[#This Row],[Close Price]])-1</f>
        <v>2.2354819732750775E-2</v>
      </c>
      <c r="AE210" s="1">
        <f>(Table2[[#This Row],[Close Price]]/Table2[[#This Row],[Current Week Low]])-1</f>
        <v>5.9101023587004864E-2</v>
      </c>
      <c r="AF210" s="1">
        <f>(Table2[[#This Row],[Current Week High]]/Table2[[#This Row],[Close Price]])-1</f>
        <v>2.2354819732750775E-2</v>
      </c>
      <c r="AG210" s="1">
        <f>(Table2[[#This Row],[Close Price]]/Table2[[#This Row],[Current Month Low]])-1</f>
        <v>6.7079185723253332E-2</v>
      </c>
      <c r="AH210" s="1">
        <f>(Table2[[#This Row],[Current Month High]]/Table2[[#This Row],[Close Price]])-1</f>
        <v>0.28363728044373482</v>
      </c>
      <c r="AI210">
        <v>43.709555424825602</v>
      </c>
      <c r="AJ210">
        <v>85.198443579766504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-0.18</v>
      </c>
      <c r="AM210" t="s">
        <v>3158</v>
      </c>
      <c r="AN210">
        <v>-12.96</v>
      </c>
      <c r="AO210" t="s">
        <v>3158</v>
      </c>
      <c r="AP210">
        <v>4.6172961896477002E-2</v>
      </c>
      <c r="AQ210">
        <f>(Table2[[#This Row],[Sharpe Ratio]]-AVERAGE(Table2[Sharpe Ratio]))/_xlfn.STDEV.P(Table2[Sharpe Ratio])</f>
        <v>-0.12691673988127392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155</v>
      </c>
      <c r="AT210">
        <f>_xlfn.RANK.AVG(Table2[[#This Row],[6M Return vs Nifty Z-Score]],Table2[6M Return vs Nifty Z-Score])</f>
        <v>227</v>
      </c>
      <c r="AU210">
        <f>_xlfn.RANK.AVG(Table2[[#This Row],[Sharpe Ratio Z-Score]],Table2[Sharpe Ratio Z-Score])</f>
        <v>373</v>
      </c>
      <c r="AV210">
        <f>(Table2[[#This Row],[Rank 1Y]]+Table2[[#This Row],[Rank 6M]]+Table2[[#This Row],[Rank Sharpe]])/3</f>
        <v>251.66666666666666</v>
      </c>
    </row>
    <row r="211" spans="1:48" x14ac:dyDescent="0.3">
      <c r="A211" t="s">
        <v>1049</v>
      </c>
      <c r="B211" t="s">
        <v>1050</v>
      </c>
      <c r="C211" t="s">
        <v>3123</v>
      </c>
      <c r="D211" t="s">
        <v>120</v>
      </c>
      <c r="E211">
        <v>12643.7459949</v>
      </c>
      <c r="F211">
        <v>414.9</v>
      </c>
      <c r="G211">
        <v>13.8837890457631</v>
      </c>
      <c r="H211">
        <f>(Table2[[#This Row],[1Y Return vs Nifty]]-AVERAGE(Table2[1Y Return vs Nifty]))/_xlfn.STDEV.P(Table2[1Y Return vs Nifty])</f>
        <v>-0.14192218215138167</v>
      </c>
      <c r="I211">
        <v>22.3760225540757</v>
      </c>
      <c r="J211">
        <f>(Table2[[#This Row],[1M Return vs Nifty]]-AVERAGE(Table2[1M Return vs Nifty]))/_xlfn.STDEV.P(Table2[1M Return vs Nifty])</f>
        <v>2.7229872442629763</v>
      </c>
      <c r="K211">
        <v>2.35868860070505</v>
      </c>
      <c r="L211">
        <f>(Table2[[#This Row],[6M Return vs Nifty]]-AVERAGE(Table2[6M Return vs Nifty]))/_xlfn.STDEV.P(Table2[6M Return vs Nifty])</f>
        <v>-4.1777983612778818E-2</v>
      </c>
      <c r="M211">
        <v>6.5748943189486004</v>
      </c>
      <c r="N211">
        <f>(Table2[[#This Row],[1W Return vs Nifty]]-AVERAGE(Table2[1W Return vs Nifty]))/_xlfn.STDEV.P(Table2[1W Return vs Nifty])</f>
        <v>1.2814212882214586</v>
      </c>
      <c r="O211">
        <v>396.25</v>
      </c>
      <c r="P211">
        <v>378.53587060756303</v>
      </c>
      <c r="Q211">
        <v>351.52960404660399</v>
      </c>
      <c r="R211">
        <v>59.158662715792701</v>
      </c>
      <c r="S211" s="1">
        <f>(Table2[[#This Row],[Close Price]]-Table2[[#This Row],[20D EMA]])/Table2[[#This Row],[20D EMA]]</f>
        <v>4.7066246056782279E-2</v>
      </c>
      <c r="T211" s="1">
        <f>(Table2[[#This Row],[Close Price]]-Table2[[#This Row],[50D EMA]])/Table2[[#This Row],[50D EMA]]</f>
        <v>9.6065213936188609E-2</v>
      </c>
      <c r="U211" s="1">
        <f>(Table2[[#This Row],[Close Price]]-Table2[[#This Row],[200D EMA]])/Table2[[#This Row],[200D EMA]]</f>
        <v>0.18027043874516657</v>
      </c>
      <c r="V211">
        <v>0.74591226118332399</v>
      </c>
      <c r="W211">
        <v>413.1</v>
      </c>
      <c r="X211">
        <v>428.15</v>
      </c>
      <c r="Y211">
        <v>381.35</v>
      </c>
      <c r="Z211">
        <v>428.15</v>
      </c>
      <c r="AA211">
        <v>334.4</v>
      </c>
      <c r="AB211">
        <v>451</v>
      </c>
      <c r="AC211" s="1">
        <f>(Table2[[#This Row],[Close Price]]/Table2[[#This Row],[Day Low]])-1</f>
        <v>4.3572984749453703E-3</v>
      </c>
      <c r="AD211" s="1">
        <f>(Table2[[#This Row],[Day High]]/Table2[[#This Row],[Close Price]])-1</f>
        <v>3.1935406121957E-2</v>
      </c>
      <c r="AE211" s="1">
        <f>(Table2[[#This Row],[Close Price]]/Table2[[#This Row],[Current Week Low]])-1</f>
        <v>8.7976924085485742E-2</v>
      </c>
      <c r="AF211" s="1">
        <f>(Table2[[#This Row],[Current Week High]]/Table2[[#This Row],[Close Price]])-1</f>
        <v>3.1935406121957E-2</v>
      </c>
      <c r="AG211" s="1">
        <f>(Table2[[#This Row],[Close Price]]/Table2[[#This Row],[Current Month Low]])-1</f>
        <v>0.24072966507177029</v>
      </c>
      <c r="AH211" s="1">
        <f>(Table2[[#This Row],[Current Month High]]/Table2[[#This Row],[Close Price]])-1</f>
        <v>8.700891781152098E-2</v>
      </c>
      <c r="AI211">
        <v>8.7008917811520892</v>
      </c>
      <c r="AJ211">
        <v>51.950192272477501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</v>
      </c>
      <c r="AM211" t="s">
        <v>3159</v>
      </c>
      <c r="AN211">
        <v>-3.55</v>
      </c>
      <c r="AO211" t="s">
        <v>3158</v>
      </c>
      <c r="AP211">
        <v>0.16671801443871301</v>
      </c>
      <c r="AQ211">
        <f>(Table2[[#This Row],[Sharpe Ratio]]-AVERAGE(Table2[Sharpe Ratio]))/_xlfn.STDEV.P(Table2[Sharpe Ratio])</f>
        <v>1.3058481777357174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5.1265565444559922</v>
      </c>
      <c r="AS211">
        <f>_xlfn.RANK.AVG(Table2[[#This Row],[1Y Return vs Nifty Z-Score]],Table2[1Y Return vs Nifty Z-Score])</f>
        <v>347</v>
      </c>
      <c r="AT211">
        <f>_xlfn.RANK.AVG(Table2[[#This Row],[6M Return vs Nifty Z-Score]],Table2[6M Return vs Nifty Z-Score])</f>
        <v>334</v>
      </c>
      <c r="AU211">
        <f>_xlfn.RANK.AVG(Table2[[#This Row],[Sharpe Ratio Z-Score]],Table2[Sharpe Ratio Z-Score])</f>
        <v>74</v>
      </c>
      <c r="AV211">
        <f>(Table2[[#This Row],[Rank 1Y]]+Table2[[#This Row],[Rank 6M]]+Table2[[#This Row],[Rank Sharpe]])/3</f>
        <v>251.66666666666666</v>
      </c>
    </row>
    <row r="212" spans="1:48" x14ac:dyDescent="0.3">
      <c r="A212" t="s">
        <v>471</v>
      </c>
      <c r="B212" t="s">
        <v>472</v>
      </c>
      <c r="C212" t="s">
        <v>3126</v>
      </c>
      <c r="D212" t="s">
        <v>473</v>
      </c>
      <c r="E212">
        <v>46688.447</v>
      </c>
      <c r="F212">
        <v>4250.2</v>
      </c>
      <c r="G212">
        <v>27.984067539842201</v>
      </c>
      <c r="H212">
        <f>(Table2[[#This Row],[1Y Return vs Nifty]]-AVERAGE(Table2[1Y Return vs Nifty]))/_xlfn.STDEV.P(Table2[1Y Return vs Nifty])</f>
        <v>0.10644526889284614</v>
      </c>
      <c r="I212">
        <v>1.33697049154424</v>
      </c>
      <c r="J212">
        <f>(Table2[[#This Row],[1M Return vs Nifty]]-AVERAGE(Table2[1M Return vs Nifty]))/_xlfn.STDEV.P(Table2[1M Return vs Nifty])</f>
        <v>0.36874316759098302</v>
      </c>
      <c r="K212">
        <v>9.60757262479523</v>
      </c>
      <c r="L212">
        <f>(Table2[[#This Row],[6M Return vs Nifty]]-AVERAGE(Table2[6M Return vs Nifty]))/_xlfn.STDEV.P(Table2[6M Return vs Nifty])</f>
        <v>0.22327443034559016</v>
      </c>
      <c r="M212">
        <v>-6.1857887221475201</v>
      </c>
      <c r="N212">
        <f>(Table2[[#This Row],[1W Return vs Nifty]]-AVERAGE(Table2[1W Return vs Nifty]))/_xlfn.STDEV.P(Table2[1W Return vs Nifty])</f>
        <v>-1.216552641511202</v>
      </c>
      <c r="O212">
        <v>4347.2700000000004</v>
      </c>
      <c r="P212">
        <v>4123.2082636468203</v>
      </c>
      <c r="Q212">
        <v>3602.0461911944599</v>
      </c>
      <c r="R212">
        <v>33.900972428940698</v>
      </c>
      <c r="S212" s="1">
        <f>(Table2[[#This Row],[Close Price]]-Table2[[#This Row],[20D EMA]])/Table2[[#This Row],[20D EMA]]</f>
        <v>-2.2328955873456353E-2</v>
      </c>
      <c r="T212" s="1">
        <f>(Table2[[#This Row],[Close Price]]-Table2[[#This Row],[50D EMA]])/Table2[[#This Row],[50D EMA]]</f>
        <v>3.0799253453392173E-2</v>
      </c>
      <c r="U212" s="1">
        <f>(Table2[[#This Row],[Close Price]]-Table2[[#This Row],[200D EMA]])/Table2[[#This Row],[200D EMA]]</f>
        <v>0.17994044895648834</v>
      </c>
      <c r="V212">
        <v>0.82383611165553605</v>
      </c>
      <c r="W212">
        <v>4089.85</v>
      </c>
      <c r="X212">
        <v>4315</v>
      </c>
      <c r="Y212">
        <v>4031</v>
      </c>
      <c r="Z212">
        <v>4315</v>
      </c>
      <c r="AA212">
        <v>3883.05</v>
      </c>
      <c r="AB212">
        <v>4880.95</v>
      </c>
      <c r="AC212" s="1">
        <f>(Table2[[#This Row],[Close Price]]/Table2[[#This Row],[Day Low]])-1</f>
        <v>3.9206816875924533E-2</v>
      </c>
      <c r="AD212" s="1">
        <f>(Table2[[#This Row],[Day High]]/Table2[[#This Row],[Close Price]])-1</f>
        <v>1.5246341348642556E-2</v>
      </c>
      <c r="AE212" s="1">
        <f>(Table2[[#This Row],[Close Price]]/Table2[[#This Row],[Current Week Low]])-1</f>
        <v>5.4378566112627036E-2</v>
      </c>
      <c r="AF212" s="1">
        <f>(Table2[[#This Row],[Current Week High]]/Table2[[#This Row],[Close Price]])-1</f>
        <v>1.5246341348642556E-2</v>
      </c>
      <c r="AG212" s="1">
        <f>(Table2[[#This Row],[Close Price]]/Table2[[#This Row],[Current Month Low]])-1</f>
        <v>9.4551963018761009E-2</v>
      </c>
      <c r="AH212" s="1">
        <f>(Table2[[#This Row],[Current Month High]]/Table2[[#This Row],[Close Price]])-1</f>
        <v>0.14840478095148457</v>
      </c>
      <c r="AI212">
        <v>14.8404780951484</v>
      </c>
      <c r="AJ212">
        <v>71.655896607431302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0.3</v>
      </c>
      <c r="AM212" t="s">
        <v>3159</v>
      </c>
      <c r="AN212">
        <v>-7.56</v>
      </c>
      <c r="AO212" t="s">
        <v>3158</v>
      </c>
      <c r="AP212">
        <v>8.4843260248075994E-2</v>
      </c>
      <c r="AQ212">
        <f>(Table2[[#This Row],[Sharpe Ratio]]-AVERAGE(Table2[Sharpe Ratio]))/_xlfn.STDEV.P(Table2[Sharpe Ratio])</f>
        <v>0.33270765501075622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-0.18538211967102636</v>
      </c>
      <c r="AS212">
        <f>_xlfn.RANK.AVG(Table2[[#This Row],[1Y Return vs Nifty Z-Score]],Table2[1Y Return vs Nifty Z-Score])</f>
        <v>258</v>
      </c>
      <c r="AT212">
        <f>_xlfn.RANK.AVG(Table2[[#This Row],[6M Return vs Nifty Z-Score]],Table2[6M Return vs Nifty Z-Score])</f>
        <v>243</v>
      </c>
      <c r="AU212">
        <f>_xlfn.RANK.AVG(Table2[[#This Row],[Sharpe Ratio Z-Score]],Table2[Sharpe Ratio Z-Score])</f>
        <v>256</v>
      </c>
      <c r="AV212">
        <f>(Table2[[#This Row],[Rank 1Y]]+Table2[[#This Row],[Rank 6M]]+Table2[[#This Row],[Rank Sharpe]])/3</f>
        <v>252.33333333333334</v>
      </c>
    </row>
    <row r="213" spans="1:48" hidden="1" x14ac:dyDescent="0.3">
      <c r="A213" t="s">
        <v>520</v>
      </c>
      <c r="B213" t="s">
        <v>521</v>
      </c>
      <c r="C213" t="s">
        <v>3118</v>
      </c>
      <c r="D213" t="s">
        <v>522</v>
      </c>
      <c r="E213">
        <v>39546.25</v>
      </c>
      <c r="F213">
        <v>465.25</v>
      </c>
      <c r="G213">
        <v>55.786509475182797</v>
      </c>
      <c r="H213">
        <f>(Table2[[#This Row],[1Y Return vs Nifty]]-AVERAGE(Table2[1Y Return vs Nifty]))/_xlfn.STDEV.P(Table2[1Y Return vs Nifty])</f>
        <v>0.59616762715586114</v>
      </c>
      <c r="I213">
        <v>-0.42532370424291399</v>
      </c>
      <c r="J213">
        <f>(Table2[[#This Row],[1M Return vs Nifty]]-AVERAGE(Table2[1M Return vs Nifty]))/_xlfn.STDEV.P(Table2[1M Return vs Nifty])</f>
        <v>0.1715446122827767</v>
      </c>
      <c r="K213">
        <v>-9.1933156782459804</v>
      </c>
      <c r="L213">
        <f>(Table2[[#This Row],[6M Return vs Nifty]]-AVERAGE(Table2[6M Return vs Nifty]))/_xlfn.STDEV.P(Table2[6M Return vs Nifty])</f>
        <v>-0.46417219077871297</v>
      </c>
      <c r="M213">
        <v>0.893048882809792</v>
      </c>
      <c r="N213">
        <f>(Table2[[#This Row],[1W Return vs Nifty]]-AVERAGE(Table2[1W Return vs Nifty]))/_xlfn.STDEV.P(Table2[1W Return vs Nifty])</f>
        <v>0.1691687758335261</v>
      </c>
      <c r="O213">
        <v>481.81</v>
      </c>
      <c r="P213">
        <v>490.26810986120302</v>
      </c>
      <c r="Q213">
        <v>446.89386729580502</v>
      </c>
      <c r="R213">
        <v>40.731988984951897</v>
      </c>
      <c r="S213" s="1">
        <f>(Table2[[#This Row],[Close Price]]-Table2[[#This Row],[20D EMA]])/Table2[[#This Row],[20D EMA]]</f>
        <v>-3.4370394968971173E-2</v>
      </c>
      <c r="T213" s="1">
        <f>(Table2[[#This Row],[Close Price]]-Table2[[#This Row],[50D EMA]])/Table2[[#This Row],[50D EMA]]</f>
        <v>-5.1029445640031021E-2</v>
      </c>
      <c r="U213" s="1">
        <f>(Table2[[#This Row],[Close Price]]-Table2[[#This Row],[200D EMA]])/Table2[[#This Row],[200D EMA]]</f>
        <v>4.107492639196323E-2</v>
      </c>
      <c r="V213">
        <v>0.82702628244438203</v>
      </c>
      <c r="W213">
        <v>461.3</v>
      </c>
      <c r="X213">
        <v>474.95</v>
      </c>
      <c r="Y213">
        <v>446.65</v>
      </c>
      <c r="Z213">
        <v>474.95</v>
      </c>
      <c r="AA213">
        <v>444.65</v>
      </c>
      <c r="AB213">
        <v>534.4</v>
      </c>
      <c r="AC213" s="1">
        <f>(Table2[[#This Row],[Close Price]]/Table2[[#This Row],[Day Low]])-1</f>
        <v>8.5627574246693872E-3</v>
      </c>
      <c r="AD213" s="1">
        <f>(Table2[[#This Row],[Day High]]/Table2[[#This Row],[Close Price]])-1</f>
        <v>2.0849005910800633E-2</v>
      </c>
      <c r="AE213" s="1">
        <f>(Table2[[#This Row],[Close Price]]/Table2[[#This Row],[Current Week Low]])-1</f>
        <v>4.1643344900929247E-2</v>
      </c>
      <c r="AF213" s="1">
        <f>(Table2[[#This Row],[Current Week High]]/Table2[[#This Row],[Close Price]])-1</f>
        <v>2.0849005910800633E-2</v>
      </c>
      <c r="AG213" s="1">
        <f>(Table2[[#This Row],[Close Price]]/Table2[[#This Row],[Current Month Low]])-1</f>
        <v>4.6328573034971399E-2</v>
      </c>
      <c r="AH213" s="1">
        <f>(Table2[[#This Row],[Current Month High]]/Table2[[#This Row],[Close Price]])-1</f>
        <v>0.14862976894142932</v>
      </c>
      <c r="AI213">
        <v>33.336915636754398</v>
      </c>
      <c r="AJ213">
        <v>86.847389558232905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</v>
      </c>
      <c r="AM213" t="s">
        <v>3157</v>
      </c>
      <c r="AN213">
        <v>-12.27</v>
      </c>
      <c r="AO213" t="s">
        <v>3158</v>
      </c>
      <c r="AP213">
        <v>0.133114155858362</v>
      </c>
      <c r="AQ213">
        <f>(Table2[[#This Row],[Sharpe Ratio]]-AVERAGE(Table2[Sharpe Ratio]))/_xlfn.STDEV.P(Table2[Sharpe Ratio])</f>
        <v>0.90644207474679284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154</v>
      </c>
      <c r="AT213">
        <f>_xlfn.RANK.AVG(Table2[[#This Row],[6M Return vs Nifty Z-Score]],Table2[6M Return vs Nifty Z-Score])</f>
        <v>482</v>
      </c>
      <c r="AU213">
        <f>_xlfn.RANK.AVG(Table2[[#This Row],[Sharpe Ratio Z-Score]],Table2[Sharpe Ratio Z-Score])</f>
        <v>125</v>
      </c>
      <c r="AV213">
        <f>(Table2[[#This Row],[Rank 1Y]]+Table2[[#This Row],[Rank 6M]]+Table2[[#This Row],[Rank Sharpe]])/3</f>
        <v>253.66666666666666</v>
      </c>
    </row>
    <row r="214" spans="1:48" hidden="1" x14ac:dyDescent="0.3">
      <c r="A214" t="s">
        <v>903</v>
      </c>
      <c r="B214" t="s">
        <v>904</v>
      </c>
      <c r="C214" t="s">
        <v>3112</v>
      </c>
      <c r="D214" t="s">
        <v>465</v>
      </c>
      <c r="E214">
        <v>16425.594570525001</v>
      </c>
      <c r="F214">
        <v>957.95</v>
      </c>
      <c r="G214">
        <v>84.886431328437993</v>
      </c>
      <c r="H214">
        <f>(Table2[[#This Row],[1Y Return vs Nifty]]-AVERAGE(Table2[1Y Return vs Nifty]))/_xlfn.STDEV.P(Table2[1Y Return vs Nifty])</f>
        <v>1.1087442701855807</v>
      </c>
      <c r="I214">
        <v>-1.1185310373113999</v>
      </c>
      <c r="J214">
        <f>(Table2[[#This Row],[1M Return vs Nifty]]-AVERAGE(Table2[1M Return vs Nifty]))/_xlfn.STDEV.P(Table2[1M Return vs Nifty])</f>
        <v>9.3975563404929643E-2</v>
      </c>
      <c r="K214">
        <v>20.055414508056501</v>
      </c>
      <c r="L214">
        <f>(Table2[[#This Row],[6M Return vs Nifty]]-AVERAGE(Table2[6M Return vs Nifty]))/_xlfn.STDEV.P(Table2[6M Return vs Nifty])</f>
        <v>0.60529540110616475</v>
      </c>
      <c r="M214">
        <v>-1.2420953453861101</v>
      </c>
      <c r="N214">
        <f>(Table2[[#This Row],[1W Return vs Nifty]]-AVERAGE(Table2[1W Return vs Nifty]))/_xlfn.STDEV.P(Table2[1W Return vs Nifty])</f>
        <v>-0.24879745693596877</v>
      </c>
      <c r="O214">
        <v>1010.29</v>
      </c>
      <c r="P214">
        <v>998.29087050402904</v>
      </c>
      <c r="Q214">
        <v>810.04156804005902</v>
      </c>
      <c r="R214">
        <v>37.632487152905597</v>
      </c>
      <c r="S214" s="1">
        <f>(Table2[[#This Row],[Close Price]]-Table2[[#This Row],[20D EMA]])/Table2[[#This Row],[20D EMA]]</f>
        <v>-5.1806906927713746E-2</v>
      </c>
      <c r="T214" s="1">
        <f>(Table2[[#This Row],[Close Price]]-Table2[[#This Row],[50D EMA]])/Table2[[#This Row],[50D EMA]]</f>
        <v>-4.0409936318120607E-2</v>
      </c>
      <c r="U214" s="1">
        <f>(Table2[[#This Row],[Close Price]]-Table2[[#This Row],[200D EMA]])/Table2[[#This Row],[200D EMA]]</f>
        <v>0.18259363197596609</v>
      </c>
      <c r="V214">
        <v>0.547352539458415</v>
      </c>
      <c r="W214">
        <v>950</v>
      </c>
      <c r="X214">
        <v>985</v>
      </c>
      <c r="Y214">
        <v>934.8</v>
      </c>
      <c r="Z214">
        <v>1020</v>
      </c>
      <c r="AA214">
        <v>930.05</v>
      </c>
      <c r="AB214">
        <v>1164.1500000000001</v>
      </c>
      <c r="AC214" s="1">
        <f>(Table2[[#This Row],[Close Price]]/Table2[[#This Row],[Day Low]])-1</f>
        <v>8.3684210526315805E-3</v>
      </c>
      <c r="AD214" s="1">
        <f>(Table2[[#This Row],[Day High]]/Table2[[#This Row],[Close Price]])-1</f>
        <v>2.8237381909285375E-2</v>
      </c>
      <c r="AE214" s="1">
        <f>(Table2[[#This Row],[Close Price]]/Table2[[#This Row],[Current Week Low]])-1</f>
        <v>2.4764655541292369E-2</v>
      </c>
      <c r="AF214" s="1">
        <f>(Table2[[#This Row],[Current Week High]]/Table2[[#This Row],[Close Price]])-1</f>
        <v>6.477373558118904E-2</v>
      </c>
      <c r="AG214" s="1">
        <f>(Table2[[#This Row],[Close Price]]/Table2[[#This Row],[Current Month Low]])-1</f>
        <v>2.9998387183484798E-2</v>
      </c>
      <c r="AH214" s="1">
        <f>(Table2[[#This Row],[Current Month High]]/Table2[[#This Row],[Close Price]])-1</f>
        <v>0.21525131791847185</v>
      </c>
      <c r="AI214">
        <v>24.119212902552299</v>
      </c>
      <c r="AJ214">
        <v>114.64261707371701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-0.1</v>
      </c>
      <c r="AM214" t="s">
        <v>3158</v>
      </c>
      <c r="AN214">
        <v>-11.73</v>
      </c>
      <c r="AO214" t="s">
        <v>3158</v>
      </c>
      <c r="AQ214">
        <f>(Table2[[#This Row],[Sharpe Ratio]]-AVERAGE(Table2[Sharpe Ratio]))/_xlfn.STDEV.P(Table2[Sharpe Ratio])</f>
        <v>-0.67571570385832536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0.88350207390238111</v>
      </c>
      <c r="AS214">
        <f>_xlfn.RANK.AVG(Table2[[#This Row],[1Y Return vs Nifty Z-Score]],Table2[1Y Return vs Nifty Z-Score])</f>
        <v>90</v>
      </c>
      <c r="AT214">
        <f>_xlfn.RANK.AVG(Table2[[#This Row],[6M Return vs Nifty Z-Score]],Table2[6M Return vs Nifty Z-Score])</f>
        <v>150</v>
      </c>
      <c r="AU214">
        <f>_xlfn.RANK.AVG(Table2[[#This Row],[Sharpe Ratio Z-Score]],Table2[Sharpe Ratio Z-Score])</f>
        <v>521.5</v>
      </c>
      <c r="AV214">
        <f>(Table2[[#This Row],[Rank 1Y]]+Table2[[#This Row],[Rank 6M]]+Table2[[#This Row],[Rank Sharpe]])/3</f>
        <v>253.83333333333334</v>
      </c>
    </row>
    <row r="215" spans="1:48" hidden="1" x14ac:dyDescent="0.3">
      <c r="A215" t="s">
        <v>1476</v>
      </c>
      <c r="B215" t="s">
        <v>1477</v>
      </c>
      <c r="C215" t="s">
        <v>3126</v>
      </c>
      <c r="D215" t="s">
        <v>406</v>
      </c>
      <c r="E215">
        <v>6884.5870328999999</v>
      </c>
      <c r="F215">
        <v>1527.25</v>
      </c>
      <c r="G215">
        <v>60.929862268859502</v>
      </c>
      <c r="H215">
        <f>(Table2[[#This Row],[1Y Return vs Nifty]]-AVERAGE(Table2[1Y Return vs Nifty]))/_xlfn.STDEV.P(Table2[1Y Return vs Nifty])</f>
        <v>0.68676452024014367</v>
      </c>
      <c r="I215">
        <v>-0.19690086008574501</v>
      </c>
      <c r="J215">
        <f>(Table2[[#This Row],[1M Return vs Nifty]]-AVERAGE(Table2[1M Return vs Nifty]))/_xlfn.STDEV.P(Table2[1M Return vs Nifty])</f>
        <v>0.19710484789773058</v>
      </c>
      <c r="K215">
        <v>1.6359575938173301</v>
      </c>
      <c r="L215">
        <f>(Table2[[#This Row],[6M Return vs Nifty]]-AVERAGE(Table2[6M Return vs Nifty]))/_xlfn.STDEV.P(Table2[6M Return vs Nifty])</f>
        <v>-6.8204340743274638E-2</v>
      </c>
      <c r="M215">
        <v>3.1626874950770301</v>
      </c>
      <c r="N215">
        <f>(Table2[[#This Row],[1W Return vs Nifty]]-AVERAGE(Table2[1W Return vs Nifty]))/_xlfn.STDEV.P(Table2[1W Return vs Nifty])</f>
        <v>0.61346302443286871</v>
      </c>
      <c r="O215">
        <v>1490.88</v>
      </c>
      <c r="P215">
        <v>1548.94047440756</v>
      </c>
      <c r="Q215">
        <v>1418.3211441762101</v>
      </c>
      <c r="R215">
        <v>48.681532167362498</v>
      </c>
      <c r="S215" s="1">
        <f>(Table2[[#This Row],[Close Price]]-Table2[[#This Row],[20D EMA]])/Table2[[#This Row],[20D EMA]]</f>
        <v>2.4394988194891533E-2</v>
      </c>
      <c r="T215" s="1">
        <f>(Table2[[#This Row],[Close Price]]-Table2[[#This Row],[50D EMA]])/Table2[[#This Row],[50D EMA]]</f>
        <v>-1.4003426707444146E-2</v>
      </c>
      <c r="U215" s="1">
        <f>(Table2[[#This Row],[Close Price]]-Table2[[#This Row],[200D EMA]])/Table2[[#This Row],[200D EMA]]</f>
        <v>7.6801263431109643E-2</v>
      </c>
      <c r="V215">
        <v>0.46706354290920798</v>
      </c>
      <c r="W215">
        <v>1463.1</v>
      </c>
      <c r="X215">
        <v>1550</v>
      </c>
      <c r="Y215">
        <v>1360.55</v>
      </c>
      <c r="Z215">
        <v>1550</v>
      </c>
      <c r="AA215">
        <v>1343.25</v>
      </c>
      <c r="AB215">
        <v>1580</v>
      </c>
      <c r="AC215" s="1">
        <f>(Table2[[#This Row],[Close Price]]/Table2[[#This Row],[Day Low]])-1</f>
        <v>4.384526006424716E-2</v>
      </c>
      <c r="AD215" s="1">
        <f>(Table2[[#This Row],[Day High]]/Table2[[#This Row],[Close Price]])-1</f>
        <v>1.4896055000818365E-2</v>
      </c>
      <c r="AE215" s="1">
        <f>(Table2[[#This Row],[Close Price]]/Table2[[#This Row],[Current Week Low]])-1</f>
        <v>0.12252397927308811</v>
      </c>
      <c r="AF215" s="1">
        <f>(Table2[[#This Row],[Current Week High]]/Table2[[#This Row],[Close Price]])-1</f>
        <v>1.4896055000818365E-2</v>
      </c>
      <c r="AG215" s="1">
        <f>(Table2[[#This Row],[Close Price]]/Table2[[#This Row],[Current Month Low]])-1</f>
        <v>0.13698120230783539</v>
      </c>
      <c r="AH215" s="1">
        <f>(Table2[[#This Row],[Current Month High]]/Table2[[#This Row],[Close Price]])-1</f>
        <v>3.4539204452447292E-2</v>
      </c>
      <c r="AI215">
        <v>26.095924046488701</v>
      </c>
      <c r="AJ215">
        <v>99.744964687418204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-0.13</v>
      </c>
      <c r="AM215" t="s">
        <v>3158</v>
      </c>
      <c r="AN215">
        <v>2.72</v>
      </c>
      <c r="AO215" t="s">
        <v>3159</v>
      </c>
      <c r="AP215">
        <v>7.4781960840129003E-2</v>
      </c>
      <c r="AQ215">
        <f>(Table2[[#This Row],[Sharpe Ratio]]-AVERAGE(Table2[Sharpe Ratio]))/_xlfn.STDEV.P(Table2[Sharpe Ratio])</f>
        <v>0.21312185274569662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137</v>
      </c>
      <c r="AT215">
        <f>_xlfn.RANK.AVG(Table2[[#This Row],[6M Return vs Nifty Z-Score]],Table2[6M Return vs Nifty Z-Score])</f>
        <v>341</v>
      </c>
      <c r="AU215">
        <f>_xlfn.RANK.AVG(Table2[[#This Row],[Sharpe Ratio Z-Score]],Table2[Sharpe Ratio Z-Score])</f>
        <v>284</v>
      </c>
      <c r="AV215">
        <f>(Table2[[#This Row],[Rank 1Y]]+Table2[[#This Row],[Rank 6M]]+Table2[[#This Row],[Rank Sharpe]])/3</f>
        <v>254</v>
      </c>
    </row>
    <row r="216" spans="1:48" hidden="1" x14ac:dyDescent="0.3">
      <c r="A216" t="s">
        <v>1643</v>
      </c>
      <c r="B216" t="s">
        <v>1644</v>
      </c>
      <c r="C216" t="s">
        <v>3122</v>
      </c>
      <c r="D216" t="s">
        <v>311</v>
      </c>
      <c r="E216">
        <v>5463.1924132800004</v>
      </c>
      <c r="F216">
        <v>2009.2</v>
      </c>
      <c r="G216">
        <v>58.158213513870301</v>
      </c>
      <c r="H216">
        <f>(Table2[[#This Row],[1Y Return vs Nifty]]-AVERAGE(Table2[1Y Return vs Nifty]))/_xlfn.STDEV.P(Table2[1Y Return vs Nifty])</f>
        <v>0.63794368760512588</v>
      </c>
      <c r="I216">
        <v>-7.7804488445073403</v>
      </c>
      <c r="J216">
        <f>(Table2[[#This Row],[1M Return vs Nifty]]-AVERAGE(Table2[1M Return vs Nifty]))/_xlfn.STDEV.P(Table2[1M Return vs Nifty])</f>
        <v>-0.65148485421521729</v>
      </c>
      <c r="K216">
        <v>51.081245160868001</v>
      </c>
      <c r="L216">
        <f>(Table2[[#This Row],[6M Return vs Nifty]]-AVERAGE(Table2[6M Return vs Nifty]))/_xlfn.STDEV.P(Table2[6M Return vs Nifty])</f>
        <v>1.7397419286353992</v>
      </c>
      <c r="M216">
        <v>-15.8042444591298</v>
      </c>
      <c r="N216">
        <f>(Table2[[#This Row],[1W Return vs Nifty]]-AVERAGE(Table2[1W Return vs Nifty]))/_xlfn.STDEV.P(Table2[1W Return vs Nifty])</f>
        <v>-3.0994182841959086</v>
      </c>
      <c r="O216">
        <v>2265.94</v>
      </c>
      <c r="P216">
        <v>2209.2906294877098</v>
      </c>
      <c r="Q216">
        <v>1787.7018037913699</v>
      </c>
      <c r="R216">
        <v>22.152440832518799</v>
      </c>
      <c r="S216" s="1">
        <f>(Table2[[#This Row],[Close Price]]-Table2[[#This Row],[20D EMA]])/Table2[[#This Row],[20D EMA]]</f>
        <v>-0.11330397097893148</v>
      </c>
      <c r="T216" s="1">
        <f>(Table2[[#This Row],[Close Price]]-Table2[[#This Row],[50D EMA]])/Table2[[#This Row],[50D EMA]]</f>
        <v>-9.0567817025552111E-2</v>
      </c>
      <c r="U216" s="1">
        <f>(Table2[[#This Row],[Close Price]]-Table2[[#This Row],[200D EMA]])/Table2[[#This Row],[200D EMA]]</f>
        <v>0.12390108671304984</v>
      </c>
      <c r="V216">
        <v>0.91073566905343195</v>
      </c>
      <c r="W216">
        <v>1994.9</v>
      </c>
      <c r="X216">
        <v>2045</v>
      </c>
      <c r="Y216">
        <v>1973.3</v>
      </c>
      <c r="Z216">
        <v>2098.4499999999998</v>
      </c>
      <c r="AA216">
        <v>1972.05</v>
      </c>
      <c r="AB216">
        <v>2620.1</v>
      </c>
      <c r="AC216" s="1">
        <f>(Table2[[#This Row],[Close Price]]/Table2[[#This Row],[Day Low]])-1</f>
        <v>7.1682791117348987E-3</v>
      </c>
      <c r="AD216" s="1">
        <f>(Table2[[#This Row],[Day High]]/Table2[[#This Row],[Close Price]])-1</f>
        <v>1.7818037029663447E-2</v>
      </c>
      <c r="AE216" s="1">
        <f>(Table2[[#This Row],[Close Price]]/Table2[[#This Row],[Current Week Low]])-1</f>
        <v>1.8192874879643384E-2</v>
      </c>
      <c r="AF216" s="1">
        <f>(Table2[[#This Row],[Current Week High]]/Table2[[#This Row],[Close Price]])-1</f>
        <v>4.4420664941269949E-2</v>
      </c>
      <c r="AG216" s="1">
        <f>(Table2[[#This Row],[Close Price]]/Table2[[#This Row],[Current Month Low]])-1</f>
        <v>1.8838264749879707E-2</v>
      </c>
      <c r="AH216" s="1">
        <f>(Table2[[#This Row],[Current Month High]]/Table2[[#This Row],[Close Price]])-1</f>
        <v>0.30405136372685648</v>
      </c>
      <c r="AI216">
        <v>30.4051363726856</v>
      </c>
      <c r="AJ216">
        <v>111.194618174173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0.01</v>
      </c>
      <c r="AM216" t="s">
        <v>3159</v>
      </c>
      <c r="AN216">
        <v>-20.97</v>
      </c>
      <c r="AO216" t="s">
        <v>3158</v>
      </c>
      <c r="AP216">
        <v>-9.9353342804410008E-3</v>
      </c>
      <c r="AQ216">
        <f>(Table2[[#This Row],[Sharpe Ratio]]-AVERAGE(Table2[Sharpe Ratio]))/_xlfn.STDEV.P(Table2[Sharpe Ratio])</f>
        <v>-0.79380431970446896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-2.1670218418750697</v>
      </c>
      <c r="AS216">
        <f>_xlfn.RANK.AVG(Table2[[#This Row],[1Y Return vs Nifty Z-Score]],Table2[1Y Return vs Nifty Z-Score])</f>
        <v>147</v>
      </c>
      <c r="AT216">
        <f>_xlfn.RANK.AVG(Table2[[#This Row],[6M Return vs Nifty Z-Score]],Table2[6M Return vs Nifty Z-Score])</f>
        <v>40</v>
      </c>
      <c r="AU216">
        <f>_xlfn.RANK.AVG(Table2[[#This Row],[Sharpe Ratio Z-Score]],Table2[Sharpe Ratio Z-Score])</f>
        <v>575</v>
      </c>
      <c r="AV216">
        <f>(Table2[[#This Row],[Rank 1Y]]+Table2[[#This Row],[Rank 6M]]+Table2[[#This Row],[Rank Sharpe]])/3</f>
        <v>254</v>
      </c>
    </row>
    <row r="217" spans="1:48" hidden="1" x14ac:dyDescent="0.3">
      <c r="A217" t="s">
        <v>368</v>
      </c>
      <c r="B217" t="s">
        <v>369</v>
      </c>
      <c r="C217" t="s">
        <v>3112</v>
      </c>
      <c r="D217" t="s">
        <v>43</v>
      </c>
      <c r="E217">
        <v>65272.451999999997</v>
      </c>
      <c r="F217">
        <v>372.05</v>
      </c>
      <c r="G217">
        <v>37.603012304986699</v>
      </c>
      <c r="H217">
        <f>(Table2[[#This Row],[1Y Return vs Nifty]]-AVERAGE(Table2[1Y Return vs Nifty]))/_xlfn.STDEV.P(Table2[1Y Return vs Nifty])</f>
        <v>0.27587687225141416</v>
      </c>
      <c r="I217">
        <v>-2.91482220564829</v>
      </c>
      <c r="J217">
        <f>(Table2[[#This Row],[1M Return vs Nifty]]-AVERAGE(Table2[1M Return vs Nifty]))/_xlfn.STDEV.P(Table2[1M Return vs Nifty])</f>
        <v>-0.10702721136202947</v>
      </c>
      <c r="K217">
        <v>-0.11977940146895499</v>
      </c>
      <c r="L217">
        <f>(Table2[[#This Row],[6M Return vs Nifty]]-AVERAGE(Table2[6M Return vs Nifty]))/_xlfn.STDEV.P(Table2[6M Return vs Nifty])</f>
        <v>-0.1324021299933312</v>
      </c>
      <c r="M217">
        <v>1.09166888635403</v>
      </c>
      <c r="N217">
        <f>(Table2[[#This Row],[1W Return vs Nifty]]-AVERAGE(Table2[1W Return vs Nifty]))/_xlfn.STDEV.P(Table2[1W Return vs Nifty])</f>
        <v>0.2080497345705356</v>
      </c>
      <c r="O217">
        <v>376.02</v>
      </c>
      <c r="P217">
        <v>384.72242899991898</v>
      </c>
      <c r="Q217">
        <v>360.36203389900498</v>
      </c>
      <c r="R217">
        <v>41.2407489635386</v>
      </c>
      <c r="S217" s="1">
        <f>(Table2[[#This Row],[Close Price]]-Table2[[#This Row],[20D EMA]])/Table2[[#This Row],[20D EMA]]</f>
        <v>-1.0557949045263472E-2</v>
      </c>
      <c r="T217" s="1">
        <f>(Table2[[#This Row],[Close Price]]-Table2[[#This Row],[50D EMA]])/Table2[[#This Row],[50D EMA]]</f>
        <v>-3.2939147927665099E-2</v>
      </c>
      <c r="U217" s="1">
        <f>(Table2[[#This Row],[Close Price]]-Table2[[#This Row],[200D EMA]])/Table2[[#This Row],[200D EMA]]</f>
        <v>3.2433955304710861E-2</v>
      </c>
      <c r="V217">
        <v>0.25824576130692001</v>
      </c>
      <c r="W217">
        <v>363</v>
      </c>
      <c r="X217">
        <v>376.55</v>
      </c>
      <c r="Y217">
        <v>347.05</v>
      </c>
      <c r="Z217">
        <v>376.55</v>
      </c>
      <c r="AA217">
        <v>347</v>
      </c>
      <c r="AB217">
        <v>405.6</v>
      </c>
      <c r="AC217" s="1">
        <f>(Table2[[#This Row],[Close Price]]/Table2[[#This Row],[Day Low]])-1</f>
        <v>2.4931129476584157E-2</v>
      </c>
      <c r="AD217" s="1">
        <f>(Table2[[#This Row],[Day High]]/Table2[[#This Row],[Close Price]])-1</f>
        <v>1.2095148501545472E-2</v>
      </c>
      <c r="AE217" s="1">
        <f>(Table2[[#This Row],[Close Price]]/Table2[[#This Row],[Current Week Low]])-1</f>
        <v>7.2035729721942054E-2</v>
      </c>
      <c r="AF217" s="1">
        <f>(Table2[[#This Row],[Current Week High]]/Table2[[#This Row],[Close Price]])-1</f>
        <v>1.2095148501545472E-2</v>
      </c>
      <c r="AG217" s="1">
        <f>(Table2[[#This Row],[Close Price]]/Table2[[#This Row],[Current Month Low]])-1</f>
        <v>7.2190201729106729E-2</v>
      </c>
      <c r="AH217" s="1">
        <f>(Table2[[#This Row],[Current Month High]]/Table2[[#This Row],[Close Price]])-1</f>
        <v>9.0176051605966867E-2</v>
      </c>
      <c r="AI217">
        <v>25.735788200510601</v>
      </c>
      <c r="AJ217">
        <v>68.006321968841704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</v>
      </c>
      <c r="AM217" t="s">
        <v>3158</v>
      </c>
      <c r="AN217">
        <v>-6.92</v>
      </c>
      <c r="AO217" t="s">
        <v>3158</v>
      </c>
      <c r="AP217">
        <v>0.113855893127769</v>
      </c>
      <c r="AQ217">
        <f>(Table2[[#This Row],[Sharpe Ratio]]-AVERAGE(Table2[Sharpe Ratio]))/_xlfn.STDEV.P(Table2[Sharpe Ratio])</f>
        <v>0.67754372817237241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219</v>
      </c>
      <c r="AT217">
        <f>_xlfn.RANK.AVG(Table2[[#This Row],[6M Return vs Nifty Z-Score]],Table2[6M Return vs Nifty Z-Score])</f>
        <v>368</v>
      </c>
      <c r="AU217">
        <f>_xlfn.RANK.AVG(Table2[[#This Row],[Sharpe Ratio Z-Score]],Table2[Sharpe Ratio Z-Score])</f>
        <v>177</v>
      </c>
      <c r="AV217">
        <f>(Table2[[#This Row],[Rank 1Y]]+Table2[[#This Row],[Rank 6M]]+Table2[[#This Row],[Rank Sharpe]])/3</f>
        <v>254.66666666666666</v>
      </c>
    </row>
    <row r="218" spans="1:48" hidden="1" x14ac:dyDescent="0.3">
      <c r="A218" t="s">
        <v>391</v>
      </c>
      <c r="B218" t="s">
        <v>392</v>
      </c>
      <c r="C218" t="s">
        <v>3112</v>
      </c>
      <c r="D218" t="s">
        <v>137</v>
      </c>
      <c r="E218">
        <v>56499.501884826001</v>
      </c>
      <c r="F218">
        <v>210.21</v>
      </c>
      <c r="G218">
        <v>223.18330459905201</v>
      </c>
      <c r="H218">
        <f>(Table2[[#This Row],[1Y Return vs Nifty]]-AVERAGE(Table2[1Y Return vs Nifty]))/_xlfn.STDEV.P(Table2[1Y Return vs Nifty])</f>
        <v>3.5447558649943205</v>
      </c>
      <c r="I218">
        <v>-5.7946142374156002</v>
      </c>
      <c r="J218">
        <f>(Table2[[#This Row],[1M Return vs Nifty]]-AVERAGE(Table2[1M Return vs Nifty]))/_xlfn.STDEV.P(Table2[1M Return vs Nifty])</f>
        <v>-0.42927240152957752</v>
      </c>
      <c r="K218">
        <v>10.250105935357899</v>
      </c>
      <c r="L218">
        <f>(Table2[[#This Row],[6M Return vs Nifty]]-AVERAGE(Table2[6M Return vs Nifty]))/_xlfn.STDEV.P(Table2[6M Return vs Nifty])</f>
        <v>0.24676839223645836</v>
      </c>
      <c r="M218">
        <v>3.5883513041049899</v>
      </c>
      <c r="N218">
        <f>(Table2[[#This Row],[1W Return vs Nifty]]-AVERAGE(Table2[1W Return vs Nifty]))/_xlfn.STDEV.P(Table2[1W Return vs Nifty])</f>
        <v>0.69678905755806819</v>
      </c>
      <c r="O218">
        <v>212.53</v>
      </c>
      <c r="P218">
        <v>221.750429648102</v>
      </c>
      <c r="Q218">
        <v>187.42916296378999</v>
      </c>
      <c r="R218">
        <v>44.7690099035473</v>
      </c>
      <c r="S218" s="1">
        <f>(Table2[[#This Row],[Close Price]]-Table2[[#This Row],[20D EMA]])/Table2[[#This Row],[20D EMA]]</f>
        <v>-1.0916105961511284E-2</v>
      </c>
      <c r="T218" s="1">
        <f>(Table2[[#This Row],[Close Price]]-Table2[[#This Row],[50D EMA]])/Table2[[#This Row],[50D EMA]]</f>
        <v>-5.2042422945541143E-2</v>
      </c>
      <c r="U218" s="1">
        <f>(Table2[[#This Row],[Close Price]]-Table2[[#This Row],[200D EMA]])/Table2[[#This Row],[200D EMA]]</f>
        <v>0.12154371644188111</v>
      </c>
      <c r="V218">
        <v>0.53494448215689205</v>
      </c>
      <c r="W218">
        <v>201.91</v>
      </c>
      <c r="X218">
        <v>211.83</v>
      </c>
      <c r="Y218">
        <v>188</v>
      </c>
      <c r="Z218">
        <v>211.83</v>
      </c>
      <c r="AA218">
        <v>188</v>
      </c>
      <c r="AB218">
        <v>239.9</v>
      </c>
      <c r="AC218" s="1">
        <f>(Table2[[#This Row],[Close Price]]/Table2[[#This Row],[Day Low]])-1</f>
        <v>4.1107424099846579E-2</v>
      </c>
      <c r="AD218" s="1">
        <f>(Table2[[#This Row],[Day High]]/Table2[[#This Row],[Close Price]])-1</f>
        <v>7.7065791351504931E-3</v>
      </c>
      <c r="AE218" s="1">
        <f>(Table2[[#This Row],[Close Price]]/Table2[[#This Row],[Current Week Low]])-1</f>
        <v>0.11813829787234043</v>
      </c>
      <c r="AF218" s="1">
        <f>(Table2[[#This Row],[Current Week High]]/Table2[[#This Row],[Close Price]])-1</f>
        <v>7.7065791351504931E-3</v>
      </c>
      <c r="AG218" s="1">
        <f>(Table2[[#This Row],[Close Price]]/Table2[[#This Row],[Current Month Low]])-1</f>
        <v>0.11813829787234043</v>
      </c>
      <c r="AH218" s="1">
        <f>(Table2[[#This Row],[Current Month High]]/Table2[[#This Row],[Close Price]])-1</f>
        <v>0.14123971266828406</v>
      </c>
      <c r="AI218">
        <v>47.471576043004603</v>
      </c>
      <c r="AJ218">
        <v>349.166666666666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-0.19</v>
      </c>
      <c r="AM218" t="s">
        <v>3158</v>
      </c>
      <c r="AN218">
        <v>-5.0999999999999996</v>
      </c>
      <c r="AO218" t="s">
        <v>3158</v>
      </c>
      <c r="AQ218">
        <f>(Table2[[#This Row],[Sharpe Ratio]]-AVERAGE(Table2[Sharpe Ratio]))/_xlfn.STDEV.P(Table2[Sharpe Ratio])</f>
        <v>-0.67571570385832536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9</v>
      </c>
      <c r="AT218">
        <f>_xlfn.RANK.AVG(Table2[[#This Row],[6M Return vs Nifty Z-Score]],Table2[6M Return vs Nifty Z-Score])</f>
        <v>234</v>
      </c>
      <c r="AU218">
        <f>_xlfn.RANK.AVG(Table2[[#This Row],[Sharpe Ratio Z-Score]],Table2[Sharpe Ratio Z-Score])</f>
        <v>521.5</v>
      </c>
      <c r="AV218">
        <f>(Table2[[#This Row],[Rank 1Y]]+Table2[[#This Row],[Rank 6M]]+Table2[[#This Row],[Rank Sharpe]])/3</f>
        <v>254.83333333333334</v>
      </c>
    </row>
    <row r="219" spans="1:48" x14ac:dyDescent="0.3">
      <c r="A219" t="s">
        <v>492</v>
      </c>
      <c r="B219" t="s">
        <v>493</v>
      </c>
      <c r="C219" t="s">
        <v>3112</v>
      </c>
      <c r="D219" t="s">
        <v>217</v>
      </c>
      <c r="E219">
        <v>43483.764425219997</v>
      </c>
      <c r="F219">
        <v>686.7</v>
      </c>
      <c r="G219">
        <v>57.977548330516299</v>
      </c>
      <c r="H219">
        <f>(Table2[[#This Row],[1Y Return vs Nifty]]-AVERAGE(Table2[1Y Return vs Nifty]))/_xlfn.STDEV.P(Table2[1Y Return vs Nifty])</f>
        <v>0.63476138513493618</v>
      </c>
      <c r="I219">
        <v>7.09372212586005</v>
      </c>
      <c r="J219">
        <f>(Table2[[#This Row],[1M Return vs Nifty]]-AVERAGE(Table2[1M Return vs Nifty]))/_xlfn.STDEV.P(Table2[1M Return vs Nifty])</f>
        <v>1.0129166025764902</v>
      </c>
      <c r="K219">
        <v>8.9769891488915299</v>
      </c>
      <c r="L219">
        <f>(Table2[[#This Row],[6M Return vs Nifty]]-AVERAGE(Table2[6M Return vs Nifty]))/_xlfn.STDEV.P(Table2[6M Return vs Nifty])</f>
        <v>0.20021740916342104</v>
      </c>
      <c r="M219">
        <v>2.2091164323116801</v>
      </c>
      <c r="N219">
        <f>(Table2[[#This Row],[1W Return vs Nifty]]-AVERAGE(Table2[1W Return vs Nifty]))/_xlfn.STDEV.P(Table2[1W Return vs Nifty])</f>
        <v>0.42679624121569842</v>
      </c>
      <c r="O219">
        <v>680.71</v>
      </c>
      <c r="P219">
        <v>674.08232964557396</v>
      </c>
      <c r="Q219">
        <v>595.70067091171597</v>
      </c>
      <c r="R219">
        <v>43.627647498687701</v>
      </c>
      <c r="S219" s="1">
        <f>(Table2[[#This Row],[Close Price]]-Table2[[#This Row],[20D EMA]])/Table2[[#This Row],[20D EMA]]</f>
        <v>8.7996356745163266E-3</v>
      </c>
      <c r="T219" s="1">
        <f>(Table2[[#This Row],[Close Price]]-Table2[[#This Row],[50D EMA]])/Table2[[#This Row],[50D EMA]]</f>
        <v>1.8718292706263837E-2</v>
      </c>
      <c r="U219" s="1">
        <f>(Table2[[#This Row],[Close Price]]-Table2[[#This Row],[200D EMA]])/Table2[[#This Row],[200D EMA]]</f>
        <v>0.15276015880427027</v>
      </c>
      <c r="V219">
        <v>1.39968812554108</v>
      </c>
      <c r="W219">
        <v>668</v>
      </c>
      <c r="X219">
        <v>696.95</v>
      </c>
      <c r="Y219">
        <v>663.9</v>
      </c>
      <c r="Z219">
        <v>703.45</v>
      </c>
      <c r="AA219">
        <v>625</v>
      </c>
      <c r="AB219">
        <v>748.6</v>
      </c>
      <c r="AC219" s="1">
        <f>(Table2[[#This Row],[Close Price]]/Table2[[#This Row],[Day Low]])-1</f>
        <v>2.7994011976048006E-2</v>
      </c>
      <c r="AD219" s="1">
        <f>(Table2[[#This Row],[Day High]]/Table2[[#This Row],[Close Price]])-1</f>
        <v>1.4926459880588272E-2</v>
      </c>
      <c r="AE219" s="1">
        <f>(Table2[[#This Row],[Close Price]]/Table2[[#This Row],[Current Week Low]])-1</f>
        <v>3.4342521464076015E-2</v>
      </c>
      <c r="AF219" s="1">
        <f>(Table2[[#This Row],[Current Week High]]/Table2[[#This Row],[Close Price]])-1</f>
        <v>2.439201980486394E-2</v>
      </c>
      <c r="AG219" s="1">
        <f>(Table2[[#This Row],[Close Price]]/Table2[[#This Row],[Current Month Low]])-1</f>
        <v>9.8720000000000141E-2</v>
      </c>
      <c r="AH219" s="1">
        <f>(Table2[[#This Row],[Current Month High]]/Table2[[#This Row],[Close Price]])-1</f>
        <v>9.0141255278869847E-2</v>
      </c>
      <c r="AI219">
        <v>9.0141255278869803</v>
      </c>
      <c r="AJ219">
        <v>86.527230748336294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0.03</v>
      </c>
      <c r="AM219" t="s">
        <v>3159</v>
      </c>
      <c r="AN219">
        <v>-1.49</v>
      </c>
      <c r="AO219" t="s">
        <v>3158</v>
      </c>
      <c r="AP219">
        <v>4.7320853510175002E-2</v>
      </c>
      <c r="AQ219">
        <f>(Table2[[#This Row],[Sharpe Ratio]]-AVERAGE(Table2[Sharpe Ratio]))/_xlfn.STDEV.P(Table2[Sharpe Ratio])</f>
        <v>-0.11327321989726626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2.1614184181932794</v>
      </c>
      <c r="AS219">
        <f>_xlfn.RANK.AVG(Table2[[#This Row],[1Y Return vs Nifty Z-Score]],Table2[1Y Return vs Nifty Z-Score])</f>
        <v>149</v>
      </c>
      <c r="AT219">
        <f>_xlfn.RANK.AVG(Table2[[#This Row],[6M Return vs Nifty Z-Score]],Table2[6M Return vs Nifty Z-Score])</f>
        <v>250</v>
      </c>
      <c r="AU219">
        <f>_xlfn.RANK.AVG(Table2[[#This Row],[Sharpe Ratio Z-Score]],Table2[Sharpe Ratio Z-Score])</f>
        <v>368</v>
      </c>
      <c r="AV219">
        <f>(Table2[[#This Row],[Rank 1Y]]+Table2[[#This Row],[Rank 6M]]+Table2[[#This Row],[Rank Sharpe]])/3</f>
        <v>255.66666666666666</v>
      </c>
    </row>
    <row r="220" spans="1:48" hidden="1" x14ac:dyDescent="0.3">
      <c r="A220" t="s">
        <v>404</v>
      </c>
      <c r="B220" t="s">
        <v>405</v>
      </c>
      <c r="C220" t="s">
        <v>3126</v>
      </c>
      <c r="D220" t="s">
        <v>406</v>
      </c>
      <c r="E220">
        <v>55858.488155550003</v>
      </c>
      <c r="F220">
        <v>863.25</v>
      </c>
      <c r="G220">
        <v>-1.5756573562834</v>
      </c>
      <c r="H220">
        <f>(Table2[[#This Row],[1Y Return vs Nifty]]-AVERAGE(Table2[1Y Return vs Nifty]))/_xlfn.STDEV.P(Table2[1Y Return vs Nifty])</f>
        <v>-0.41423051273105482</v>
      </c>
      <c r="I220">
        <v>-8.0068439198086701</v>
      </c>
      <c r="J220">
        <f>(Table2[[#This Row],[1M Return vs Nifty]]-AVERAGE(Table2[1M Return vs Nifty]))/_xlfn.STDEV.P(Table2[1M Return vs Nifty])</f>
        <v>-0.6768181849865722</v>
      </c>
      <c r="K220">
        <v>13.020735518271501</v>
      </c>
      <c r="L220">
        <f>(Table2[[#This Row],[6M Return vs Nifty]]-AVERAGE(Table2[6M Return vs Nifty]))/_xlfn.STDEV.P(Table2[6M Return vs Nifty])</f>
        <v>0.34807530467914843</v>
      </c>
      <c r="M220">
        <v>-0.84553043334941003</v>
      </c>
      <c r="N220">
        <f>(Table2[[#This Row],[1W Return vs Nifty]]-AVERAGE(Table2[1W Return vs Nifty]))/_xlfn.STDEV.P(Table2[1W Return vs Nifty])</f>
        <v>-0.17116769303350987</v>
      </c>
      <c r="O220">
        <v>879.82</v>
      </c>
      <c r="P220">
        <v>917.75076823901395</v>
      </c>
      <c r="Q220">
        <v>843.52103591413595</v>
      </c>
      <c r="R220">
        <v>35.813518642372898</v>
      </c>
      <c r="S220" s="1">
        <f>(Table2[[#This Row],[Close Price]]-Table2[[#This Row],[20D EMA]])/Table2[[#This Row],[20D EMA]]</f>
        <v>-1.8833397740446966E-2</v>
      </c>
      <c r="T220" s="1">
        <f>(Table2[[#This Row],[Close Price]]-Table2[[#This Row],[50D EMA]])/Table2[[#This Row],[50D EMA]]</f>
        <v>-5.9385151312474925E-2</v>
      </c>
      <c r="U220" s="1">
        <f>(Table2[[#This Row],[Close Price]]-Table2[[#This Row],[200D EMA]])/Table2[[#This Row],[200D EMA]]</f>
        <v>2.3388822857847862E-2</v>
      </c>
      <c r="V220">
        <v>0.39816547413001901</v>
      </c>
      <c r="W220">
        <v>820.15</v>
      </c>
      <c r="X220">
        <v>868.95</v>
      </c>
      <c r="Y220">
        <v>786.55</v>
      </c>
      <c r="Z220">
        <v>868.95</v>
      </c>
      <c r="AA220">
        <v>785</v>
      </c>
      <c r="AB220">
        <v>997.05</v>
      </c>
      <c r="AC220" s="1">
        <f>(Table2[[#This Row],[Close Price]]/Table2[[#This Row],[Day Low]])-1</f>
        <v>5.2551362555630199E-2</v>
      </c>
      <c r="AD220" s="1">
        <f>(Table2[[#This Row],[Day High]]/Table2[[#This Row],[Close Price]])-1</f>
        <v>6.6029539530843007E-3</v>
      </c>
      <c r="AE220" s="1">
        <f>(Table2[[#This Row],[Close Price]]/Table2[[#This Row],[Current Week Low]])-1</f>
        <v>9.7514461890534587E-2</v>
      </c>
      <c r="AF220" s="1">
        <f>(Table2[[#This Row],[Current Week High]]/Table2[[#This Row],[Close Price]])-1</f>
        <v>6.6029539530843007E-3</v>
      </c>
      <c r="AG220" s="1">
        <f>(Table2[[#This Row],[Close Price]]/Table2[[#This Row],[Current Month Low]])-1</f>
        <v>9.9681528662420416E-2</v>
      </c>
      <c r="AH220" s="1">
        <f>(Table2[[#This Row],[Current Month High]]/Table2[[#This Row],[Close Price]])-1</f>
        <v>0.15499565595134657</v>
      </c>
      <c r="AI220">
        <v>37.503620040544398</v>
      </c>
      <c r="AJ220">
        <v>50.759692630108198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-0.09</v>
      </c>
      <c r="AM220" t="s">
        <v>3158</v>
      </c>
      <c r="AN220">
        <v>-6.04</v>
      </c>
      <c r="AO220" t="s">
        <v>3158</v>
      </c>
      <c r="AP220">
        <v>0.14535869826266101</v>
      </c>
      <c r="AQ220">
        <f>(Table2[[#This Row],[Sharpe Ratio]]-AVERAGE(Table2[Sharpe Ratio]))/_xlfn.STDEV.P(Table2[Sharpe Ratio])</f>
        <v>1.0519772951408974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452</v>
      </c>
      <c r="AT220">
        <f>_xlfn.RANK.AVG(Table2[[#This Row],[6M Return vs Nifty Z-Score]],Table2[6M Return vs Nifty Z-Score])</f>
        <v>206</v>
      </c>
      <c r="AU220">
        <f>_xlfn.RANK.AVG(Table2[[#This Row],[Sharpe Ratio Z-Score]],Table2[Sharpe Ratio Z-Score])</f>
        <v>111</v>
      </c>
      <c r="AV220">
        <f>(Table2[[#This Row],[Rank 1Y]]+Table2[[#This Row],[Rank 6M]]+Table2[[#This Row],[Rank Sharpe]])/3</f>
        <v>256.33333333333331</v>
      </c>
    </row>
    <row r="221" spans="1:48" hidden="1" x14ac:dyDescent="0.3">
      <c r="A221" t="s">
        <v>1059</v>
      </c>
      <c r="B221" t="s">
        <v>1060</v>
      </c>
      <c r="C221" t="s">
        <v>3116</v>
      </c>
      <c r="D221" t="s">
        <v>51</v>
      </c>
      <c r="E221">
        <v>12589.638906189901</v>
      </c>
      <c r="F221">
        <v>1027.45</v>
      </c>
      <c r="G221">
        <v>38.604521120510803</v>
      </c>
      <c r="H221">
        <f>(Table2[[#This Row],[1Y Return vs Nifty]]-AVERAGE(Table2[1Y Return vs Nifty]))/_xlfn.STDEV.P(Table2[1Y Return vs Nifty])</f>
        <v>0.29351781401114579</v>
      </c>
      <c r="I221">
        <v>3.1328960549293998</v>
      </c>
      <c r="J221">
        <f>(Table2[[#This Row],[1M Return vs Nifty]]-AVERAGE(Table2[1M Return vs Nifty]))/_xlfn.STDEV.P(Table2[1M Return vs Nifty])</f>
        <v>0.56970503161303521</v>
      </c>
      <c r="K221">
        <v>16.273664422187998</v>
      </c>
      <c r="L221">
        <f>(Table2[[#This Row],[6M Return vs Nifty]]-AVERAGE(Table2[6M Return vs Nifty]))/_xlfn.STDEV.P(Table2[6M Return vs Nifty])</f>
        <v>0.46701729016997506</v>
      </c>
      <c r="M221">
        <v>-2.5793617244547602</v>
      </c>
      <c r="N221">
        <f>(Table2[[#This Row],[1W Return vs Nifty]]-AVERAGE(Table2[1W Return vs Nifty]))/_xlfn.STDEV.P(Table2[1W Return vs Nifty])</f>
        <v>-0.51057470986697973</v>
      </c>
      <c r="O221">
        <v>1080.6400000000001</v>
      </c>
      <c r="P221">
        <v>1081.0881500420201</v>
      </c>
      <c r="Q221">
        <v>923.62216787583304</v>
      </c>
      <c r="R221">
        <v>39.953983979378798</v>
      </c>
      <c r="S221" s="1">
        <f>(Table2[[#This Row],[Close Price]]-Table2[[#This Row],[20D EMA]])/Table2[[#This Row],[20D EMA]]</f>
        <v>-4.9220832099496639E-2</v>
      </c>
      <c r="T221" s="1">
        <f>(Table2[[#This Row],[Close Price]]-Table2[[#This Row],[50D EMA]])/Table2[[#This Row],[50D EMA]]</f>
        <v>-4.9614964367091799E-2</v>
      </c>
      <c r="U221" s="1">
        <f>(Table2[[#This Row],[Close Price]]-Table2[[#This Row],[200D EMA]])/Table2[[#This Row],[200D EMA]]</f>
        <v>0.11241375070387556</v>
      </c>
      <c r="V221">
        <v>0.57032085266370802</v>
      </c>
      <c r="W221">
        <v>1003.15</v>
      </c>
      <c r="X221">
        <v>1036</v>
      </c>
      <c r="Y221">
        <v>935</v>
      </c>
      <c r="Z221">
        <v>1036</v>
      </c>
      <c r="AA221">
        <v>935</v>
      </c>
      <c r="AB221">
        <v>1223.05</v>
      </c>
      <c r="AC221" s="1">
        <f>(Table2[[#This Row],[Close Price]]/Table2[[#This Row],[Day Low]])-1</f>
        <v>2.4223695359617325E-2</v>
      </c>
      <c r="AD221" s="1">
        <f>(Table2[[#This Row],[Day High]]/Table2[[#This Row],[Close Price]])-1</f>
        <v>8.3215728259282695E-3</v>
      </c>
      <c r="AE221" s="1">
        <f>(Table2[[#This Row],[Close Price]]/Table2[[#This Row],[Current Week Low]])-1</f>
        <v>9.8877005347593583E-2</v>
      </c>
      <c r="AF221" s="1">
        <f>(Table2[[#This Row],[Current Week High]]/Table2[[#This Row],[Close Price]])-1</f>
        <v>8.3215728259282695E-3</v>
      </c>
      <c r="AG221" s="1">
        <f>(Table2[[#This Row],[Close Price]]/Table2[[#This Row],[Current Month Low]])-1</f>
        <v>9.8877005347593583E-2</v>
      </c>
      <c r="AH221" s="1">
        <f>(Table2[[#This Row],[Current Month High]]/Table2[[#This Row],[Close Price]])-1</f>
        <v>0.19037422745632382</v>
      </c>
      <c r="AI221">
        <v>29.943062922769901</v>
      </c>
      <c r="AJ221">
        <v>67.065040650406502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0.02</v>
      </c>
      <c r="AM221" t="s">
        <v>3159</v>
      </c>
      <c r="AN221">
        <v>-12.36</v>
      </c>
      <c r="AO221" t="s">
        <v>3158</v>
      </c>
      <c r="AP221">
        <v>4.5633354992970998E-2</v>
      </c>
      <c r="AQ221">
        <f>(Table2[[#This Row],[Sharpe Ratio]]-AVERAGE(Table2[Sharpe Ratio]))/_xlfn.STDEV.P(Table2[Sharpe Ratio])</f>
        <v>-0.13333035723298109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214</v>
      </c>
      <c r="AT221">
        <f>_xlfn.RANK.AVG(Table2[[#This Row],[6M Return vs Nifty Z-Score]],Table2[6M Return vs Nifty Z-Score])</f>
        <v>177</v>
      </c>
      <c r="AU221">
        <f>_xlfn.RANK.AVG(Table2[[#This Row],[Sharpe Ratio Z-Score]],Table2[Sharpe Ratio Z-Score])</f>
        <v>378</v>
      </c>
      <c r="AV221">
        <f>(Table2[[#This Row],[Rank 1Y]]+Table2[[#This Row],[Rank 6M]]+Table2[[#This Row],[Rank Sharpe]])/3</f>
        <v>256.33333333333331</v>
      </c>
    </row>
    <row r="222" spans="1:48" hidden="1" x14ac:dyDescent="0.3">
      <c r="A222" t="s">
        <v>400</v>
      </c>
      <c r="B222" t="s">
        <v>401</v>
      </c>
      <c r="C222" t="s">
        <v>3125</v>
      </c>
      <c r="D222" t="s">
        <v>134</v>
      </c>
      <c r="E222">
        <v>55998.829761599998</v>
      </c>
      <c r="F222">
        <v>1566.4</v>
      </c>
      <c r="G222">
        <v>43.9310653855078</v>
      </c>
      <c r="H222">
        <f>(Table2[[#This Row],[1Y Return vs Nifty]]-AVERAGE(Table2[1Y Return vs Nifty]))/_xlfn.STDEV.P(Table2[1Y Return vs Nifty])</f>
        <v>0.38734150852378074</v>
      </c>
      <c r="I222">
        <v>-10.516089342589099</v>
      </c>
      <c r="J222">
        <f>(Table2[[#This Row],[1M Return vs Nifty]]-AVERAGE(Table2[1M Return vs Nifty]))/_xlfn.STDEV.P(Table2[1M Return vs Nifty])</f>
        <v>-0.95759966487166692</v>
      </c>
      <c r="K222">
        <v>-8.2778672456795892</v>
      </c>
      <c r="L222">
        <f>(Table2[[#This Row],[6M Return vs Nifty]]-AVERAGE(Table2[6M Return vs Nifty]))/_xlfn.STDEV.P(Table2[6M Return vs Nifty])</f>
        <v>-0.43069920154343805</v>
      </c>
      <c r="M222">
        <v>-1.2803998350102701</v>
      </c>
      <c r="N222">
        <f>(Table2[[#This Row],[1W Return vs Nifty]]-AVERAGE(Table2[1W Return vs Nifty]))/_xlfn.STDEV.P(Table2[1W Return vs Nifty])</f>
        <v>-0.25629577157670669</v>
      </c>
      <c r="O222">
        <v>1603.32</v>
      </c>
      <c r="P222">
        <v>1676.45635489804</v>
      </c>
      <c r="Q222">
        <v>1563.92034048251</v>
      </c>
      <c r="R222">
        <v>36.923080325536603</v>
      </c>
      <c r="S222" s="1">
        <f>(Table2[[#This Row],[Close Price]]-Table2[[#This Row],[20D EMA]])/Table2[[#This Row],[20D EMA]]</f>
        <v>-2.3027218521567652E-2</v>
      </c>
      <c r="T222" s="1">
        <f>(Table2[[#This Row],[Close Price]]-Table2[[#This Row],[50D EMA]])/Table2[[#This Row],[50D EMA]]</f>
        <v>-6.5648207647334422E-2</v>
      </c>
      <c r="U222" s="1">
        <f>(Table2[[#This Row],[Close Price]]-Table2[[#This Row],[200D EMA]])/Table2[[#This Row],[200D EMA]]</f>
        <v>1.5855408062056561E-3</v>
      </c>
      <c r="V222">
        <v>1.1685031513671</v>
      </c>
      <c r="W222">
        <v>1492.2</v>
      </c>
      <c r="X222">
        <v>1603.3</v>
      </c>
      <c r="Y222">
        <v>1338.05</v>
      </c>
      <c r="Z222">
        <v>1603.3</v>
      </c>
      <c r="AA222">
        <v>1338.05</v>
      </c>
      <c r="AB222">
        <v>1850.85</v>
      </c>
      <c r="AC222" s="1">
        <f>(Table2[[#This Row],[Close Price]]/Table2[[#This Row],[Day Low]])-1</f>
        <v>4.9725237903766262E-2</v>
      </c>
      <c r="AD222" s="1">
        <f>(Table2[[#This Row],[Day High]]/Table2[[#This Row],[Close Price]])-1</f>
        <v>2.3557201225740565E-2</v>
      </c>
      <c r="AE222" s="1">
        <f>(Table2[[#This Row],[Close Price]]/Table2[[#This Row],[Current Week Low]])-1</f>
        <v>0.17065879451440535</v>
      </c>
      <c r="AF222" s="1">
        <f>(Table2[[#This Row],[Current Week High]]/Table2[[#This Row],[Close Price]])-1</f>
        <v>2.3557201225740565E-2</v>
      </c>
      <c r="AG222" s="1">
        <f>(Table2[[#This Row],[Close Price]]/Table2[[#This Row],[Current Month Low]])-1</f>
        <v>0.17065879451440535</v>
      </c>
      <c r="AH222" s="1">
        <f>(Table2[[#This Row],[Current Month High]]/Table2[[#This Row],[Close Price]])-1</f>
        <v>0.18159473953013272</v>
      </c>
      <c r="AI222">
        <v>32.054392236976497</v>
      </c>
      <c r="AJ222">
        <v>77.259739157495702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-0.03</v>
      </c>
      <c r="AM222" t="s">
        <v>3158</v>
      </c>
      <c r="AN222">
        <v>-3.02</v>
      </c>
      <c r="AO222" t="s">
        <v>3158</v>
      </c>
      <c r="AP222">
        <v>0.14609836642076199</v>
      </c>
      <c r="AQ222">
        <f>(Table2[[#This Row],[Sharpe Ratio]]-AVERAGE(Table2[Sharpe Ratio]))/_xlfn.STDEV.P(Table2[Sharpe Ratio])</f>
        <v>1.060768784839192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191</v>
      </c>
      <c r="AT222">
        <f>_xlfn.RANK.AVG(Table2[[#This Row],[6M Return vs Nifty Z-Score]],Table2[6M Return vs Nifty Z-Score])</f>
        <v>475</v>
      </c>
      <c r="AU222">
        <f>_xlfn.RANK.AVG(Table2[[#This Row],[Sharpe Ratio Z-Score]],Table2[Sharpe Ratio Z-Score])</f>
        <v>110</v>
      </c>
      <c r="AV222">
        <f>(Table2[[#This Row],[Rank 1Y]]+Table2[[#This Row],[Rank 6M]]+Table2[[#This Row],[Rank Sharpe]])/3</f>
        <v>258.66666666666669</v>
      </c>
    </row>
    <row r="223" spans="1:48" hidden="1" x14ac:dyDescent="0.3">
      <c r="A223" t="s">
        <v>1894</v>
      </c>
      <c r="B223" t="s">
        <v>1895</v>
      </c>
      <c r="C223" t="s">
        <v>3122</v>
      </c>
      <c r="D223" t="s">
        <v>48</v>
      </c>
      <c r="E223">
        <v>3807.4664192999999</v>
      </c>
      <c r="F223">
        <v>2246.5500000000002</v>
      </c>
      <c r="G223">
        <v>4.7466365622947304</v>
      </c>
      <c r="H223">
        <f>(Table2[[#This Row],[1Y Return vs Nifty]]-AVERAGE(Table2[1Y Return vs Nifty]))/_xlfn.STDEV.P(Table2[1Y Return vs Nifty])</f>
        <v>-0.30286732043885695</v>
      </c>
      <c r="I223">
        <v>15.6854270940837</v>
      </c>
      <c r="J223">
        <f>(Table2[[#This Row],[1M Return vs Nifty]]-AVERAGE(Table2[1M Return vs Nifty]))/_xlfn.STDEV.P(Table2[1M Return vs Nifty])</f>
        <v>1.9743178325290587</v>
      </c>
      <c r="K223">
        <v>28.371708316995299</v>
      </c>
      <c r="L223">
        <f>(Table2[[#This Row],[6M Return vs Nifty]]-AVERAGE(Table2[6M Return vs Nifty]))/_xlfn.STDEV.P(Table2[6M Return vs Nifty])</f>
        <v>0.90937720761884755</v>
      </c>
      <c r="M223">
        <v>2.78822683115897</v>
      </c>
      <c r="N223">
        <f>(Table2[[#This Row],[1W Return vs Nifty]]-AVERAGE(Table2[1W Return vs Nifty]))/_xlfn.STDEV.P(Table2[1W Return vs Nifty])</f>
        <v>0.54016028874346722</v>
      </c>
      <c r="O223">
        <v>2239.37</v>
      </c>
      <c r="P223">
        <v>2141.42804452257</v>
      </c>
      <c r="Q223">
        <v>1879.11875490744</v>
      </c>
      <c r="R223">
        <v>47.340539949216002</v>
      </c>
      <c r="S223" s="1">
        <f>(Table2[[#This Row],[Close Price]]-Table2[[#This Row],[20D EMA]])/Table2[[#This Row],[20D EMA]]</f>
        <v>3.2062589031737906E-3</v>
      </c>
      <c r="T223" s="1">
        <f>(Table2[[#This Row],[Close Price]]-Table2[[#This Row],[50D EMA]])/Table2[[#This Row],[50D EMA]]</f>
        <v>4.9089651060802791E-2</v>
      </c>
      <c r="U223" s="1">
        <f>(Table2[[#This Row],[Close Price]]-Table2[[#This Row],[200D EMA]])/Table2[[#This Row],[200D EMA]]</f>
        <v>0.19553380760688474</v>
      </c>
      <c r="V223">
        <v>2.61590318298465</v>
      </c>
      <c r="W223">
        <v>2214.75</v>
      </c>
      <c r="X223">
        <v>2292.1</v>
      </c>
      <c r="Y223">
        <v>2176.0500000000002</v>
      </c>
      <c r="Z223">
        <v>2310</v>
      </c>
      <c r="AA223">
        <v>2010</v>
      </c>
      <c r="AB223">
        <v>2735</v>
      </c>
      <c r="AC223" s="1">
        <f>(Table2[[#This Row],[Close Price]]/Table2[[#This Row],[Day Low]])-1</f>
        <v>1.4358279715543487E-2</v>
      </c>
      <c r="AD223" s="1">
        <f>(Table2[[#This Row],[Day High]]/Table2[[#This Row],[Close Price]])-1</f>
        <v>2.0275533595958128E-2</v>
      </c>
      <c r="AE223" s="1">
        <f>(Table2[[#This Row],[Close Price]]/Table2[[#This Row],[Current Week Low]])-1</f>
        <v>3.2398152615978448E-2</v>
      </c>
      <c r="AF223" s="1">
        <f>(Table2[[#This Row],[Current Week High]]/Table2[[#This Row],[Close Price]])-1</f>
        <v>2.8243306403151314E-2</v>
      </c>
      <c r="AG223" s="1">
        <f>(Table2[[#This Row],[Close Price]]/Table2[[#This Row],[Current Month Low]])-1</f>
        <v>0.11768656716417913</v>
      </c>
      <c r="AH223" s="1">
        <f>(Table2[[#This Row],[Current Month High]]/Table2[[#This Row],[Close Price]])-1</f>
        <v>0.21742226970243261</v>
      </c>
      <c r="AI223">
        <v>21.742226970243198</v>
      </c>
      <c r="AJ223">
        <v>58.879066478076297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0.23</v>
      </c>
      <c r="AM223" t="s">
        <v>3159</v>
      </c>
      <c r="AN223">
        <v>-2.04</v>
      </c>
      <c r="AO223" t="s">
        <v>3158</v>
      </c>
      <c r="AP223">
        <v>7.9220882264804005E-2</v>
      </c>
      <c r="AQ223">
        <f>(Table2[[#This Row],[Sharpe Ratio]]-AVERAGE(Table2[Sharpe Ratio]))/_xlfn.STDEV.P(Table2[Sharpe Ratio])</f>
        <v>0.26588163637185924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3.3868696448243756</v>
      </c>
      <c r="AS223">
        <f>_xlfn.RANK.AVG(Table2[[#This Row],[1Y Return vs Nifty Z-Score]],Table2[1Y Return vs Nifty Z-Score])</f>
        <v>402</v>
      </c>
      <c r="AT223">
        <f>_xlfn.RANK.AVG(Table2[[#This Row],[6M Return vs Nifty Z-Score]],Table2[6M Return vs Nifty Z-Score])</f>
        <v>103</v>
      </c>
      <c r="AU223">
        <f>_xlfn.RANK.AVG(Table2[[#This Row],[Sharpe Ratio Z-Score]],Table2[Sharpe Ratio Z-Score])</f>
        <v>272</v>
      </c>
      <c r="AV223">
        <f>(Table2[[#This Row],[Rank 1Y]]+Table2[[#This Row],[Rank 6M]]+Table2[[#This Row],[Rank Sharpe]])/3</f>
        <v>259</v>
      </c>
    </row>
    <row r="224" spans="1:48" x14ac:dyDescent="0.3">
      <c r="A224" t="s">
        <v>393</v>
      </c>
      <c r="B224" t="s">
        <v>394</v>
      </c>
      <c r="C224" t="s">
        <v>3122</v>
      </c>
      <c r="D224" t="s">
        <v>311</v>
      </c>
      <c r="E224">
        <v>56180.920004599997</v>
      </c>
      <c r="F224">
        <v>1697.9</v>
      </c>
      <c r="G224">
        <v>76.284266195122001</v>
      </c>
      <c r="H224">
        <f>(Table2[[#This Row],[1Y Return vs Nifty]]-AVERAGE(Table2[1Y Return vs Nifty]))/_xlfn.STDEV.P(Table2[1Y Return vs Nifty])</f>
        <v>0.95722259431794676</v>
      </c>
      <c r="I224">
        <v>0.58528172247263499</v>
      </c>
      <c r="J224">
        <f>(Table2[[#This Row],[1M Return vs Nifty]]-AVERAGE(Table2[1M Return vs Nifty]))/_xlfn.STDEV.P(Table2[1M Return vs Nifty])</f>
        <v>0.28463011787619658</v>
      </c>
      <c r="K224">
        <v>7.45161036226175</v>
      </c>
      <c r="L224">
        <f>(Table2[[#This Row],[6M Return vs Nifty]]-AVERAGE(Table2[6M Return vs Nifty]))/_xlfn.STDEV.P(Table2[6M Return vs Nifty])</f>
        <v>0.14444257151206874</v>
      </c>
      <c r="M224">
        <v>-0.39714324248203198</v>
      </c>
      <c r="N224">
        <f>(Table2[[#This Row],[1W Return vs Nifty]]-AVERAGE(Table2[1W Return vs Nifty]))/_xlfn.STDEV.P(Table2[1W Return vs Nifty])</f>
        <v>-8.339343286220155E-2</v>
      </c>
      <c r="O224">
        <v>1793.87</v>
      </c>
      <c r="P224">
        <v>1766.45556105026</v>
      </c>
      <c r="Q224">
        <v>1471.6597248733001</v>
      </c>
      <c r="R224">
        <v>39.997608345442103</v>
      </c>
      <c r="S224" s="1">
        <f>(Table2[[#This Row],[Close Price]]-Table2[[#This Row],[20D EMA]])/Table2[[#This Row],[20D EMA]]</f>
        <v>-5.3498860006577852E-2</v>
      </c>
      <c r="T224" s="1">
        <f>(Table2[[#This Row],[Close Price]]-Table2[[#This Row],[50D EMA]])/Table2[[#This Row],[50D EMA]]</f>
        <v>-3.8809672069814026E-2</v>
      </c>
      <c r="U224" s="1">
        <f>(Table2[[#This Row],[Close Price]]-Table2[[#This Row],[200D EMA]])/Table2[[#This Row],[200D EMA]]</f>
        <v>0.15373137642003334</v>
      </c>
      <c r="V224">
        <v>1.0461677195261401</v>
      </c>
      <c r="W224">
        <v>1649.9</v>
      </c>
      <c r="X224">
        <v>1782.95</v>
      </c>
      <c r="Y224">
        <v>1649.9</v>
      </c>
      <c r="Z224">
        <v>1782.95</v>
      </c>
      <c r="AA224">
        <v>1649.9</v>
      </c>
      <c r="AB224">
        <v>1902</v>
      </c>
      <c r="AC224" s="1">
        <f>(Table2[[#This Row],[Close Price]]/Table2[[#This Row],[Day Low]])-1</f>
        <v>2.9092672283168586E-2</v>
      </c>
      <c r="AD224" s="1">
        <f>(Table2[[#This Row],[Day High]]/Table2[[#This Row],[Close Price]])-1</f>
        <v>5.0091289239649006E-2</v>
      </c>
      <c r="AE224" s="1">
        <f>(Table2[[#This Row],[Close Price]]/Table2[[#This Row],[Current Week Low]])-1</f>
        <v>2.9092672283168586E-2</v>
      </c>
      <c r="AF224" s="1">
        <f>(Table2[[#This Row],[Current Week High]]/Table2[[#This Row],[Close Price]])-1</f>
        <v>5.0091289239649006E-2</v>
      </c>
      <c r="AG224" s="1">
        <f>(Table2[[#This Row],[Close Price]]/Table2[[#This Row],[Current Month Low]])-1</f>
        <v>2.9092672283168586E-2</v>
      </c>
      <c r="AH224" s="1">
        <f>(Table2[[#This Row],[Current Month High]]/Table2[[#This Row],[Close Price]])-1</f>
        <v>0.12020731491842862</v>
      </c>
      <c r="AI224">
        <v>14.5473820601919</v>
      </c>
      <c r="AJ224">
        <v>109.320101091043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0.08</v>
      </c>
      <c r="AM224" t="s">
        <v>3159</v>
      </c>
      <c r="AN224">
        <v>-5.38</v>
      </c>
      <c r="AO224" t="s">
        <v>3158</v>
      </c>
      <c r="AP224">
        <v>3.5421343568411999E-2</v>
      </c>
      <c r="AQ224">
        <f>(Table2[[#This Row],[Sharpe Ratio]]-AVERAGE(Table2[Sharpe Ratio]))/_xlfn.STDEV.P(Table2[Sharpe Ratio])</f>
        <v>-0.25470748054781445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1.0481943702961962</v>
      </c>
      <c r="AS224">
        <f>_xlfn.RANK.AVG(Table2[[#This Row],[1Y Return vs Nifty Z-Score]],Table2[1Y Return vs Nifty Z-Score])</f>
        <v>104</v>
      </c>
      <c r="AT224">
        <f>_xlfn.RANK.AVG(Table2[[#This Row],[6M Return vs Nifty Z-Score]],Table2[6M Return vs Nifty Z-Score])</f>
        <v>267</v>
      </c>
      <c r="AU224">
        <f>_xlfn.RANK.AVG(Table2[[#This Row],[Sharpe Ratio Z-Score]],Table2[Sharpe Ratio Z-Score])</f>
        <v>408</v>
      </c>
      <c r="AV224">
        <f>(Table2[[#This Row],[Rank 1Y]]+Table2[[#This Row],[Rank 6M]]+Table2[[#This Row],[Rank Sharpe]])/3</f>
        <v>259.66666666666669</v>
      </c>
    </row>
    <row r="225" spans="1:48" x14ac:dyDescent="0.3">
      <c r="A225" t="s">
        <v>44</v>
      </c>
      <c r="B225" t="s">
        <v>45</v>
      </c>
      <c r="C225" t="s">
        <v>3111</v>
      </c>
      <c r="D225" t="s">
        <v>21</v>
      </c>
      <c r="E225">
        <v>497603.78182611999</v>
      </c>
      <c r="F225">
        <v>1838.8</v>
      </c>
      <c r="G225">
        <v>18.221721282191201</v>
      </c>
      <c r="H225">
        <f>(Table2[[#This Row],[1Y Return vs Nifty]]-AVERAGE(Table2[1Y Return vs Nifty]))/_xlfn.STDEV.P(Table2[1Y Return vs Nifty])</f>
        <v>-6.551226068659291E-2</v>
      </c>
      <c r="I225">
        <v>9.2012377812613</v>
      </c>
      <c r="J225">
        <f>(Table2[[#This Row],[1M Return vs Nifty]]-AVERAGE(Table2[1M Return vs Nifty]))/_xlfn.STDEV.P(Table2[1M Return vs Nifty])</f>
        <v>1.2487450150674708</v>
      </c>
      <c r="K225">
        <v>26.873137182323902</v>
      </c>
      <c r="L225">
        <f>(Table2[[#This Row],[6M Return vs Nifty]]-AVERAGE(Table2[6M Return vs Nifty]))/_xlfn.STDEV.P(Table2[6M Return vs Nifty])</f>
        <v>0.85458258055446445</v>
      </c>
      <c r="M225">
        <v>2.7526730495563299</v>
      </c>
      <c r="N225">
        <f>(Table2[[#This Row],[1W Return vs Nifty]]-AVERAGE(Table2[1W Return vs Nifty]))/_xlfn.STDEV.P(Table2[1W Return vs Nifty])</f>
        <v>0.53320044033560521</v>
      </c>
      <c r="O225">
        <v>1835.65</v>
      </c>
      <c r="P225">
        <v>1779.9146730349401</v>
      </c>
      <c r="Q225">
        <v>1591.60606810374</v>
      </c>
      <c r="R225">
        <v>67.6233632252505</v>
      </c>
      <c r="S225" s="1">
        <f>(Table2[[#This Row],[Close Price]]-Table2[[#This Row],[20D EMA]])/Table2[[#This Row],[20D EMA]]</f>
        <v>1.7160134012474402E-3</v>
      </c>
      <c r="T225" s="1">
        <f>(Table2[[#This Row],[Close Price]]-Table2[[#This Row],[50D EMA]])/Table2[[#This Row],[50D EMA]]</f>
        <v>3.3083230256568584E-2</v>
      </c>
      <c r="U225" s="1">
        <f>(Table2[[#This Row],[Close Price]]-Table2[[#This Row],[200D EMA]])/Table2[[#This Row],[200D EMA]]</f>
        <v>0.15531100116423283</v>
      </c>
      <c r="V225">
        <v>0.85336959218516395</v>
      </c>
      <c r="W225">
        <v>1835.3</v>
      </c>
      <c r="X225">
        <v>1869.45</v>
      </c>
      <c r="Y225">
        <v>1835.3</v>
      </c>
      <c r="Z225">
        <v>1876.8</v>
      </c>
      <c r="AA225">
        <v>1743</v>
      </c>
      <c r="AB225">
        <v>1888.5</v>
      </c>
      <c r="AC225" s="1">
        <f>(Table2[[#This Row],[Close Price]]/Table2[[#This Row],[Day Low]])-1</f>
        <v>1.9070451697269508E-3</v>
      </c>
      <c r="AD225" s="1">
        <f>(Table2[[#This Row],[Day High]]/Table2[[#This Row],[Close Price]])-1</f>
        <v>1.6668479443115114E-2</v>
      </c>
      <c r="AE225" s="1">
        <f>(Table2[[#This Row],[Close Price]]/Table2[[#This Row],[Current Week Low]])-1</f>
        <v>1.9070451697269508E-3</v>
      </c>
      <c r="AF225" s="1">
        <f>(Table2[[#This Row],[Current Week High]]/Table2[[#This Row],[Close Price]])-1</f>
        <v>2.066565151185551E-2</v>
      </c>
      <c r="AG225" s="1">
        <f>(Table2[[#This Row],[Close Price]]/Table2[[#This Row],[Current Month Low]])-1</f>
        <v>5.4962707974756109E-2</v>
      </c>
      <c r="AH225" s="1">
        <f>(Table2[[#This Row],[Current Month High]]/Table2[[#This Row],[Close Price]])-1</f>
        <v>2.7028496845769023E-2</v>
      </c>
      <c r="AI225">
        <v>2.7028496845769001</v>
      </c>
      <c r="AJ225">
        <v>48.890688259109297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0.09</v>
      </c>
      <c r="AM225" t="s">
        <v>3159</v>
      </c>
      <c r="AN225">
        <v>-0.92</v>
      </c>
      <c r="AO225" t="s">
        <v>3158</v>
      </c>
      <c r="AP225">
        <v>5.1973043437473998E-2</v>
      </c>
      <c r="AQ225">
        <f>(Table2[[#This Row],[Sharpe Ratio]]-AVERAGE(Table2[Sharpe Ratio]))/_xlfn.STDEV.P(Table2[Sharpe Ratio])</f>
        <v>-5.7978586253220867E-2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2.5130371890177265</v>
      </c>
      <c r="AS225">
        <f>_xlfn.RANK.AVG(Table2[[#This Row],[1Y Return vs Nifty Z-Score]],Table2[1Y Return vs Nifty Z-Score])</f>
        <v>317</v>
      </c>
      <c r="AT225">
        <f>_xlfn.RANK.AVG(Table2[[#This Row],[6M Return vs Nifty Z-Score]],Table2[6M Return vs Nifty Z-Score])</f>
        <v>113</v>
      </c>
      <c r="AU225">
        <f>_xlfn.RANK.AVG(Table2[[#This Row],[Sharpe Ratio Z-Score]],Table2[Sharpe Ratio Z-Score])</f>
        <v>352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1038</v>
      </c>
      <c r="B226" t="s">
        <v>1039</v>
      </c>
      <c r="C226" t="s">
        <v>3123</v>
      </c>
      <c r="D226" t="s">
        <v>48</v>
      </c>
      <c r="E226">
        <v>13149.98831552</v>
      </c>
      <c r="F226">
        <v>715.4</v>
      </c>
      <c r="G226">
        <v>7.5221872122500804</v>
      </c>
      <c r="H226">
        <f>(Table2[[#This Row],[1Y Return vs Nifty]]-AVERAGE(Table2[1Y Return vs Nifty]))/_xlfn.STDEV.P(Table2[1Y Return vs Nifty])</f>
        <v>-0.25397775840197734</v>
      </c>
      <c r="I226">
        <v>-6.8763985749815504</v>
      </c>
      <c r="J226">
        <f>(Table2[[#This Row],[1M Return vs Nifty]]-AVERAGE(Table2[1M Return vs Nifty]))/_xlfn.STDEV.P(Table2[1M Return vs Nifty])</f>
        <v>-0.55032273979490043</v>
      </c>
      <c r="K226">
        <v>22.9272609165604</v>
      </c>
      <c r="L226">
        <f>(Table2[[#This Row],[6M Return vs Nifty]]-AVERAGE(Table2[6M Return vs Nifty]))/_xlfn.STDEV.P(Table2[6M Return vs Nifty])</f>
        <v>0.71030326446305836</v>
      </c>
      <c r="M226">
        <v>-3.1408517952984898</v>
      </c>
      <c r="N226">
        <f>(Table2[[#This Row],[1W Return vs Nifty]]-AVERAGE(Table2[1W Return vs Nifty]))/_xlfn.STDEV.P(Table2[1W Return vs Nifty])</f>
        <v>-0.62048948122007352</v>
      </c>
      <c r="O226">
        <v>746.11</v>
      </c>
      <c r="P226">
        <v>742.99577558794101</v>
      </c>
      <c r="Q226">
        <v>651.18596993624396</v>
      </c>
      <c r="R226">
        <v>25.600771835604199</v>
      </c>
      <c r="S226" s="1">
        <f>(Table2[[#This Row],[Close Price]]-Table2[[#This Row],[20D EMA]])/Table2[[#This Row],[20D EMA]]</f>
        <v>-4.1160150648027818E-2</v>
      </c>
      <c r="T226" s="1">
        <f>(Table2[[#This Row],[Close Price]]-Table2[[#This Row],[50D EMA]])/Table2[[#This Row],[50D EMA]]</f>
        <v>-3.714122811277653E-2</v>
      </c>
      <c r="U226" s="1">
        <f>(Table2[[#This Row],[Close Price]]-Table2[[#This Row],[200D EMA]])/Table2[[#This Row],[200D EMA]]</f>
        <v>9.8610893091021376E-2</v>
      </c>
      <c r="V226">
        <v>0.56247995765749104</v>
      </c>
      <c r="W226">
        <v>699.05</v>
      </c>
      <c r="X226">
        <v>730</v>
      </c>
      <c r="Y226">
        <v>677.55</v>
      </c>
      <c r="Z226">
        <v>730</v>
      </c>
      <c r="AA226">
        <v>677.55</v>
      </c>
      <c r="AB226">
        <v>824</v>
      </c>
      <c r="AC226" s="1">
        <f>(Table2[[#This Row],[Close Price]]/Table2[[#This Row],[Day Low]])-1</f>
        <v>2.3388884915242159E-2</v>
      </c>
      <c r="AD226" s="1">
        <f>(Table2[[#This Row],[Day High]]/Table2[[#This Row],[Close Price]])-1</f>
        <v>2.0408163265306145E-2</v>
      </c>
      <c r="AE226" s="1">
        <f>(Table2[[#This Row],[Close Price]]/Table2[[#This Row],[Current Week Low]])-1</f>
        <v>5.5863035938307215E-2</v>
      </c>
      <c r="AF226" s="1">
        <f>(Table2[[#This Row],[Current Week High]]/Table2[[#This Row],[Close Price]])-1</f>
        <v>2.0408163265306145E-2</v>
      </c>
      <c r="AG226" s="1">
        <f>(Table2[[#This Row],[Close Price]]/Table2[[#This Row],[Current Month Low]])-1</f>
        <v>5.5863035938307215E-2</v>
      </c>
      <c r="AH226" s="1">
        <f>(Table2[[#This Row],[Current Month High]]/Table2[[#This Row],[Close Price]])-1</f>
        <v>0.15180318702823592</v>
      </c>
      <c r="AI226">
        <v>15.5577299412915</v>
      </c>
      <c r="AJ226">
        <v>59.6875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0.05</v>
      </c>
      <c r="AM226" t="s">
        <v>3159</v>
      </c>
      <c r="AN226">
        <v>-6.76</v>
      </c>
      <c r="AO226" t="s">
        <v>3158</v>
      </c>
      <c r="AP226">
        <v>7.8811641320718995E-2</v>
      </c>
      <c r="AQ226">
        <f>(Table2[[#This Row],[Sharpe Ratio]]-AVERAGE(Table2[Sharpe Ratio]))/_xlfn.STDEV.P(Table2[Sharpe Ratio])</f>
        <v>0.26101751250139166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-0.45346920245250133</v>
      </c>
      <c r="AS226">
        <f>_xlfn.RANK.AVG(Table2[[#This Row],[1Y Return vs Nifty Z-Score]],Table2[1Y Return vs Nifty Z-Score])</f>
        <v>384</v>
      </c>
      <c r="AT226">
        <f>_xlfn.RANK.AVG(Table2[[#This Row],[6M Return vs Nifty Z-Score]],Table2[6M Return vs Nifty Z-Score])</f>
        <v>132</v>
      </c>
      <c r="AU226">
        <f>_xlfn.RANK.AVG(Table2[[#This Row],[Sharpe Ratio Z-Score]],Table2[Sharpe Ratio Z-Score])</f>
        <v>274</v>
      </c>
      <c r="AV226">
        <f>(Table2[[#This Row],[Rank 1Y]]+Table2[[#This Row],[Rank 6M]]+Table2[[#This Row],[Rank Sharpe]])/3</f>
        <v>263.33333333333331</v>
      </c>
    </row>
    <row r="227" spans="1:48" hidden="1" x14ac:dyDescent="0.3">
      <c r="A227" t="s">
        <v>121</v>
      </c>
      <c r="B227" t="s">
        <v>122</v>
      </c>
      <c r="C227" t="s">
        <v>3117</v>
      </c>
      <c r="D227" t="s">
        <v>57</v>
      </c>
      <c r="E227">
        <v>228350.07000190401</v>
      </c>
      <c r="F227">
        <v>592.04999999999995</v>
      </c>
      <c r="G227">
        <v>38.2335001570911</v>
      </c>
      <c r="H227">
        <f>(Table2[[#This Row],[1Y Return vs Nifty]]-AVERAGE(Table2[1Y Return vs Nifty]))/_xlfn.STDEV.P(Table2[1Y Return vs Nifty])</f>
        <v>0.28698251536387298</v>
      </c>
      <c r="I227">
        <v>-3.7389714536935399</v>
      </c>
      <c r="J227">
        <f>(Table2[[#This Row],[1M Return vs Nifty]]-AVERAGE(Table2[1M Return vs Nifty]))/_xlfn.STDEV.P(Table2[1M Return vs Nifty])</f>
        <v>-0.19924849964714209</v>
      </c>
      <c r="K227">
        <v>-11.0106519912416</v>
      </c>
      <c r="L227">
        <f>(Table2[[#This Row],[6M Return vs Nifty]]-AVERAGE(Table2[6M Return vs Nifty]))/_xlfn.STDEV.P(Table2[6M Return vs Nifty])</f>
        <v>-0.53062233332933118</v>
      </c>
      <c r="M227">
        <v>1.09294859131464</v>
      </c>
      <c r="N227">
        <f>(Table2[[#This Row],[1W Return vs Nifty]]-AVERAGE(Table2[1W Return vs Nifty]))/_xlfn.STDEV.P(Table2[1W Return vs Nifty])</f>
        <v>0.20830024385903201</v>
      </c>
      <c r="O227">
        <v>614.25</v>
      </c>
      <c r="P227">
        <v>638.14426726441604</v>
      </c>
      <c r="Q227">
        <v>611.28080969703501</v>
      </c>
      <c r="R227">
        <v>34.727015528922998</v>
      </c>
      <c r="S227" s="1">
        <f>(Table2[[#This Row],[Close Price]]-Table2[[#This Row],[20D EMA]])/Table2[[#This Row],[20D EMA]]</f>
        <v>-3.6141636141636214E-2</v>
      </c>
      <c r="T227" s="1">
        <f>(Table2[[#This Row],[Close Price]]-Table2[[#This Row],[50D EMA]])/Table2[[#This Row],[50D EMA]]</f>
        <v>-7.2231734466583958E-2</v>
      </c>
      <c r="U227" s="1">
        <f>(Table2[[#This Row],[Close Price]]-Table2[[#This Row],[200D EMA]])/Table2[[#This Row],[200D EMA]]</f>
        <v>-3.1459861641274643E-2</v>
      </c>
      <c r="V227">
        <v>0.45234609232859502</v>
      </c>
      <c r="W227">
        <v>584.04999999999995</v>
      </c>
      <c r="X227">
        <v>599.79999999999995</v>
      </c>
      <c r="Y227">
        <v>572.65</v>
      </c>
      <c r="Z227">
        <v>606.70000000000005</v>
      </c>
      <c r="AA227">
        <v>572.65</v>
      </c>
      <c r="AB227">
        <v>660.8</v>
      </c>
      <c r="AC227" s="1">
        <f>(Table2[[#This Row],[Close Price]]/Table2[[#This Row],[Day Low]])-1</f>
        <v>1.3697457409468372E-2</v>
      </c>
      <c r="AD227" s="1">
        <f>(Table2[[#This Row],[Day High]]/Table2[[#This Row],[Close Price]])-1</f>
        <v>1.3090110632547836E-2</v>
      </c>
      <c r="AE227" s="1">
        <f>(Table2[[#This Row],[Close Price]]/Table2[[#This Row],[Current Week Low]])-1</f>
        <v>3.3877586658517478E-2</v>
      </c>
      <c r="AF227" s="1">
        <f>(Table2[[#This Row],[Current Week High]]/Table2[[#This Row],[Close Price]])-1</f>
        <v>2.4744531711848872E-2</v>
      </c>
      <c r="AG227" s="1">
        <f>(Table2[[#This Row],[Close Price]]/Table2[[#This Row],[Current Month Low]])-1</f>
        <v>3.3877586658517478E-2</v>
      </c>
      <c r="AH227" s="1">
        <f>(Table2[[#This Row],[Current Month High]]/Table2[[#This Row],[Close Price]])-1</f>
        <v>0.11612194915969942</v>
      </c>
      <c r="AI227">
        <v>51.313233679587803</v>
      </c>
      <c r="AJ227">
        <v>71.583828430662194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-0.06</v>
      </c>
      <c r="AM227" t="s">
        <v>3158</v>
      </c>
      <c r="AN227">
        <v>-6.68</v>
      </c>
      <c r="AO227" t="s">
        <v>3158</v>
      </c>
      <c r="AP227">
        <v>0.162940272473897</v>
      </c>
      <c r="AQ227">
        <f>(Table2[[#This Row],[Sharpe Ratio]]-AVERAGE(Table2[Sharpe Ratio]))/_xlfn.STDEV.P(Table2[Sharpe Ratio])</f>
        <v>1.2609469890029703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216</v>
      </c>
      <c r="AT227">
        <f>_xlfn.RANK.AVG(Table2[[#This Row],[6M Return vs Nifty Z-Score]],Table2[6M Return vs Nifty Z-Score])</f>
        <v>497</v>
      </c>
      <c r="AU227">
        <f>_xlfn.RANK.AVG(Table2[[#This Row],[Sharpe Ratio Z-Score]],Table2[Sharpe Ratio Z-Score])</f>
        <v>79</v>
      </c>
      <c r="AV227">
        <f>(Table2[[#This Row],[Rank 1Y]]+Table2[[#This Row],[Rank 6M]]+Table2[[#This Row],[Rank Sharpe]])/3</f>
        <v>264</v>
      </c>
    </row>
    <row r="228" spans="1:48" x14ac:dyDescent="0.3">
      <c r="A228" t="s">
        <v>1637</v>
      </c>
      <c r="B228" t="s">
        <v>1638</v>
      </c>
      <c r="C228" t="s">
        <v>3122</v>
      </c>
      <c r="D228" t="s">
        <v>1618</v>
      </c>
      <c r="E228">
        <v>5505.2677163999997</v>
      </c>
      <c r="F228">
        <v>461</v>
      </c>
      <c r="G228">
        <v>18.7556554574</v>
      </c>
      <c r="H228">
        <f>(Table2[[#This Row],[1Y Return vs Nifty]]-AVERAGE(Table2[1Y Return vs Nifty]))/_xlfn.STDEV.P(Table2[1Y Return vs Nifty])</f>
        <v>-5.6107349274545484E-2</v>
      </c>
      <c r="I228">
        <v>11.469235084788201</v>
      </c>
      <c r="J228">
        <f>(Table2[[#This Row],[1M Return vs Nifty]]-AVERAGE(Table2[1M Return vs Nifty]))/_xlfn.STDEV.P(Table2[1M Return vs Nifty])</f>
        <v>1.5025311268117947</v>
      </c>
      <c r="K228">
        <v>22.509444249547901</v>
      </c>
      <c r="L228">
        <f>(Table2[[#This Row],[6M Return vs Nifty]]-AVERAGE(Table2[6M Return vs Nifty]))/_xlfn.STDEV.P(Table2[6M Return vs Nifty])</f>
        <v>0.69502597270122712</v>
      </c>
      <c r="M228">
        <v>3.5134691679481</v>
      </c>
      <c r="N228">
        <f>(Table2[[#This Row],[1W Return vs Nifty]]-AVERAGE(Table2[1W Return vs Nifty]))/_xlfn.STDEV.P(Table2[1W Return vs Nifty])</f>
        <v>0.68213046731488203</v>
      </c>
      <c r="O228">
        <v>431.39</v>
      </c>
      <c r="P228">
        <v>418.663380506046</v>
      </c>
      <c r="Q228">
        <v>382.27333456104202</v>
      </c>
      <c r="R228">
        <v>50.070645521410697</v>
      </c>
      <c r="S228" s="1">
        <f>(Table2[[#This Row],[Close Price]]-Table2[[#This Row],[20D EMA]])/Table2[[#This Row],[20D EMA]]</f>
        <v>6.8638586893530251E-2</v>
      </c>
      <c r="T228" s="1">
        <f>(Table2[[#This Row],[Close Price]]-Table2[[#This Row],[50D EMA]])/Table2[[#This Row],[50D EMA]]</f>
        <v>0.10112329251911396</v>
      </c>
      <c r="U228" s="1">
        <f>(Table2[[#This Row],[Close Price]]-Table2[[#This Row],[200D EMA]])/Table2[[#This Row],[200D EMA]]</f>
        <v>0.20594338741769283</v>
      </c>
      <c r="V228">
        <v>0.963327116525168</v>
      </c>
      <c r="W228">
        <v>426.9</v>
      </c>
      <c r="X228">
        <v>462.15</v>
      </c>
      <c r="Y228">
        <v>412.8</v>
      </c>
      <c r="Z228">
        <v>462.15</v>
      </c>
      <c r="AA228">
        <v>390.1</v>
      </c>
      <c r="AB228">
        <v>462.15</v>
      </c>
      <c r="AC228" s="1">
        <f>(Table2[[#This Row],[Close Price]]/Table2[[#This Row],[Day Low]])-1</f>
        <v>7.9878191613961258E-2</v>
      </c>
      <c r="AD228" s="1">
        <f>(Table2[[#This Row],[Day High]]/Table2[[#This Row],[Close Price]])-1</f>
        <v>2.4945770065074591E-3</v>
      </c>
      <c r="AE228" s="1">
        <f>(Table2[[#This Row],[Close Price]]/Table2[[#This Row],[Current Week Low]])-1</f>
        <v>0.11676356589147274</v>
      </c>
      <c r="AF228" s="1">
        <f>(Table2[[#This Row],[Current Week High]]/Table2[[#This Row],[Close Price]])-1</f>
        <v>2.4945770065074591E-3</v>
      </c>
      <c r="AG228" s="1">
        <f>(Table2[[#This Row],[Close Price]]/Table2[[#This Row],[Current Month Low]])-1</f>
        <v>0.18174826967444235</v>
      </c>
      <c r="AH228" s="1">
        <f>(Table2[[#This Row],[Current Month High]]/Table2[[#This Row],[Close Price]])-1</f>
        <v>2.4945770065074591E-3</v>
      </c>
      <c r="AI228">
        <v>0.24945770065074499</v>
      </c>
      <c r="AJ228">
        <v>61.612620508326003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0.17</v>
      </c>
      <c r="AM228" t="s">
        <v>3159</v>
      </c>
      <c r="AN228">
        <v>6.07</v>
      </c>
      <c r="AO228" t="s">
        <v>3159</v>
      </c>
      <c r="AP228">
        <v>5.47790572548E-2</v>
      </c>
      <c r="AQ228">
        <f>(Table2[[#This Row],[Sharpe Ratio]]-AVERAGE(Table2[Sharpe Ratio]))/_xlfn.STDEV.P(Table2[Sharpe Ratio])</f>
        <v>-2.462708761411584E-2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2.7989531299392425</v>
      </c>
      <c r="AS228">
        <f>_xlfn.RANK.AVG(Table2[[#This Row],[1Y Return vs Nifty Z-Score]],Table2[1Y Return vs Nifty Z-Score])</f>
        <v>314</v>
      </c>
      <c r="AT228">
        <f>_xlfn.RANK.AVG(Table2[[#This Row],[6M Return vs Nifty Z-Score]],Table2[6M Return vs Nifty Z-Score])</f>
        <v>135</v>
      </c>
      <c r="AU228">
        <f>_xlfn.RANK.AVG(Table2[[#This Row],[Sharpe Ratio Z-Score]],Table2[Sharpe Ratio Z-Score])</f>
        <v>345</v>
      </c>
      <c r="AV228">
        <f>(Table2[[#This Row],[Rank 1Y]]+Table2[[#This Row],[Rank 6M]]+Table2[[#This Row],[Rank Sharpe]])/3</f>
        <v>264.66666666666669</v>
      </c>
    </row>
    <row r="229" spans="1:48" x14ac:dyDescent="0.3">
      <c r="A229" t="s">
        <v>995</v>
      </c>
      <c r="B229" t="s">
        <v>996</v>
      </c>
      <c r="C229" t="s">
        <v>3121</v>
      </c>
      <c r="D229" t="s">
        <v>730</v>
      </c>
      <c r="E229">
        <v>14021.026987775</v>
      </c>
      <c r="F229">
        <v>2984.75</v>
      </c>
      <c r="G229">
        <v>23.776462280856599</v>
      </c>
      <c r="H229">
        <f>(Table2[[#This Row],[1Y Return vs Nifty]]-AVERAGE(Table2[1Y Return vs Nifty]))/_xlfn.STDEV.P(Table2[1Y Return vs Nifty])</f>
        <v>3.2330974369275893E-2</v>
      </c>
      <c r="I229">
        <v>1.49449909418003</v>
      </c>
      <c r="J229">
        <f>(Table2[[#This Row],[1M Return vs Nifty]]-AVERAGE(Table2[1M Return vs Nifty]))/_xlfn.STDEV.P(Table2[1M Return vs Nifty])</f>
        <v>0.38637042468219918</v>
      </c>
      <c r="K229">
        <v>13.4717756042083</v>
      </c>
      <c r="L229">
        <f>(Table2[[#This Row],[6M Return vs Nifty]]-AVERAGE(Table2[6M Return vs Nifty]))/_xlfn.STDEV.P(Table2[6M Return vs Nifty])</f>
        <v>0.36456739686495826</v>
      </c>
      <c r="M229">
        <v>0.62911222151615298</v>
      </c>
      <c r="N229">
        <f>(Table2[[#This Row],[1W Return vs Nifty]]-AVERAGE(Table2[1W Return vs Nifty]))/_xlfn.STDEV.P(Table2[1W Return vs Nifty])</f>
        <v>0.11750172189222265</v>
      </c>
      <c r="O229">
        <v>2907.81</v>
      </c>
      <c r="P229">
        <v>2844.9190309791402</v>
      </c>
      <c r="Q229">
        <v>2549.63455599694</v>
      </c>
      <c r="R229">
        <v>46.3207531951156</v>
      </c>
      <c r="S229" s="1">
        <f>(Table2[[#This Row],[Close Price]]-Table2[[#This Row],[20D EMA]])/Table2[[#This Row],[20D EMA]]</f>
        <v>2.6459775569930653E-2</v>
      </c>
      <c r="T229" s="1">
        <f>(Table2[[#This Row],[Close Price]]-Table2[[#This Row],[50D EMA]])/Table2[[#This Row],[50D EMA]]</f>
        <v>4.9151124337178047E-2</v>
      </c>
      <c r="U229" s="1">
        <f>(Table2[[#This Row],[Close Price]]-Table2[[#This Row],[200D EMA]])/Table2[[#This Row],[200D EMA]]</f>
        <v>0.17065796467953984</v>
      </c>
      <c r="V229">
        <v>0.48694431982956599</v>
      </c>
      <c r="W229">
        <v>2850.9</v>
      </c>
      <c r="X229">
        <v>3009</v>
      </c>
      <c r="Y229">
        <v>2651.1</v>
      </c>
      <c r="Z229">
        <v>3009</v>
      </c>
      <c r="AA229">
        <v>2651.1</v>
      </c>
      <c r="AB229">
        <v>3217</v>
      </c>
      <c r="AC229" s="1">
        <f>(Table2[[#This Row],[Close Price]]/Table2[[#This Row],[Day Low]])-1</f>
        <v>4.6950085937774055E-2</v>
      </c>
      <c r="AD229" s="1">
        <f>(Table2[[#This Row],[Day High]]/Table2[[#This Row],[Close Price]])-1</f>
        <v>8.1246335538989189E-3</v>
      </c>
      <c r="AE229" s="1">
        <f>(Table2[[#This Row],[Close Price]]/Table2[[#This Row],[Current Week Low]])-1</f>
        <v>0.1258534193353702</v>
      </c>
      <c r="AF229" s="1">
        <f>(Table2[[#This Row],[Current Week High]]/Table2[[#This Row],[Close Price]])-1</f>
        <v>8.1246335538989189E-3</v>
      </c>
      <c r="AG229" s="1">
        <f>(Table2[[#This Row],[Close Price]]/Table2[[#This Row],[Current Month Low]])-1</f>
        <v>0.1258534193353702</v>
      </c>
      <c r="AH229" s="1">
        <f>(Table2[[#This Row],[Current Month High]]/Table2[[#This Row],[Close Price]])-1</f>
        <v>7.7812212078063547E-2</v>
      </c>
      <c r="AI229">
        <v>7.7812212078063503</v>
      </c>
      <c r="AJ229">
        <v>55.861618798955597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</v>
      </c>
      <c r="AM229" t="s">
        <v>3159</v>
      </c>
      <c r="AN229">
        <v>-2.2000000000000002</v>
      </c>
      <c r="AO229" t="s">
        <v>3158</v>
      </c>
      <c r="AP229">
        <v>6.5452400899655996E-2</v>
      </c>
      <c r="AQ229">
        <f>(Table2[[#This Row],[Sharpe Ratio]]-AVERAGE(Table2[Sharpe Ratio]))/_xlfn.STDEV.P(Table2[Sharpe Ratio])</f>
        <v>0.10223330197061525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1.0030038197792714</v>
      </c>
      <c r="AS229">
        <f>_xlfn.RANK.AVG(Table2[[#This Row],[1Y Return vs Nifty Z-Score]],Table2[1Y Return vs Nifty Z-Score])</f>
        <v>283</v>
      </c>
      <c r="AT229">
        <f>_xlfn.RANK.AVG(Table2[[#This Row],[6M Return vs Nifty Z-Score]],Table2[6M Return vs Nifty Z-Score])</f>
        <v>202</v>
      </c>
      <c r="AU229">
        <f>_xlfn.RANK.AVG(Table2[[#This Row],[Sharpe Ratio Z-Score]],Table2[Sharpe Ratio Z-Score])</f>
        <v>310</v>
      </c>
      <c r="AV229">
        <f>(Table2[[#This Row],[Rank 1Y]]+Table2[[#This Row],[Rank 6M]]+Table2[[#This Row],[Rank Sharpe]])/3</f>
        <v>265</v>
      </c>
    </row>
    <row r="230" spans="1:48" hidden="1" x14ac:dyDescent="0.3">
      <c r="A230" t="s">
        <v>556</v>
      </c>
      <c r="B230" t="s">
        <v>557</v>
      </c>
      <c r="C230" t="s">
        <v>3123</v>
      </c>
      <c r="D230" t="s">
        <v>558</v>
      </c>
      <c r="E230">
        <v>34906.348177990003</v>
      </c>
      <c r="F230">
        <v>3866.05</v>
      </c>
      <c r="G230">
        <v>29.211098106990399</v>
      </c>
      <c r="H230">
        <f>(Table2[[#This Row],[1Y Return vs Nifty]]-AVERAGE(Table2[1Y Return vs Nifty]))/_xlfn.STDEV.P(Table2[1Y Return vs Nifty])</f>
        <v>0.12805863308589535</v>
      </c>
      <c r="I230">
        <v>-3.9557034169817098</v>
      </c>
      <c r="J230">
        <f>(Table2[[#This Row],[1M Return vs Nifty]]-AVERAGE(Table2[1M Return vs Nifty]))/_xlfn.STDEV.P(Table2[1M Return vs Nifty])</f>
        <v>-0.22350054005657452</v>
      </c>
      <c r="K230">
        <v>-10.922084385636101</v>
      </c>
      <c r="L230">
        <f>(Table2[[#This Row],[6M Return vs Nifty]]-AVERAGE(Table2[6M Return vs Nifty]))/_xlfn.STDEV.P(Table2[6M Return vs Nifty])</f>
        <v>-0.52738389585588896</v>
      </c>
      <c r="M230">
        <v>-4.3262215602166103</v>
      </c>
      <c r="N230">
        <f>(Table2[[#This Row],[1W Return vs Nifty]]-AVERAGE(Table2[1W Return vs Nifty]))/_xlfn.STDEV.P(Table2[1W Return vs Nifty])</f>
        <v>-0.85253213601549038</v>
      </c>
      <c r="O230">
        <v>4105.57</v>
      </c>
      <c r="P230">
        <v>4237.9618208686998</v>
      </c>
      <c r="Q230">
        <v>3931.6905811166198</v>
      </c>
      <c r="R230">
        <v>23.1712496904</v>
      </c>
      <c r="S230" s="1">
        <f>(Table2[[#This Row],[Close Price]]-Table2[[#This Row],[20D EMA]])/Table2[[#This Row],[20D EMA]]</f>
        <v>-5.8340254824543129E-2</v>
      </c>
      <c r="T230" s="1">
        <f>(Table2[[#This Row],[Close Price]]-Table2[[#This Row],[50D EMA]])/Table2[[#This Row],[50D EMA]]</f>
        <v>-8.7757237225998624E-2</v>
      </c>
      <c r="U230" s="1">
        <f>(Table2[[#This Row],[Close Price]]-Table2[[#This Row],[200D EMA]])/Table2[[#This Row],[200D EMA]]</f>
        <v>-1.6695256089551525E-2</v>
      </c>
      <c r="V230">
        <v>2.0968516851285202</v>
      </c>
      <c r="W230">
        <v>3757</v>
      </c>
      <c r="X230">
        <v>3890</v>
      </c>
      <c r="Y230">
        <v>3722.1</v>
      </c>
      <c r="Z230">
        <v>3981.35</v>
      </c>
      <c r="AA230">
        <v>3722.1</v>
      </c>
      <c r="AB230">
        <v>4725</v>
      </c>
      <c r="AC230" s="1">
        <f>(Table2[[#This Row],[Close Price]]/Table2[[#This Row],[Day Low]])-1</f>
        <v>2.9025818472185216E-2</v>
      </c>
      <c r="AD230" s="1">
        <f>(Table2[[#This Row],[Day High]]/Table2[[#This Row],[Close Price]])-1</f>
        <v>6.19495350551591E-3</v>
      </c>
      <c r="AE230" s="1">
        <f>(Table2[[#This Row],[Close Price]]/Table2[[#This Row],[Current Week Low]])-1</f>
        <v>3.8674404234168902E-2</v>
      </c>
      <c r="AF230" s="1">
        <f>(Table2[[#This Row],[Current Week High]]/Table2[[#This Row],[Close Price]])-1</f>
        <v>2.9823721886680143E-2</v>
      </c>
      <c r="AG230" s="1">
        <f>(Table2[[#This Row],[Close Price]]/Table2[[#This Row],[Current Month Low]])-1</f>
        <v>3.8674404234168902E-2</v>
      </c>
      <c r="AH230" s="1">
        <f>(Table2[[#This Row],[Current Month High]]/Table2[[#This Row],[Close Price]])-1</f>
        <v>0.22217767488780527</v>
      </c>
      <c r="AI230">
        <v>30.3578587964459</v>
      </c>
      <c r="AJ230">
        <v>66.561113265262094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-0.09</v>
      </c>
      <c r="AM230" t="s">
        <v>3158</v>
      </c>
      <c r="AN230">
        <v>-15.58</v>
      </c>
      <c r="AO230" t="s">
        <v>3158</v>
      </c>
      <c r="AP230">
        <v>0.18123694669606</v>
      </c>
      <c r="AQ230">
        <f>(Table2[[#This Row],[Sharpe Ratio]]-AVERAGE(Table2[Sharpe Ratio]))/_xlfn.STDEV.P(Table2[Sharpe Ratio])</f>
        <v>1.4784161624092971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251</v>
      </c>
      <c r="AT230">
        <f>_xlfn.RANK.AVG(Table2[[#This Row],[6M Return vs Nifty Z-Score]],Table2[6M Return vs Nifty Z-Score])</f>
        <v>496</v>
      </c>
      <c r="AU230">
        <f>_xlfn.RANK.AVG(Table2[[#This Row],[Sharpe Ratio Z-Score]],Table2[Sharpe Ratio Z-Score])</f>
        <v>49</v>
      </c>
      <c r="AV230">
        <f>(Table2[[#This Row],[Rank 1Y]]+Table2[[#This Row],[Rank 6M]]+Table2[[#This Row],[Rank Sharpe]])/3</f>
        <v>265.33333333333331</v>
      </c>
    </row>
    <row r="231" spans="1:48" x14ac:dyDescent="0.3">
      <c r="A231" t="s">
        <v>1421</v>
      </c>
      <c r="B231" t="s">
        <v>1422</v>
      </c>
      <c r="C231" t="s">
        <v>3124</v>
      </c>
      <c r="D231" t="s">
        <v>594</v>
      </c>
      <c r="E231">
        <v>7411.8766681249999</v>
      </c>
      <c r="F231">
        <v>556.25</v>
      </c>
      <c r="G231">
        <v>41.598474501964901</v>
      </c>
      <c r="H231">
        <f>(Table2[[#This Row],[1Y Return vs Nifty]]-AVERAGE(Table2[1Y Return vs Nifty]))/_xlfn.STDEV.P(Table2[1Y Return vs Nifty])</f>
        <v>0.3462544014628936</v>
      </c>
      <c r="I231">
        <v>-0.26072745735705599</v>
      </c>
      <c r="J231">
        <f>(Table2[[#This Row],[1M Return vs Nifty]]-AVERAGE(Table2[1M Return vs Nifty]))/_xlfn.STDEV.P(Table2[1M Return vs Nifty])</f>
        <v>0.18996273008208445</v>
      </c>
      <c r="K231">
        <v>8.2056488292335494</v>
      </c>
      <c r="L231">
        <f>(Table2[[#This Row],[6M Return vs Nifty]]-AVERAGE(Table2[6M Return vs Nifty]))/_xlfn.STDEV.P(Table2[6M Return vs Nifty])</f>
        <v>0.17201367283251345</v>
      </c>
      <c r="M231">
        <v>-1.9153431216182799</v>
      </c>
      <c r="N231">
        <f>(Table2[[#This Row],[1W Return vs Nifty]]-AVERAGE(Table2[1W Return vs Nifty]))/_xlfn.STDEV.P(Table2[1W Return vs Nifty])</f>
        <v>-0.38058941414251563</v>
      </c>
      <c r="O231">
        <v>577.79999999999995</v>
      </c>
      <c r="P231">
        <v>567.555288102948</v>
      </c>
      <c r="Q231">
        <v>500.29740078538703</v>
      </c>
      <c r="R231">
        <v>32.950953855399902</v>
      </c>
      <c r="S231" s="1">
        <f>(Table2[[#This Row],[Close Price]]-Table2[[#This Row],[20D EMA]])/Table2[[#This Row],[20D EMA]]</f>
        <v>-3.7296642436829279E-2</v>
      </c>
      <c r="T231" s="1">
        <f>(Table2[[#This Row],[Close Price]]-Table2[[#This Row],[50D EMA]])/Table2[[#This Row],[50D EMA]]</f>
        <v>-1.9919271901660703E-2</v>
      </c>
      <c r="U231" s="1">
        <f>(Table2[[#This Row],[Close Price]]-Table2[[#This Row],[200D EMA]])/Table2[[#This Row],[200D EMA]]</f>
        <v>0.11183867660870579</v>
      </c>
      <c r="V231">
        <v>0.56898441113411302</v>
      </c>
      <c r="W231">
        <v>552.20000000000005</v>
      </c>
      <c r="X231">
        <v>569</v>
      </c>
      <c r="Y231">
        <v>539.20000000000005</v>
      </c>
      <c r="Z231">
        <v>577.70000000000005</v>
      </c>
      <c r="AA231">
        <v>539.20000000000005</v>
      </c>
      <c r="AB231">
        <v>639.70000000000005</v>
      </c>
      <c r="AC231" s="1">
        <f>(Table2[[#This Row],[Close Price]]/Table2[[#This Row],[Day Low]])-1</f>
        <v>7.3342991669684832E-3</v>
      </c>
      <c r="AD231" s="1">
        <f>(Table2[[#This Row],[Day High]]/Table2[[#This Row],[Close Price]])-1</f>
        <v>2.2921348314606682E-2</v>
      </c>
      <c r="AE231" s="1">
        <f>(Table2[[#This Row],[Close Price]]/Table2[[#This Row],[Current Week Low]])-1</f>
        <v>3.1620919881305554E-2</v>
      </c>
      <c r="AF231" s="1">
        <f>(Table2[[#This Row],[Current Week High]]/Table2[[#This Row],[Close Price]])-1</f>
        <v>3.8561797752808991E-2</v>
      </c>
      <c r="AG231" s="1">
        <f>(Table2[[#This Row],[Close Price]]/Table2[[#This Row],[Current Month Low]])-1</f>
        <v>3.1620919881305554E-2</v>
      </c>
      <c r="AH231" s="1">
        <f>(Table2[[#This Row],[Current Month High]]/Table2[[#This Row],[Close Price]])-1</f>
        <v>0.15002247191011242</v>
      </c>
      <c r="AI231">
        <v>15.0022471910112</v>
      </c>
      <c r="AJ231">
        <v>78.829770133419004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0.18</v>
      </c>
      <c r="AM231" t="s">
        <v>3159</v>
      </c>
      <c r="AN231">
        <v>-11.21</v>
      </c>
      <c r="AO231" t="s">
        <v>3158</v>
      </c>
      <c r="AP231">
        <v>5.7286583072814E-2</v>
      </c>
      <c r="AQ231">
        <f>(Table2[[#This Row],[Sharpe Ratio]]-AVERAGE(Table2[Sharpe Ratio]))/_xlfn.STDEV.P(Table2[Sharpe Ratio])</f>
        <v>5.1766658067100907E-3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0.33281805604168596</v>
      </c>
      <c r="AS231">
        <f>_xlfn.RANK.AVG(Table2[[#This Row],[1Y Return vs Nifty Z-Score]],Table2[1Y Return vs Nifty Z-Score])</f>
        <v>202</v>
      </c>
      <c r="AT231">
        <f>_xlfn.RANK.AVG(Table2[[#This Row],[6M Return vs Nifty Z-Score]],Table2[6M Return vs Nifty Z-Score])</f>
        <v>260</v>
      </c>
      <c r="AU231">
        <f>_xlfn.RANK.AVG(Table2[[#This Row],[Sharpe Ratio Z-Score]],Table2[Sharpe Ratio Z-Score])</f>
        <v>335</v>
      </c>
      <c r="AV231">
        <f>(Table2[[#This Row],[Rank 1Y]]+Table2[[#This Row],[Rank 6M]]+Table2[[#This Row],[Rank Sharpe]])/3</f>
        <v>265.66666666666669</v>
      </c>
    </row>
    <row r="232" spans="1:48" hidden="1" x14ac:dyDescent="0.3">
      <c r="A232" t="s">
        <v>81</v>
      </c>
      <c r="B232" t="s">
        <v>82</v>
      </c>
      <c r="C232" t="s">
        <v>3117</v>
      </c>
      <c r="D232" t="s">
        <v>83</v>
      </c>
      <c r="E232">
        <v>296177.72861605498</v>
      </c>
      <c r="F232">
        <v>318.45</v>
      </c>
      <c r="G232">
        <v>31.384462179336101</v>
      </c>
      <c r="H232">
        <f>(Table2[[#This Row],[1Y Return vs Nifty]]-AVERAGE(Table2[1Y Return vs Nifty]))/_xlfn.STDEV.P(Table2[1Y Return vs Nifty])</f>
        <v>0.16634106098732093</v>
      </c>
      <c r="I232">
        <v>-3.9198341813429098</v>
      </c>
      <c r="J232">
        <f>(Table2[[#This Row],[1M Return vs Nifty]]-AVERAGE(Table2[1M Return vs Nifty]))/_xlfn.STDEV.P(Table2[1M Return vs Nifty])</f>
        <v>-0.21948681665846645</v>
      </c>
      <c r="K232">
        <v>-2.18034759559115</v>
      </c>
      <c r="L232">
        <f>(Table2[[#This Row],[6M Return vs Nifty]]-AVERAGE(Table2[6M Return vs Nifty]))/_xlfn.STDEV.P(Table2[6M Return vs Nifty])</f>
        <v>-0.20774594459470694</v>
      </c>
      <c r="M232">
        <v>0.87323969590726302</v>
      </c>
      <c r="N232">
        <f>(Table2[[#This Row],[1W Return vs Nifty]]-AVERAGE(Table2[1W Return vs Nifty]))/_xlfn.STDEV.P(Table2[1W Return vs Nifty])</f>
        <v>0.16529101848367594</v>
      </c>
      <c r="O232">
        <v>326.88</v>
      </c>
      <c r="P232">
        <v>332.08574694453603</v>
      </c>
      <c r="Q232">
        <v>305.987393892375</v>
      </c>
      <c r="R232">
        <v>39.421513024199399</v>
      </c>
      <c r="S232" s="1">
        <f>(Table2[[#This Row],[Close Price]]-Table2[[#This Row],[20D EMA]])/Table2[[#This Row],[20D EMA]]</f>
        <v>-2.578928046989723E-2</v>
      </c>
      <c r="T232" s="1">
        <f>(Table2[[#This Row],[Close Price]]-Table2[[#This Row],[50D EMA]])/Table2[[#This Row],[50D EMA]]</f>
        <v>-4.1060921975713219E-2</v>
      </c>
      <c r="U232" s="1">
        <f>(Table2[[#This Row],[Close Price]]-Table2[[#This Row],[200D EMA]])/Table2[[#This Row],[200D EMA]]</f>
        <v>4.0729148835485909E-2</v>
      </c>
      <c r="V232">
        <v>0.90217079976265202</v>
      </c>
      <c r="W232">
        <v>316.75</v>
      </c>
      <c r="X232">
        <v>325.39999999999998</v>
      </c>
      <c r="Y232">
        <v>310.75</v>
      </c>
      <c r="Z232">
        <v>325.39999999999998</v>
      </c>
      <c r="AA232">
        <v>310.75</v>
      </c>
      <c r="AB232">
        <v>356</v>
      </c>
      <c r="AC232" s="1">
        <f>(Table2[[#This Row],[Close Price]]/Table2[[#This Row],[Day Low]])-1</f>
        <v>5.3670086819257445E-3</v>
      </c>
      <c r="AD232" s="1">
        <f>(Table2[[#This Row],[Day High]]/Table2[[#This Row],[Close Price]])-1</f>
        <v>2.1824462238970055E-2</v>
      </c>
      <c r="AE232" s="1">
        <f>(Table2[[#This Row],[Close Price]]/Table2[[#This Row],[Current Week Low]])-1</f>
        <v>2.4778761061946764E-2</v>
      </c>
      <c r="AF232" s="1">
        <f>(Table2[[#This Row],[Current Week High]]/Table2[[#This Row],[Close Price]])-1</f>
        <v>2.1824462238970055E-2</v>
      </c>
      <c r="AG232" s="1">
        <f>(Table2[[#This Row],[Close Price]]/Table2[[#This Row],[Current Month Low]])-1</f>
        <v>2.4778761061946764E-2</v>
      </c>
      <c r="AH232" s="1">
        <f>(Table2[[#This Row],[Current Month High]]/Table2[[#This Row],[Close Price]])-1</f>
        <v>0.11791490029831997</v>
      </c>
      <c r="AI232">
        <v>15.0102056837808</v>
      </c>
      <c r="AJ232">
        <v>61.1181381229446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0.02</v>
      </c>
      <c r="AM232" t="s">
        <v>3159</v>
      </c>
      <c r="AN232">
        <v>-3.7</v>
      </c>
      <c r="AO232" t="s">
        <v>3158</v>
      </c>
      <c r="AP232">
        <v>0.118304958925808</v>
      </c>
      <c r="AQ232">
        <f>(Table2[[#This Row],[Sharpe Ratio]]-AVERAGE(Table2[Sharpe Ratio]))/_xlfn.STDEV.P(Table2[Sharpe Ratio])</f>
        <v>0.73042408499470213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242</v>
      </c>
      <c r="AT232">
        <f>_xlfn.RANK.AVG(Table2[[#This Row],[6M Return vs Nifty Z-Score]],Table2[6M Return vs Nifty Z-Score])</f>
        <v>398</v>
      </c>
      <c r="AU232">
        <f>_xlfn.RANK.AVG(Table2[[#This Row],[Sharpe Ratio Z-Score]],Table2[Sharpe Ratio Z-Score])</f>
        <v>161</v>
      </c>
      <c r="AV232">
        <f>(Table2[[#This Row],[Rank 1Y]]+Table2[[#This Row],[Rank 6M]]+Table2[[#This Row],[Rank Sharpe]])/3</f>
        <v>267</v>
      </c>
    </row>
    <row r="233" spans="1:48" x14ac:dyDescent="0.3">
      <c r="A233" t="s">
        <v>654</v>
      </c>
      <c r="B233" t="s">
        <v>655</v>
      </c>
      <c r="C233" t="s">
        <v>3126</v>
      </c>
      <c r="D233" t="s">
        <v>278</v>
      </c>
      <c r="E233">
        <v>28229.187099479899</v>
      </c>
      <c r="F233">
        <v>565.54999999999995</v>
      </c>
      <c r="G233">
        <v>21.096510785970601</v>
      </c>
      <c r="H233">
        <f>(Table2[[#This Row],[1Y Return vs Nifty]]-AVERAGE(Table2[1Y Return vs Nifty]))/_xlfn.STDEV.P(Table2[1Y Return vs Nifty])</f>
        <v>-1.4874669262975985E-2</v>
      </c>
      <c r="I233">
        <v>4.6929524806910496</v>
      </c>
      <c r="J233">
        <f>(Table2[[#This Row],[1M Return vs Nifty]]-AVERAGE(Table2[1M Return vs Nifty]))/_xlfn.STDEV.P(Table2[1M Return vs Nifty])</f>
        <v>0.7442734289299594</v>
      </c>
      <c r="K233">
        <v>33.319982848181397</v>
      </c>
      <c r="L233">
        <f>(Table2[[#This Row],[6M Return vs Nifty]]-AVERAGE(Table2[6M Return vs Nifty]))/_xlfn.STDEV.P(Table2[6M Return vs Nifty])</f>
        <v>1.0903087972346999</v>
      </c>
      <c r="M233">
        <v>10.1947713335753</v>
      </c>
      <c r="N233">
        <f>(Table2[[#This Row],[1W Return vs Nifty]]-AVERAGE(Table2[1W Return vs Nifty]))/_xlfn.STDEV.P(Table2[1W Return vs Nifty])</f>
        <v>1.9900321346984717</v>
      </c>
      <c r="O233">
        <v>539</v>
      </c>
      <c r="P233">
        <v>538.50077692312095</v>
      </c>
      <c r="Q233">
        <v>484.51985467763598</v>
      </c>
      <c r="R233">
        <v>58.9097241425467</v>
      </c>
      <c r="S233" s="1">
        <f>(Table2[[#This Row],[Close Price]]-Table2[[#This Row],[20D EMA]])/Table2[[#This Row],[20D EMA]]</f>
        <v>4.9257884972170603E-2</v>
      </c>
      <c r="T233" s="1">
        <f>(Table2[[#This Row],[Close Price]]-Table2[[#This Row],[50D EMA]])/Table2[[#This Row],[50D EMA]]</f>
        <v>5.023061105210009E-2</v>
      </c>
      <c r="U233" s="1">
        <f>(Table2[[#This Row],[Close Price]]-Table2[[#This Row],[200D EMA]])/Table2[[#This Row],[200D EMA]]</f>
        <v>0.16723802861757955</v>
      </c>
      <c r="V233">
        <v>0.88822224478114598</v>
      </c>
      <c r="W233">
        <v>548.35</v>
      </c>
      <c r="X233">
        <v>567.9</v>
      </c>
      <c r="Y233">
        <v>492.45</v>
      </c>
      <c r="Z233">
        <v>567.9</v>
      </c>
      <c r="AA233">
        <v>490.35</v>
      </c>
      <c r="AB233">
        <v>577.95000000000005</v>
      </c>
      <c r="AC233" s="1">
        <f>(Table2[[#This Row],[Close Price]]/Table2[[#This Row],[Day Low]])-1</f>
        <v>3.1366827755995086E-2</v>
      </c>
      <c r="AD233" s="1">
        <f>(Table2[[#This Row],[Day High]]/Table2[[#This Row],[Close Price]])-1</f>
        <v>4.1552471045884776E-3</v>
      </c>
      <c r="AE233" s="1">
        <f>(Table2[[#This Row],[Close Price]]/Table2[[#This Row],[Current Week Low]])-1</f>
        <v>0.14844146613869413</v>
      </c>
      <c r="AF233" s="1">
        <f>(Table2[[#This Row],[Current Week High]]/Table2[[#This Row],[Close Price]])-1</f>
        <v>4.1552471045884776E-3</v>
      </c>
      <c r="AG233" s="1">
        <f>(Table2[[#This Row],[Close Price]]/Table2[[#This Row],[Current Month Low]])-1</f>
        <v>0.15335984500866706</v>
      </c>
      <c r="AH233" s="1">
        <f>(Table2[[#This Row],[Current Month High]]/Table2[[#This Row],[Close Price]])-1</f>
        <v>2.1925559190169031E-2</v>
      </c>
      <c r="AI233">
        <v>11.095393864379799</v>
      </c>
      <c r="AJ233">
        <v>68.268372508181997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</v>
      </c>
      <c r="AM233" t="s">
        <v>3159</v>
      </c>
      <c r="AN233">
        <v>4.83</v>
      </c>
      <c r="AO233" t="s">
        <v>3159</v>
      </c>
      <c r="AP233">
        <v>2.8806730994690999E-2</v>
      </c>
      <c r="AQ233">
        <f>(Table2[[#This Row],[Sharpe Ratio]]-AVERAGE(Table2[Sharpe Ratio]))/_xlfn.STDEV.P(Table2[Sharpe Ratio])</f>
        <v>-0.33332692314945184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3.4764127684507029</v>
      </c>
      <c r="AS233">
        <f>_xlfn.RANK.AVG(Table2[[#This Row],[1Y Return vs Nifty Z-Score]],Table2[1Y Return vs Nifty Z-Score])</f>
        <v>297</v>
      </c>
      <c r="AT233">
        <f>_xlfn.RANK.AVG(Table2[[#This Row],[6M Return vs Nifty Z-Score]],Table2[6M Return vs Nifty Z-Score])</f>
        <v>85</v>
      </c>
      <c r="AU233">
        <f>_xlfn.RANK.AVG(Table2[[#This Row],[Sharpe Ratio Z-Score]],Table2[Sharpe Ratio Z-Score])</f>
        <v>423</v>
      </c>
      <c r="AV233">
        <f>(Table2[[#This Row],[Rank 1Y]]+Table2[[#This Row],[Rank 6M]]+Table2[[#This Row],[Rank Sharpe]])/3</f>
        <v>268.33333333333331</v>
      </c>
    </row>
    <row r="234" spans="1:48" hidden="1" x14ac:dyDescent="0.3">
      <c r="A234" t="s">
        <v>331</v>
      </c>
      <c r="B234" t="s">
        <v>332</v>
      </c>
      <c r="C234" t="s">
        <v>3112</v>
      </c>
      <c r="D234" t="s">
        <v>34</v>
      </c>
      <c r="E234">
        <v>79214.95172261</v>
      </c>
      <c r="F234">
        <v>588.1</v>
      </c>
      <c r="G234">
        <v>15.714742888653801</v>
      </c>
      <c r="H234">
        <f>(Table2[[#This Row],[1Y Return vs Nifty]]-AVERAGE(Table2[1Y Return vs Nifty]))/_xlfn.STDEV.P(Table2[1Y Return vs Nifty])</f>
        <v>-0.10967109298818874</v>
      </c>
      <c r="I234">
        <v>13.949425016068099</v>
      </c>
      <c r="J234">
        <f>(Table2[[#This Row],[1M Return vs Nifty]]-AVERAGE(Table2[1M Return vs Nifty]))/_xlfn.STDEV.P(Table2[1M Return vs Nifty])</f>
        <v>1.7800613328963109</v>
      </c>
      <c r="K234">
        <v>-0.41118598608792301</v>
      </c>
      <c r="L234">
        <f>(Table2[[#This Row],[6M Return vs Nifty]]-AVERAGE(Table2[6M Return vs Nifty]))/_xlfn.STDEV.P(Table2[6M Return vs Nifty])</f>
        <v>-0.14305728993794289</v>
      </c>
      <c r="M234">
        <v>15.894304529476299</v>
      </c>
      <c r="N234">
        <f>(Table2[[#This Row],[1W Return vs Nifty]]-AVERAGE(Table2[1W Return vs Nifty]))/_xlfn.STDEV.P(Table2[1W Return vs Nifty])</f>
        <v>3.1057471233989209</v>
      </c>
      <c r="O234">
        <v>530.70000000000005</v>
      </c>
      <c r="P234">
        <v>532.39426452599605</v>
      </c>
      <c r="Q234">
        <v>514.036361391627</v>
      </c>
      <c r="R234">
        <v>82.096056398142295</v>
      </c>
      <c r="S234" s="1">
        <f>(Table2[[#This Row],[Close Price]]-Table2[[#This Row],[20D EMA]])/Table2[[#This Row],[20D EMA]]</f>
        <v>0.10815903523648007</v>
      </c>
      <c r="T234" s="1">
        <f>(Table2[[#This Row],[Close Price]]-Table2[[#This Row],[50D EMA]])/Table2[[#This Row],[50D EMA]]</f>
        <v>0.10463248608359856</v>
      </c>
      <c r="U234" s="1">
        <f>(Table2[[#This Row],[Close Price]]-Table2[[#This Row],[200D EMA]])/Table2[[#This Row],[200D EMA]]</f>
        <v>0.14408248943297308</v>
      </c>
      <c r="V234">
        <v>1.4622848732764899</v>
      </c>
      <c r="W234">
        <v>568.25</v>
      </c>
      <c r="X234">
        <v>597</v>
      </c>
      <c r="Y234">
        <v>496.25</v>
      </c>
      <c r="Z234">
        <v>597</v>
      </c>
      <c r="AA234">
        <v>487.35</v>
      </c>
      <c r="AB234">
        <v>597</v>
      </c>
      <c r="AC234" s="1">
        <f>(Table2[[#This Row],[Close Price]]/Table2[[#This Row],[Day Low]])-1</f>
        <v>3.4931808183018109E-2</v>
      </c>
      <c r="AD234" s="1">
        <f>(Table2[[#This Row],[Day High]]/Table2[[#This Row],[Close Price]])-1</f>
        <v>1.5133480700561197E-2</v>
      </c>
      <c r="AE234" s="1">
        <f>(Table2[[#This Row],[Close Price]]/Table2[[#This Row],[Current Week Low]])-1</f>
        <v>0.18508816120906801</v>
      </c>
      <c r="AF234" s="1">
        <f>(Table2[[#This Row],[Current Week High]]/Table2[[#This Row],[Close Price]])-1</f>
        <v>1.5133480700561197E-2</v>
      </c>
      <c r="AG234" s="1">
        <f>(Table2[[#This Row],[Close Price]]/Table2[[#This Row],[Current Month Low]])-1</f>
        <v>0.2067302759823535</v>
      </c>
      <c r="AH234" s="1">
        <f>(Table2[[#This Row],[Current Month High]]/Table2[[#This Row],[Close Price]])-1</f>
        <v>1.5133480700561197E-2</v>
      </c>
      <c r="AI234">
        <v>7.5837442611800698</v>
      </c>
      <c r="AJ234">
        <v>50.447684829879698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0.03</v>
      </c>
      <c r="AM234" t="s">
        <v>3159</v>
      </c>
      <c r="AN234">
        <v>11.96</v>
      </c>
      <c r="AO234" t="s">
        <v>3159</v>
      </c>
      <c r="AP234">
        <v>0.15266667624035901</v>
      </c>
      <c r="AQ234">
        <f>(Table2[[#This Row],[Sharpe Ratio]]-AVERAGE(Table2[Sharpe Ratio]))/_xlfn.STDEV.P(Table2[Sharpe Ratio])</f>
        <v>1.1388378858025889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335</v>
      </c>
      <c r="AT234">
        <f>_xlfn.RANK.AVG(Table2[[#This Row],[6M Return vs Nifty Z-Score]],Table2[6M Return vs Nifty Z-Score])</f>
        <v>374</v>
      </c>
      <c r="AU234">
        <f>_xlfn.RANK.AVG(Table2[[#This Row],[Sharpe Ratio Z-Score]],Table2[Sharpe Ratio Z-Score])</f>
        <v>97</v>
      </c>
      <c r="AV234">
        <f>(Table2[[#This Row],[Rank 1Y]]+Table2[[#This Row],[Rank 6M]]+Table2[[#This Row],[Rank Sharpe]])/3</f>
        <v>268.66666666666669</v>
      </c>
    </row>
    <row r="235" spans="1:48" hidden="1" x14ac:dyDescent="0.3">
      <c r="A235" t="s">
        <v>1220</v>
      </c>
      <c r="B235" t="s">
        <v>1221</v>
      </c>
      <c r="C235" t="s">
        <v>3122</v>
      </c>
      <c r="D235" t="s">
        <v>88</v>
      </c>
      <c r="E235">
        <v>9453.7699624800007</v>
      </c>
      <c r="F235">
        <v>1216.3499999999999</v>
      </c>
      <c r="G235">
        <v>56.863866668800298</v>
      </c>
      <c r="H235">
        <f>(Table2[[#This Row],[1Y Return vs Nifty]]-AVERAGE(Table2[1Y Return vs Nifty]))/_xlfn.STDEV.P(Table2[1Y Return vs Nifty])</f>
        <v>0.61514458992686616</v>
      </c>
      <c r="I235">
        <v>-15.673972576607399</v>
      </c>
      <c r="J235">
        <f>(Table2[[#This Row],[1M Return vs Nifty]]-AVERAGE(Table2[1M Return vs Nifty]))/_xlfn.STDEV.P(Table2[1M Return vs Nifty])</f>
        <v>-1.5347604616491386</v>
      </c>
      <c r="K235">
        <v>22.5783174056596</v>
      </c>
      <c r="L235">
        <f>(Table2[[#This Row],[6M Return vs Nifty]]-AVERAGE(Table2[6M Return vs Nifty]))/_xlfn.STDEV.P(Table2[6M Return vs Nifty])</f>
        <v>0.69754429086215664</v>
      </c>
      <c r="M235">
        <v>-8.6880505464174593</v>
      </c>
      <c r="N235">
        <f>(Table2[[#This Row],[1W Return vs Nifty]]-AVERAGE(Table2[1W Return vs Nifty]))/_xlfn.STDEV.P(Table2[1W Return vs Nifty])</f>
        <v>-1.7063841640293482</v>
      </c>
      <c r="O235">
        <v>1292.26</v>
      </c>
      <c r="P235">
        <v>1261.4674019823201</v>
      </c>
      <c r="Q235">
        <v>1011.7987383567</v>
      </c>
      <c r="R235">
        <v>16.179115400269701</v>
      </c>
      <c r="S235" s="1">
        <f>(Table2[[#This Row],[Close Price]]-Table2[[#This Row],[20D EMA]])/Table2[[#This Row],[20D EMA]]</f>
        <v>-5.8742048813706281E-2</v>
      </c>
      <c r="T235" s="1">
        <f>(Table2[[#This Row],[Close Price]]-Table2[[#This Row],[50D EMA]])/Table2[[#This Row],[50D EMA]]</f>
        <v>-3.5765808859920527E-2</v>
      </c>
      <c r="U235" s="1">
        <f>(Table2[[#This Row],[Close Price]]-Table2[[#This Row],[200D EMA]])/Table2[[#This Row],[200D EMA]]</f>
        <v>0.20216595839555918</v>
      </c>
      <c r="V235">
        <v>1.4391901896177499</v>
      </c>
      <c r="W235">
        <v>1143.9000000000001</v>
      </c>
      <c r="X235">
        <v>1237.1500000000001</v>
      </c>
      <c r="Y235">
        <v>1035.5999999999999</v>
      </c>
      <c r="Z235">
        <v>1250</v>
      </c>
      <c r="AA235">
        <v>1035.5999999999999</v>
      </c>
      <c r="AB235">
        <v>1544</v>
      </c>
      <c r="AC235" s="1">
        <f>(Table2[[#This Row],[Close Price]]/Table2[[#This Row],[Day Low]])-1</f>
        <v>6.3335955940204469E-2</v>
      </c>
      <c r="AD235" s="1">
        <f>(Table2[[#This Row],[Day High]]/Table2[[#This Row],[Close Price]])-1</f>
        <v>1.7100341184691947E-2</v>
      </c>
      <c r="AE235" s="1">
        <f>(Table2[[#This Row],[Close Price]]/Table2[[#This Row],[Current Week Low]])-1</f>
        <v>0.1745365005793742</v>
      </c>
      <c r="AF235" s="1">
        <f>(Table2[[#This Row],[Current Week High]]/Table2[[#This Row],[Close Price]])-1</f>
        <v>2.7664734656965617E-2</v>
      </c>
      <c r="AG235" s="1">
        <f>(Table2[[#This Row],[Close Price]]/Table2[[#This Row],[Current Month Low]])-1</f>
        <v>0.1745365005793742</v>
      </c>
      <c r="AH235" s="1">
        <f>(Table2[[#This Row],[Current Month High]]/Table2[[#This Row],[Close Price]])-1</f>
        <v>0.26937148024828383</v>
      </c>
      <c r="AI235">
        <v>26.9371480248283</v>
      </c>
      <c r="AJ235">
        <v>93.071428571428498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0.18</v>
      </c>
      <c r="AM235" t="s">
        <v>3159</v>
      </c>
      <c r="AN235">
        <v>-13.16</v>
      </c>
      <c r="AO235" t="s">
        <v>3158</v>
      </c>
      <c r="AQ235">
        <f>(Table2[[#This Row],[Sharpe Ratio]]-AVERAGE(Table2[Sharpe Ratio]))/_xlfn.STDEV.P(Table2[Sharpe Ratio])</f>
        <v>-0.67571570385832536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-2.6041714487477892</v>
      </c>
      <c r="AS235">
        <f>_xlfn.RANK.AVG(Table2[[#This Row],[1Y Return vs Nifty Z-Score]],Table2[1Y Return vs Nifty Z-Score])</f>
        <v>151</v>
      </c>
      <c r="AT235">
        <f>_xlfn.RANK.AVG(Table2[[#This Row],[6M Return vs Nifty Z-Score]],Table2[6M Return vs Nifty Z-Score])</f>
        <v>134</v>
      </c>
      <c r="AU235">
        <f>_xlfn.RANK.AVG(Table2[[#This Row],[Sharpe Ratio Z-Score]],Table2[Sharpe Ratio Z-Score])</f>
        <v>521.5</v>
      </c>
      <c r="AV235">
        <f>(Table2[[#This Row],[Rank 1Y]]+Table2[[#This Row],[Rank 6M]]+Table2[[#This Row],[Rank Sharpe]])/3</f>
        <v>268.83333333333331</v>
      </c>
    </row>
    <row r="236" spans="1:48" hidden="1" x14ac:dyDescent="0.3">
      <c r="A236" t="s">
        <v>1557</v>
      </c>
      <c r="B236" t="s">
        <v>1558</v>
      </c>
      <c r="C236" t="s">
        <v>3130</v>
      </c>
      <c r="D236" t="s">
        <v>163</v>
      </c>
      <c r="E236">
        <v>6161.4778537319999</v>
      </c>
      <c r="F236">
        <v>167.88</v>
      </c>
      <c r="G236">
        <v>140.37115320462999</v>
      </c>
      <c r="H236">
        <f>(Table2[[#This Row],[1Y Return vs Nifty]]-AVERAGE(Table2[1Y Return vs Nifty]))/_xlfn.STDEV.P(Table2[1Y Return vs Nifty])</f>
        <v>2.0860724094896645</v>
      </c>
      <c r="I236">
        <v>-15.0704603569929</v>
      </c>
      <c r="J236">
        <f>(Table2[[#This Row],[1M Return vs Nifty]]-AVERAGE(Table2[1M Return vs Nifty]))/_xlfn.STDEV.P(Table2[1M Return vs Nifty])</f>
        <v>-1.4672281857650489</v>
      </c>
      <c r="K236">
        <v>8.5001629584146308</v>
      </c>
      <c r="L236">
        <f>(Table2[[#This Row],[6M Return vs Nifty]]-AVERAGE(Table2[6M Return vs Nifty]))/_xlfn.STDEV.P(Table2[6M Return vs Nifty])</f>
        <v>0.18278245884493557</v>
      </c>
      <c r="M236">
        <v>-0.75120793788810103</v>
      </c>
      <c r="N236">
        <f>(Table2[[#This Row],[1W Return vs Nifty]]-AVERAGE(Table2[1W Return vs Nifty]))/_xlfn.STDEV.P(Table2[1W Return vs Nifty])</f>
        <v>-0.15270354547253118</v>
      </c>
      <c r="O236">
        <v>179.66</v>
      </c>
      <c r="P236">
        <v>186.38199982710401</v>
      </c>
      <c r="Q236">
        <v>157.21045014200701</v>
      </c>
      <c r="R236">
        <v>30.3363866147346</v>
      </c>
      <c r="S236" s="1">
        <f>(Table2[[#This Row],[Close Price]]-Table2[[#This Row],[20D EMA]])/Table2[[#This Row],[20D EMA]]</f>
        <v>-6.5568295669598139E-2</v>
      </c>
      <c r="T236" s="1">
        <f>(Table2[[#This Row],[Close Price]]-Table2[[#This Row],[50D EMA]])/Table2[[#This Row],[50D EMA]]</f>
        <v>-9.9269241902475935E-2</v>
      </c>
      <c r="U236" s="1">
        <f>(Table2[[#This Row],[Close Price]]-Table2[[#This Row],[200D EMA]])/Table2[[#This Row],[200D EMA]]</f>
        <v>6.786794292844571E-2</v>
      </c>
      <c r="V236">
        <v>0.38225876956015398</v>
      </c>
      <c r="W236">
        <v>163.01</v>
      </c>
      <c r="X236">
        <v>169.61</v>
      </c>
      <c r="Y236">
        <v>156.19999999999999</v>
      </c>
      <c r="Z236">
        <v>170</v>
      </c>
      <c r="AA236">
        <v>156.19999999999999</v>
      </c>
      <c r="AB236">
        <v>212.64</v>
      </c>
      <c r="AC236" s="1">
        <f>(Table2[[#This Row],[Close Price]]/Table2[[#This Row],[Day Low]])-1</f>
        <v>2.9875467762713992E-2</v>
      </c>
      <c r="AD236" s="1">
        <f>(Table2[[#This Row],[Day High]]/Table2[[#This Row],[Close Price]])-1</f>
        <v>1.0304979747438825E-2</v>
      </c>
      <c r="AE236" s="1">
        <f>(Table2[[#This Row],[Close Price]]/Table2[[#This Row],[Current Week Low]])-1</f>
        <v>7.4775928297055039E-2</v>
      </c>
      <c r="AF236" s="1">
        <f>(Table2[[#This Row],[Current Week High]]/Table2[[#This Row],[Close Price]])-1</f>
        <v>1.262806766738156E-2</v>
      </c>
      <c r="AG236" s="1">
        <f>(Table2[[#This Row],[Close Price]]/Table2[[#This Row],[Current Month Low]])-1</f>
        <v>7.4775928297055039E-2</v>
      </c>
      <c r="AH236" s="1">
        <f>(Table2[[#This Row],[Current Month High]]/Table2[[#This Row],[Close Price]])-1</f>
        <v>0.26661901358112927</v>
      </c>
      <c r="AI236">
        <v>33.815820824398301</v>
      </c>
      <c r="AJ236">
        <v>170.33816425120699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-0.08</v>
      </c>
      <c r="AM236" t="s">
        <v>3158</v>
      </c>
      <c r="AN236">
        <v>-9.9499999999999993</v>
      </c>
      <c r="AO236" t="s">
        <v>3158</v>
      </c>
      <c r="AQ236">
        <f>(Table2[[#This Row],[Sharpe Ratio]]-AVERAGE(Table2[Sharpe Ratio]))/_xlfn.STDEV.P(Table2[Sharpe Ratio])</f>
        <v>-0.67571570385832536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32</v>
      </c>
      <c r="AT236">
        <f>_xlfn.RANK.AVG(Table2[[#This Row],[6M Return vs Nifty Z-Score]],Table2[6M Return vs Nifty Z-Score])</f>
        <v>254</v>
      </c>
      <c r="AU236">
        <f>_xlfn.RANK.AVG(Table2[[#This Row],[Sharpe Ratio Z-Score]],Table2[Sharpe Ratio Z-Score])</f>
        <v>521.5</v>
      </c>
      <c r="AV236">
        <f>(Table2[[#This Row],[Rank 1Y]]+Table2[[#This Row],[Rank 6M]]+Table2[[#This Row],[Rank Sharpe]])/3</f>
        <v>269.16666666666669</v>
      </c>
    </row>
    <row r="237" spans="1:48" x14ac:dyDescent="0.3">
      <c r="A237" t="s">
        <v>429</v>
      </c>
      <c r="B237" t="s">
        <v>430</v>
      </c>
      <c r="C237" t="s">
        <v>3119</v>
      </c>
      <c r="D237" t="s">
        <v>120</v>
      </c>
      <c r="E237">
        <v>52584.791126115</v>
      </c>
      <c r="F237">
        <v>955.75</v>
      </c>
      <c r="G237">
        <v>57.092028331460199</v>
      </c>
      <c r="H237">
        <f>(Table2[[#This Row],[1Y Return vs Nifty]]-AVERAGE(Table2[1Y Return vs Nifty]))/_xlfn.STDEV.P(Table2[1Y Return vs Nifty])</f>
        <v>0.61916351271655778</v>
      </c>
      <c r="I237">
        <v>5.8902213550895697</v>
      </c>
      <c r="J237">
        <f>(Table2[[#This Row],[1M Return vs Nifty]]-AVERAGE(Table2[1M Return vs Nifty]))/_xlfn.STDEV.P(Table2[1M Return vs Nifty])</f>
        <v>0.87824634497954845</v>
      </c>
      <c r="K237">
        <v>21.0928002035261</v>
      </c>
      <c r="L237">
        <f>(Table2[[#This Row],[6M Return vs Nifty]]-AVERAGE(Table2[6M Return vs Nifty]))/_xlfn.STDEV.P(Table2[6M Return vs Nifty])</f>
        <v>0.64322697538384943</v>
      </c>
      <c r="M237">
        <v>-2.2892146217371101</v>
      </c>
      <c r="N237">
        <f>(Table2[[#This Row],[1W Return vs Nifty]]-AVERAGE(Table2[1W Return vs Nifty]))/_xlfn.STDEV.P(Table2[1W Return vs Nifty])</f>
        <v>-0.45377681777593876</v>
      </c>
      <c r="O237">
        <v>957.25</v>
      </c>
      <c r="P237">
        <v>896.55119863042796</v>
      </c>
      <c r="Q237">
        <v>741.58586384636897</v>
      </c>
      <c r="R237">
        <v>70.671250758194205</v>
      </c>
      <c r="S237" s="1">
        <f>(Table2[[#This Row],[Close Price]]-Table2[[#This Row],[20D EMA]])/Table2[[#This Row],[20D EMA]]</f>
        <v>-1.5669887699138157E-3</v>
      </c>
      <c r="T237" s="1">
        <f>(Table2[[#This Row],[Close Price]]-Table2[[#This Row],[50D EMA]])/Table2[[#This Row],[50D EMA]]</f>
        <v>6.6029470999541526E-2</v>
      </c>
      <c r="U237" s="1">
        <f>(Table2[[#This Row],[Close Price]]-Table2[[#This Row],[200D EMA]])/Table2[[#This Row],[200D EMA]]</f>
        <v>0.28879209622852042</v>
      </c>
      <c r="V237">
        <v>0.67967694510846899</v>
      </c>
      <c r="W237">
        <v>950.1</v>
      </c>
      <c r="X237">
        <v>985.2</v>
      </c>
      <c r="Y237">
        <v>933</v>
      </c>
      <c r="Z237">
        <v>985.2</v>
      </c>
      <c r="AA237">
        <v>891.05</v>
      </c>
      <c r="AB237">
        <v>1040</v>
      </c>
      <c r="AC237" s="1">
        <f>(Table2[[#This Row],[Close Price]]/Table2[[#This Row],[Day Low]])-1</f>
        <v>5.9467424481634001E-3</v>
      </c>
      <c r="AD237" s="1">
        <f>(Table2[[#This Row],[Day High]]/Table2[[#This Row],[Close Price]])-1</f>
        <v>3.0813497253465938E-2</v>
      </c>
      <c r="AE237" s="1">
        <f>(Table2[[#This Row],[Close Price]]/Table2[[#This Row],[Current Week Low]])-1</f>
        <v>2.438370846730975E-2</v>
      </c>
      <c r="AF237" s="1">
        <f>(Table2[[#This Row],[Current Week High]]/Table2[[#This Row],[Close Price]])-1</f>
        <v>3.0813497253465938E-2</v>
      </c>
      <c r="AG237" s="1">
        <f>(Table2[[#This Row],[Close Price]]/Table2[[#This Row],[Current Month Low]])-1</f>
        <v>7.2610964592334959E-2</v>
      </c>
      <c r="AH237" s="1">
        <f>(Table2[[#This Row],[Current Month High]]/Table2[[#This Row],[Close Price]])-1</f>
        <v>8.8150667015432838E-2</v>
      </c>
      <c r="AI237">
        <v>8.8150667015432802</v>
      </c>
      <c r="AJ237">
        <v>94.258130081300806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0.23</v>
      </c>
      <c r="AM237" t="s">
        <v>3159</v>
      </c>
      <c r="AN237">
        <v>-4.3600000000000003</v>
      </c>
      <c r="AO237" t="s">
        <v>3158</v>
      </c>
      <c r="AQ237">
        <f>(Table2[[#This Row],[Sharpe Ratio]]-AVERAGE(Table2[Sharpe Ratio]))/_xlfn.STDEV.P(Table2[Sharpe Ratio])</f>
        <v>-0.67571570385832536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1.0111443114456915</v>
      </c>
      <c r="AS237">
        <f>_xlfn.RANK.AVG(Table2[[#This Row],[1Y Return vs Nifty Z-Score]],Table2[1Y Return vs Nifty Z-Score])</f>
        <v>150</v>
      </c>
      <c r="AT237">
        <f>_xlfn.RANK.AVG(Table2[[#This Row],[6M Return vs Nifty Z-Score]],Table2[6M Return vs Nifty Z-Score])</f>
        <v>143</v>
      </c>
      <c r="AU237">
        <f>_xlfn.RANK.AVG(Table2[[#This Row],[Sharpe Ratio Z-Score]],Table2[Sharpe Ratio Z-Score])</f>
        <v>521.5</v>
      </c>
      <c r="AV237">
        <f>(Table2[[#This Row],[Rank 1Y]]+Table2[[#This Row],[Rank 6M]]+Table2[[#This Row],[Rank Sharpe]])/3</f>
        <v>271.5</v>
      </c>
    </row>
    <row r="238" spans="1:48" hidden="1" x14ac:dyDescent="0.3">
      <c r="A238" t="s">
        <v>1517</v>
      </c>
      <c r="B238" t="s">
        <v>1518</v>
      </c>
      <c r="C238" t="s">
        <v>3115</v>
      </c>
      <c r="D238" t="s">
        <v>48</v>
      </c>
      <c r="E238">
        <v>6551.5350576000001</v>
      </c>
      <c r="F238">
        <v>39</v>
      </c>
      <c r="G238">
        <v>28.788755561923502</v>
      </c>
      <c r="H238">
        <f>(Table2[[#This Row],[1Y Return vs Nifty]]-AVERAGE(Table2[1Y Return vs Nifty]))/_xlfn.STDEV.P(Table2[1Y Return vs Nifty])</f>
        <v>0.12061933737057708</v>
      </c>
      <c r="I238">
        <v>-5.3240694385776397</v>
      </c>
      <c r="J238">
        <f>(Table2[[#This Row],[1M Return vs Nifty]]-AVERAGE(Table2[1M Return vs Nifty]))/_xlfn.STDEV.P(Table2[1M Return vs Nifty])</f>
        <v>-0.37661901666315911</v>
      </c>
      <c r="K238">
        <v>-4.64145872250577</v>
      </c>
      <c r="L238">
        <f>(Table2[[#This Row],[6M Return vs Nifty]]-AVERAGE(Table2[6M Return vs Nifty]))/_xlfn.STDEV.P(Table2[6M Return vs Nifty])</f>
        <v>-0.29773544408740932</v>
      </c>
      <c r="M238">
        <v>4.3794481939183803E-2</v>
      </c>
      <c r="N238">
        <f>(Table2[[#This Row],[1W Return vs Nifty]]-AVERAGE(Table2[1W Return vs Nifty]))/_xlfn.STDEV.P(Table2[1W Return vs Nifty])</f>
        <v>2.9225532564559967E-3</v>
      </c>
      <c r="O238">
        <v>40.08</v>
      </c>
      <c r="P238">
        <v>42.474621695958497</v>
      </c>
      <c r="Q238">
        <v>40.467638534580097</v>
      </c>
      <c r="R238">
        <v>37.435150464885503</v>
      </c>
      <c r="S238" s="1">
        <f>(Table2[[#This Row],[Close Price]]-Table2[[#This Row],[20D EMA]])/Table2[[#This Row],[20D EMA]]</f>
        <v>-2.6946107784431097E-2</v>
      </c>
      <c r="T238" s="1">
        <f>(Table2[[#This Row],[Close Price]]-Table2[[#This Row],[50D EMA]])/Table2[[#This Row],[50D EMA]]</f>
        <v>-8.1804653160433227E-2</v>
      </c>
      <c r="U238" s="1">
        <f>(Table2[[#This Row],[Close Price]]-Table2[[#This Row],[200D EMA]])/Table2[[#This Row],[200D EMA]]</f>
        <v>-3.6266967575238701E-2</v>
      </c>
      <c r="V238">
        <v>0.80977932529942598</v>
      </c>
      <c r="W238">
        <v>38.299999999999997</v>
      </c>
      <c r="X238">
        <v>39.9</v>
      </c>
      <c r="Y238">
        <v>36.28</v>
      </c>
      <c r="Z238">
        <v>39.9</v>
      </c>
      <c r="AA238">
        <v>35.5</v>
      </c>
      <c r="AB238">
        <v>45.06</v>
      </c>
      <c r="AC238" s="1">
        <f>(Table2[[#This Row],[Close Price]]/Table2[[#This Row],[Day Low]])-1</f>
        <v>1.8276762402088753E-2</v>
      </c>
      <c r="AD238" s="1">
        <f>(Table2[[#This Row],[Day High]]/Table2[[#This Row],[Close Price]])-1</f>
        <v>2.3076923076922995E-2</v>
      </c>
      <c r="AE238" s="1">
        <f>(Table2[[#This Row],[Close Price]]/Table2[[#This Row],[Current Week Low]])-1</f>
        <v>7.4972436604189507E-2</v>
      </c>
      <c r="AF238" s="1">
        <f>(Table2[[#This Row],[Current Week High]]/Table2[[#This Row],[Close Price]])-1</f>
        <v>2.3076923076922995E-2</v>
      </c>
      <c r="AG238" s="1">
        <f>(Table2[[#This Row],[Close Price]]/Table2[[#This Row],[Current Month Low]])-1</f>
        <v>9.8591549295774739E-2</v>
      </c>
      <c r="AH238" s="1">
        <f>(Table2[[#This Row],[Current Month High]]/Table2[[#This Row],[Close Price]])-1</f>
        <v>0.15538461538461545</v>
      </c>
      <c r="AI238">
        <v>47.435897435897402</v>
      </c>
      <c r="AJ238">
        <v>63.158212754329099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-0.17</v>
      </c>
      <c r="AM238" t="s">
        <v>3158</v>
      </c>
      <c r="AN238">
        <v>-10.69</v>
      </c>
      <c r="AO238" t="s">
        <v>3158</v>
      </c>
      <c r="AP238">
        <v>0.12705595050070001</v>
      </c>
      <c r="AQ238">
        <f>(Table2[[#This Row],[Sharpe Ratio]]-AVERAGE(Table2[Sharpe Ratio]))/_xlfn.STDEV.P(Table2[Sharpe Ratio])</f>
        <v>0.8344359333322694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254</v>
      </c>
      <c r="AT238">
        <f>_xlfn.RANK.AVG(Table2[[#This Row],[6M Return vs Nifty Z-Score]],Table2[6M Return vs Nifty Z-Score])</f>
        <v>423</v>
      </c>
      <c r="AU238">
        <f>_xlfn.RANK.AVG(Table2[[#This Row],[Sharpe Ratio Z-Score]],Table2[Sharpe Ratio Z-Score])</f>
        <v>139</v>
      </c>
      <c r="AV238">
        <f>(Table2[[#This Row],[Rank 1Y]]+Table2[[#This Row],[Rank 6M]]+Table2[[#This Row],[Rank Sharpe]])/3</f>
        <v>272</v>
      </c>
    </row>
    <row r="239" spans="1:48" x14ac:dyDescent="0.3">
      <c r="A239" t="s">
        <v>351</v>
      </c>
      <c r="B239" t="s">
        <v>352</v>
      </c>
      <c r="C239" t="s">
        <v>3116</v>
      </c>
      <c r="D239" t="s">
        <v>51</v>
      </c>
      <c r="E239">
        <v>69295.091400000005</v>
      </c>
      <c r="F239">
        <v>5795.6</v>
      </c>
      <c r="G239">
        <v>29.821182976515502</v>
      </c>
      <c r="H239">
        <f>(Table2[[#This Row],[1Y Return vs Nifty]]-AVERAGE(Table2[1Y Return vs Nifty]))/_xlfn.STDEV.P(Table2[1Y Return vs Nifty])</f>
        <v>0.13880489061749146</v>
      </c>
      <c r="I239">
        <v>1.4837410046577499</v>
      </c>
      <c r="J239">
        <f>(Table2[[#This Row],[1M Return vs Nifty]]-AVERAGE(Table2[1M Return vs Nifty]))/_xlfn.STDEV.P(Table2[1M Return vs Nifty])</f>
        <v>0.38516660768232402</v>
      </c>
      <c r="K239">
        <v>12.2362272381402</v>
      </c>
      <c r="L239">
        <f>(Table2[[#This Row],[6M Return vs Nifty]]-AVERAGE(Table2[6M Return vs Nifty]))/_xlfn.STDEV.P(Table2[6M Return vs Nifty])</f>
        <v>0.31939008737837532</v>
      </c>
      <c r="M239">
        <v>-3.6179001323295599</v>
      </c>
      <c r="N239">
        <f>(Table2[[#This Row],[1W Return vs Nifty]]-AVERAGE(Table2[1W Return vs Nifty]))/_xlfn.STDEV.P(Table2[1W Return vs Nifty])</f>
        <v>-0.7138743184806009</v>
      </c>
      <c r="O239">
        <v>6044.79</v>
      </c>
      <c r="P239">
        <v>5991.6616469268802</v>
      </c>
      <c r="Q239">
        <v>5372.8695265155302</v>
      </c>
      <c r="R239">
        <v>39.715523553860301</v>
      </c>
      <c r="S239" s="1">
        <f>(Table2[[#This Row],[Close Price]]-Table2[[#This Row],[20D EMA]])/Table2[[#This Row],[20D EMA]]</f>
        <v>-4.1223930029000114E-2</v>
      </c>
      <c r="T239" s="1">
        <f>(Table2[[#This Row],[Close Price]]-Table2[[#This Row],[50D EMA]])/Table2[[#This Row],[50D EMA]]</f>
        <v>-3.2722416331275934E-2</v>
      </c>
      <c r="U239" s="1">
        <f>(Table2[[#This Row],[Close Price]]-Table2[[#This Row],[200D EMA]])/Table2[[#This Row],[200D EMA]]</f>
        <v>7.867871560964998E-2</v>
      </c>
      <c r="V239">
        <v>0.77308475188583003</v>
      </c>
      <c r="W239">
        <v>5773.25</v>
      </c>
      <c r="X239">
        <v>5975.4</v>
      </c>
      <c r="Y239">
        <v>5773.25</v>
      </c>
      <c r="Z239">
        <v>6084.5</v>
      </c>
      <c r="AA239">
        <v>5773.25</v>
      </c>
      <c r="AB239">
        <v>6375.55</v>
      </c>
      <c r="AC239" s="1">
        <f>(Table2[[#This Row],[Close Price]]/Table2[[#This Row],[Day Low]])-1</f>
        <v>3.871302992248804E-3</v>
      </c>
      <c r="AD239" s="1">
        <f>(Table2[[#This Row],[Day High]]/Table2[[#This Row],[Close Price]])-1</f>
        <v>3.1023535095589638E-2</v>
      </c>
      <c r="AE239" s="1">
        <f>(Table2[[#This Row],[Close Price]]/Table2[[#This Row],[Current Week Low]])-1</f>
        <v>3.871302992248804E-3</v>
      </c>
      <c r="AF239" s="1">
        <f>(Table2[[#This Row],[Current Week High]]/Table2[[#This Row],[Close Price]])-1</f>
        <v>4.9848160673614306E-2</v>
      </c>
      <c r="AG239" s="1">
        <f>(Table2[[#This Row],[Close Price]]/Table2[[#This Row],[Current Month Low]])-1</f>
        <v>3.871302992248804E-3</v>
      </c>
      <c r="AH239" s="1">
        <f>(Table2[[#This Row],[Current Month High]]/Table2[[#This Row],[Close Price]])-1</f>
        <v>0.10006729242873891</v>
      </c>
      <c r="AI239">
        <v>11.117054317068099</v>
      </c>
      <c r="AJ239">
        <v>58.774861651416302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0.01</v>
      </c>
      <c r="AM239" t="s">
        <v>3159</v>
      </c>
      <c r="AN239">
        <v>-7.29</v>
      </c>
      <c r="AO239" t="s">
        <v>3158</v>
      </c>
      <c r="AP239">
        <v>5.0205057134759999E-2</v>
      </c>
      <c r="AQ239">
        <f>(Table2[[#This Row],[Sharpe Ratio]]-AVERAGE(Table2[Sharpe Ratio]))/_xlfn.STDEV.P(Table2[Sharpe Ratio])</f>
        <v>-7.8992378988252052E-2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5.0494888209337896E-2</v>
      </c>
      <c r="AS239">
        <f>_xlfn.RANK.AVG(Table2[[#This Row],[1Y Return vs Nifty Z-Score]],Table2[1Y Return vs Nifty Z-Score])</f>
        <v>250</v>
      </c>
      <c r="AT239">
        <f>_xlfn.RANK.AVG(Table2[[#This Row],[6M Return vs Nifty Z-Score]],Table2[6M Return vs Nifty Z-Score])</f>
        <v>210</v>
      </c>
      <c r="AU239">
        <f>_xlfn.RANK.AVG(Table2[[#This Row],[Sharpe Ratio Z-Score]],Table2[Sharpe Ratio Z-Score])</f>
        <v>359</v>
      </c>
      <c r="AV239">
        <f>(Table2[[#This Row],[Rank 1Y]]+Table2[[#This Row],[Rank 6M]]+Table2[[#This Row],[Rank Sharpe]])/3</f>
        <v>273</v>
      </c>
    </row>
    <row r="240" spans="1:48" hidden="1" x14ac:dyDescent="0.3">
      <c r="A240" t="s">
        <v>364</v>
      </c>
      <c r="B240" t="s">
        <v>365</v>
      </c>
      <c r="C240" t="s">
        <v>3121</v>
      </c>
      <c r="D240" t="s">
        <v>80</v>
      </c>
      <c r="E240">
        <v>65478.940119519997</v>
      </c>
      <c r="F240">
        <v>316.10000000000002</v>
      </c>
      <c r="G240">
        <v>59.048326690362998</v>
      </c>
      <c r="H240">
        <f>(Table2[[#This Row],[1Y Return vs Nifty]]-AVERAGE(Table2[1Y Return vs Nifty]))/_xlfn.STDEV.P(Table2[1Y Return vs Nifty])</f>
        <v>0.65362246592707218</v>
      </c>
      <c r="I240">
        <v>-4.40429394663553</v>
      </c>
      <c r="J240">
        <f>(Table2[[#This Row],[1M Return vs Nifty]]-AVERAGE(Table2[1M Return vs Nifty]))/_xlfn.STDEV.P(Table2[1M Return vs Nifty])</f>
        <v>-0.27369726917487242</v>
      </c>
      <c r="K240">
        <v>18.760232162566801</v>
      </c>
      <c r="L240">
        <f>(Table2[[#This Row],[6M Return vs Nifty]]-AVERAGE(Table2[6M Return vs Nifty]))/_xlfn.STDEV.P(Table2[6M Return vs Nifty])</f>
        <v>0.55793760009190541</v>
      </c>
      <c r="M240">
        <v>7.4334167396839703</v>
      </c>
      <c r="N240">
        <f>(Table2[[#This Row],[1W Return vs Nifty]]-AVERAGE(Table2[1W Return vs Nifty]))/_xlfn.STDEV.P(Table2[1W Return vs Nifty])</f>
        <v>1.4494817766907118</v>
      </c>
      <c r="O240">
        <v>311.49</v>
      </c>
      <c r="P240">
        <v>317.830093669701</v>
      </c>
      <c r="Q240">
        <v>281.39020731078602</v>
      </c>
      <c r="R240">
        <v>57.754062112119598</v>
      </c>
      <c r="S240" s="1">
        <f>(Table2[[#This Row],[Close Price]]-Table2[[#This Row],[20D EMA]])/Table2[[#This Row],[20D EMA]]</f>
        <v>1.4799833060451422E-2</v>
      </c>
      <c r="T240" s="1">
        <f>(Table2[[#This Row],[Close Price]]-Table2[[#This Row],[50D EMA]])/Table2[[#This Row],[50D EMA]]</f>
        <v>-5.4434545505906221E-3</v>
      </c>
      <c r="U240" s="1">
        <f>(Table2[[#This Row],[Close Price]]-Table2[[#This Row],[200D EMA]])/Table2[[#This Row],[200D EMA]]</f>
        <v>0.12335110386722946</v>
      </c>
      <c r="V240">
        <v>1.44670038753553</v>
      </c>
      <c r="W240">
        <v>313.85000000000002</v>
      </c>
      <c r="X240">
        <v>322.60000000000002</v>
      </c>
      <c r="Y240">
        <v>277.25</v>
      </c>
      <c r="Z240">
        <v>322.60000000000002</v>
      </c>
      <c r="AA240">
        <v>276</v>
      </c>
      <c r="AB240">
        <v>351</v>
      </c>
      <c r="AC240" s="1">
        <f>(Table2[[#This Row],[Close Price]]/Table2[[#This Row],[Day Low]])-1</f>
        <v>7.1690297913016288E-3</v>
      </c>
      <c r="AD240" s="1">
        <f>(Table2[[#This Row],[Day High]]/Table2[[#This Row],[Close Price]])-1</f>
        <v>2.0563112938943418E-2</v>
      </c>
      <c r="AE240" s="1">
        <f>(Table2[[#This Row],[Close Price]]/Table2[[#This Row],[Current Week Low]])-1</f>
        <v>0.14012623985572592</v>
      </c>
      <c r="AF240" s="1">
        <f>(Table2[[#This Row],[Current Week High]]/Table2[[#This Row],[Close Price]])-1</f>
        <v>2.0563112938943418E-2</v>
      </c>
      <c r="AG240" s="1">
        <f>(Table2[[#This Row],[Close Price]]/Table2[[#This Row],[Current Month Low]])-1</f>
        <v>0.14528985507246395</v>
      </c>
      <c r="AH240" s="1">
        <f>(Table2[[#This Row],[Current Month High]]/Table2[[#This Row],[Close Price]])-1</f>
        <v>0.1104080987029421</v>
      </c>
      <c r="AI240">
        <v>14.1885479278709</v>
      </c>
      <c r="AJ240">
        <v>88.5475693408887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0.03</v>
      </c>
      <c r="AM240" t="s">
        <v>3159</v>
      </c>
      <c r="AN240">
        <v>-0.92</v>
      </c>
      <c r="AO240" t="s">
        <v>3158</v>
      </c>
      <c r="AQ240">
        <f>(Table2[[#This Row],[Sharpe Ratio]]-AVERAGE(Table2[Sharpe Ratio]))/_xlfn.STDEV.P(Table2[Sharpe Ratio])</f>
        <v>-0.67571570385832536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142</v>
      </c>
      <c r="AT240">
        <f>_xlfn.RANK.AVG(Table2[[#This Row],[6M Return vs Nifty Z-Score]],Table2[6M Return vs Nifty Z-Score])</f>
        <v>158</v>
      </c>
      <c r="AU240">
        <f>_xlfn.RANK.AVG(Table2[[#This Row],[Sharpe Ratio Z-Score]],Table2[Sharpe Ratio Z-Score])</f>
        <v>521.5</v>
      </c>
      <c r="AV240">
        <f>(Table2[[#This Row],[Rank 1Y]]+Table2[[#This Row],[Rank 6M]]+Table2[[#This Row],[Rank Sharpe]])/3</f>
        <v>273.83333333333331</v>
      </c>
    </row>
    <row r="241" spans="1:48" hidden="1" x14ac:dyDescent="0.3">
      <c r="A241" t="s">
        <v>1985</v>
      </c>
      <c r="B241" t="s">
        <v>1986</v>
      </c>
      <c r="C241" t="s">
        <v>3126</v>
      </c>
      <c r="D241" t="s">
        <v>278</v>
      </c>
      <c r="E241">
        <v>3379.4978867999998</v>
      </c>
      <c r="F241">
        <v>135.80000000000001</v>
      </c>
      <c r="G241">
        <v>28.835602129207398</v>
      </c>
      <c r="H241">
        <f>(Table2[[#This Row],[1Y Return vs Nifty]]-AVERAGE(Table2[1Y Return vs Nifty]))/_xlfn.STDEV.P(Table2[1Y Return vs Nifty])</f>
        <v>0.12144450990254933</v>
      </c>
      <c r="I241">
        <v>-7.9826923717490201</v>
      </c>
      <c r="J241">
        <f>(Table2[[#This Row],[1M Return vs Nifty]]-AVERAGE(Table2[1M Return vs Nifty]))/_xlfn.STDEV.P(Table2[1M Return vs Nifty])</f>
        <v>-0.67411565643191595</v>
      </c>
      <c r="K241">
        <v>26.509955482724902</v>
      </c>
      <c r="L241">
        <f>(Table2[[#This Row],[6M Return vs Nifty]]-AVERAGE(Table2[6M Return vs Nifty]))/_xlfn.STDEV.P(Table2[6M Return vs Nifty])</f>
        <v>0.84130299353606131</v>
      </c>
      <c r="M241">
        <v>-5.5608491719785098</v>
      </c>
      <c r="N241">
        <f>(Table2[[#This Row],[1W Return vs Nifty]]-AVERAGE(Table2[1W Return vs Nifty]))/_xlfn.STDEV.P(Table2[1W Return vs Nifty])</f>
        <v>-1.0942172854057699</v>
      </c>
      <c r="O241">
        <v>143.63</v>
      </c>
      <c r="P241">
        <v>147.73194053469501</v>
      </c>
      <c r="Q241">
        <v>128.366678386915</v>
      </c>
      <c r="R241">
        <v>29.932017745998099</v>
      </c>
      <c r="S241" s="1">
        <f>(Table2[[#This Row],[Close Price]]-Table2[[#This Row],[20D EMA]])/Table2[[#This Row],[20D EMA]]</f>
        <v>-5.4515073452621209E-2</v>
      </c>
      <c r="T241" s="1">
        <f>(Table2[[#This Row],[Close Price]]-Table2[[#This Row],[50D EMA]])/Table2[[#This Row],[50D EMA]]</f>
        <v>-8.076750695556438E-2</v>
      </c>
      <c r="U241" s="1">
        <f>(Table2[[#This Row],[Close Price]]-Table2[[#This Row],[200D EMA]])/Table2[[#This Row],[200D EMA]]</f>
        <v>5.7906940543245571E-2</v>
      </c>
      <c r="V241">
        <v>0.61425755118996395</v>
      </c>
      <c r="W241">
        <v>130.91999999999999</v>
      </c>
      <c r="X241">
        <v>137.80000000000001</v>
      </c>
      <c r="Y241">
        <v>126.34</v>
      </c>
      <c r="Z241">
        <v>137.80000000000001</v>
      </c>
      <c r="AA241">
        <v>126.34</v>
      </c>
      <c r="AB241">
        <v>163.9</v>
      </c>
      <c r="AC241" s="1">
        <f>(Table2[[#This Row],[Close Price]]/Table2[[#This Row],[Day Low]])-1</f>
        <v>3.7274671555148409E-2</v>
      </c>
      <c r="AD241" s="1">
        <f>(Table2[[#This Row],[Day High]]/Table2[[#This Row],[Close Price]])-1</f>
        <v>1.4727540500736325E-2</v>
      </c>
      <c r="AE241" s="1">
        <f>(Table2[[#This Row],[Close Price]]/Table2[[#This Row],[Current Week Low]])-1</f>
        <v>7.4877315181256954E-2</v>
      </c>
      <c r="AF241" s="1">
        <f>(Table2[[#This Row],[Current Week High]]/Table2[[#This Row],[Close Price]])-1</f>
        <v>1.4727540500736325E-2</v>
      </c>
      <c r="AG241" s="1">
        <f>(Table2[[#This Row],[Close Price]]/Table2[[#This Row],[Current Month Low]])-1</f>
        <v>7.4877315181256954E-2</v>
      </c>
      <c r="AH241" s="1">
        <f>(Table2[[#This Row],[Current Month High]]/Table2[[#This Row],[Close Price]])-1</f>
        <v>0.20692194403534603</v>
      </c>
      <c r="AI241">
        <v>30.3387334315169</v>
      </c>
      <c r="AJ241">
        <v>66.421568627450995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-0.02</v>
      </c>
      <c r="AM241" t="s">
        <v>3158</v>
      </c>
      <c r="AN241">
        <v>-12.49</v>
      </c>
      <c r="AO241" t="s">
        <v>3158</v>
      </c>
      <c r="AP241">
        <v>1.7149271874576998E-2</v>
      </c>
      <c r="AQ241">
        <f>(Table2[[#This Row],[Sharpe Ratio]]-AVERAGE(Table2[Sharpe Ratio]))/_xlfn.STDEV.P(Table2[Sharpe Ratio])</f>
        <v>-0.47188423515528027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252</v>
      </c>
      <c r="AT241">
        <f>_xlfn.RANK.AVG(Table2[[#This Row],[6M Return vs Nifty Z-Score]],Table2[6M Return vs Nifty Z-Score])</f>
        <v>114</v>
      </c>
      <c r="AU241">
        <f>_xlfn.RANK.AVG(Table2[[#This Row],[Sharpe Ratio Z-Score]],Table2[Sharpe Ratio Z-Score])</f>
        <v>456</v>
      </c>
      <c r="AV241">
        <f>(Table2[[#This Row],[Rank 1Y]]+Table2[[#This Row],[Rank 6M]]+Table2[[#This Row],[Rank Sharpe]])/3</f>
        <v>274</v>
      </c>
    </row>
    <row r="242" spans="1:48" hidden="1" x14ac:dyDescent="0.3">
      <c r="A242" t="s">
        <v>1535</v>
      </c>
      <c r="B242" t="s">
        <v>1536</v>
      </c>
      <c r="C242" t="s">
        <v>3118</v>
      </c>
      <c r="D242" t="s">
        <v>200</v>
      </c>
      <c r="E242">
        <v>6438.1213908</v>
      </c>
      <c r="F242">
        <v>448.2</v>
      </c>
      <c r="G242">
        <v>7.0852141392649601</v>
      </c>
      <c r="H242">
        <f>(Table2[[#This Row],[1Y Return vs Nifty]]-AVERAGE(Table2[1Y Return vs Nifty]))/_xlfn.STDEV.P(Table2[1Y Return vs Nifty])</f>
        <v>-0.26167476157520198</v>
      </c>
      <c r="I242">
        <v>-11.563359634205501</v>
      </c>
      <c r="J242">
        <f>(Table2[[#This Row],[1M Return vs Nifty]]-AVERAGE(Table2[1M Return vs Nifty]))/_xlfn.STDEV.P(Table2[1M Return vs Nifty])</f>
        <v>-1.0747879238000877</v>
      </c>
      <c r="K242">
        <v>6.4531580601986596</v>
      </c>
      <c r="L242">
        <f>(Table2[[#This Row],[6M Return vs Nifty]]-AVERAGE(Table2[6M Return vs Nifty]))/_xlfn.STDEV.P(Table2[6M Return vs Nifty])</f>
        <v>0.1079345804882603</v>
      </c>
      <c r="M242">
        <v>2.97715413194511</v>
      </c>
      <c r="N242">
        <f>(Table2[[#This Row],[1W Return vs Nifty]]-AVERAGE(Table2[1W Return vs Nifty]))/_xlfn.STDEV.P(Table2[1W Return vs Nifty])</f>
        <v>0.5771438475748133</v>
      </c>
      <c r="O242">
        <v>453.7</v>
      </c>
      <c r="P242">
        <v>475.04400214226001</v>
      </c>
      <c r="Q242">
        <v>431.74801169018298</v>
      </c>
      <c r="R242">
        <v>38.840859213326901</v>
      </c>
      <c r="S242" s="1">
        <f>(Table2[[#This Row],[Close Price]]-Table2[[#This Row],[20D EMA]])/Table2[[#This Row],[20D EMA]]</f>
        <v>-1.2122547939166851E-2</v>
      </c>
      <c r="T242" s="1">
        <f>(Table2[[#This Row],[Close Price]]-Table2[[#This Row],[50D EMA]])/Table2[[#This Row],[50D EMA]]</f>
        <v>-5.6508453998375355E-2</v>
      </c>
      <c r="U242" s="1">
        <f>(Table2[[#This Row],[Close Price]]-Table2[[#This Row],[200D EMA]])/Table2[[#This Row],[200D EMA]]</f>
        <v>3.8105533469422796E-2</v>
      </c>
      <c r="V242">
        <v>0.654445832350111</v>
      </c>
      <c r="W242">
        <v>429</v>
      </c>
      <c r="X242">
        <v>452</v>
      </c>
      <c r="Y242">
        <v>421.4</v>
      </c>
      <c r="Z242">
        <v>452</v>
      </c>
      <c r="AA242">
        <v>413.7</v>
      </c>
      <c r="AB242">
        <v>528.70000000000005</v>
      </c>
      <c r="AC242" s="1">
        <f>(Table2[[#This Row],[Close Price]]/Table2[[#This Row],[Day Low]])-1</f>
        <v>4.4755244755244838E-2</v>
      </c>
      <c r="AD242" s="1">
        <f>(Table2[[#This Row],[Day High]]/Table2[[#This Row],[Close Price]])-1</f>
        <v>8.4783578759481948E-3</v>
      </c>
      <c r="AE242" s="1">
        <f>(Table2[[#This Row],[Close Price]]/Table2[[#This Row],[Current Week Low]])-1</f>
        <v>6.3597532036070215E-2</v>
      </c>
      <c r="AF242" s="1">
        <f>(Table2[[#This Row],[Current Week High]]/Table2[[#This Row],[Close Price]])-1</f>
        <v>8.4783578759481948E-3</v>
      </c>
      <c r="AG242" s="1">
        <f>(Table2[[#This Row],[Close Price]]/Table2[[#This Row],[Current Month Low]])-1</f>
        <v>8.3393763596809389E-2</v>
      </c>
      <c r="AH242" s="1">
        <f>(Table2[[#This Row],[Current Month High]]/Table2[[#This Row],[Close Price]])-1</f>
        <v>0.17960731816153519</v>
      </c>
      <c r="AI242">
        <v>24.843819723337699</v>
      </c>
      <c r="AJ242">
        <v>65.052476523660403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-0.05</v>
      </c>
      <c r="AM242" t="s">
        <v>3158</v>
      </c>
      <c r="AN242">
        <v>-0.64</v>
      </c>
      <c r="AO242" t="s">
        <v>3158</v>
      </c>
      <c r="AP242">
        <v>0.119680093726956</v>
      </c>
      <c r="AQ242">
        <f>(Table2[[#This Row],[Sharpe Ratio]]-AVERAGE(Table2[Sharpe Ratio]))/_xlfn.STDEV.P(Table2[Sharpe Ratio])</f>
        <v>0.74676855420789312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387</v>
      </c>
      <c r="AT242">
        <f>_xlfn.RANK.AVG(Table2[[#This Row],[6M Return vs Nifty Z-Score]],Table2[6M Return vs Nifty Z-Score])</f>
        <v>281</v>
      </c>
      <c r="AU242">
        <f>_xlfn.RANK.AVG(Table2[[#This Row],[Sharpe Ratio Z-Score]],Table2[Sharpe Ratio Z-Score])</f>
        <v>155</v>
      </c>
      <c r="AV242">
        <f>(Table2[[#This Row],[Rank 1Y]]+Table2[[#This Row],[Rank 6M]]+Table2[[#This Row],[Rank Sharpe]])/3</f>
        <v>274.33333333333331</v>
      </c>
    </row>
    <row r="243" spans="1:48" hidden="1" x14ac:dyDescent="0.3">
      <c r="A243" t="s">
        <v>314</v>
      </c>
      <c r="B243" t="s">
        <v>315</v>
      </c>
      <c r="C243" t="s">
        <v>3114</v>
      </c>
      <c r="D243" t="s">
        <v>197</v>
      </c>
      <c r="E243">
        <v>84074.839253910002</v>
      </c>
      <c r="F243">
        <v>3091.15</v>
      </c>
      <c r="G243">
        <v>23.342117531178101</v>
      </c>
      <c r="H243">
        <f>(Table2[[#This Row],[1Y Return vs Nifty]]-AVERAGE(Table2[1Y Return vs Nifty]))/_xlfn.STDEV.P(Table2[1Y Return vs Nifty])</f>
        <v>2.4680267441934647E-2</v>
      </c>
      <c r="I243">
        <v>-12.5526065242626</v>
      </c>
      <c r="J243">
        <f>(Table2[[#This Row],[1M Return vs Nifty]]-AVERAGE(Table2[1M Return vs Nifty]))/_xlfn.STDEV.P(Table2[1M Return vs Nifty])</f>
        <v>-1.1854834353830794</v>
      </c>
      <c r="K243">
        <v>1.7472813864194801</v>
      </c>
      <c r="L243">
        <f>(Table2[[#This Row],[6M Return vs Nifty]]-AVERAGE(Table2[6M Return vs Nifty]))/_xlfn.STDEV.P(Table2[6M Return vs Nifty])</f>
        <v>-6.4133832805481544E-2</v>
      </c>
      <c r="M243">
        <v>-6.9485032297673399</v>
      </c>
      <c r="N243">
        <f>(Table2[[#This Row],[1W Return vs Nifty]]-AVERAGE(Table2[1W Return vs Nifty]))/_xlfn.STDEV.P(Table2[1W Return vs Nifty])</f>
        <v>-1.3658582037391263</v>
      </c>
      <c r="O243">
        <v>3365.97</v>
      </c>
      <c r="P243">
        <v>3449.82627822521</v>
      </c>
      <c r="Q243">
        <v>3042.4650057607601</v>
      </c>
      <c r="R243">
        <v>15.0019777231339</v>
      </c>
      <c r="S243" s="1">
        <f>(Table2[[#This Row],[Close Price]]-Table2[[#This Row],[20D EMA]])/Table2[[#This Row],[20D EMA]]</f>
        <v>-8.1646598157440423E-2</v>
      </c>
      <c r="T243" s="1">
        <f>(Table2[[#This Row],[Close Price]]-Table2[[#This Row],[50D EMA]])/Table2[[#This Row],[50D EMA]]</f>
        <v>-0.10396937390416473</v>
      </c>
      <c r="U243" s="1">
        <f>(Table2[[#This Row],[Close Price]]-Table2[[#This Row],[200D EMA]])/Table2[[#This Row],[200D EMA]]</f>
        <v>1.6001825541808162E-2</v>
      </c>
      <c r="V243">
        <v>1.0278039519826101</v>
      </c>
      <c r="W243">
        <v>3066.75</v>
      </c>
      <c r="X243">
        <v>3139.45</v>
      </c>
      <c r="Y243">
        <v>3048.4</v>
      </c>
      <c r="Z243">
        <v>3150.8</v>
      </c>
      <c r="AA243">
        <v>3048.4</v>
      </c>
      <c r="AB243">
        <v>3873.25</v>
      </c>
      <c r="AC243" s="1">
        <f>(Table2[[#This Row],[Close Price]]/Table2[[#This Row],[Day Low]])-1</f>
        <v>7.9563055351756784E-3</v>
      </c>
      <c r="AD243" s="1">
        <f>(Table2[[#This Row],[Day High]]/Table2[[#This Row],[Close Price]])-1</f>
        <v>1.5625252737654138E-2</v>
      </c>
      <c r="AE243" s="1">
        <f>(Table2[[#This Row],[Close Price]]/Table2[[#This Row],[Current Week Low]])-1</f>
        <v>1.4023750164020576E-2</v>
      </c>
      <c r="AF243" s="1">
        <f>(Table2[[#This Row],[Current Week High]]/Table2[[#This Row],[Close Price]])-1</f>
        <v>1.9297025378904431E-2</v>
      </c>
      <c r="AG243" s="1">
        <f>(Table2[[#This Row],[Close Price]]/Table2[[#This Row],[Current Month Low]])-1</f>
        <v>1.4023750164020576E-2</v>
      </c>
      <c r="AH243" s="1">
        <f>(Table2[[#This Row],[Current Month High]]/Table2[[#This Row],[Close Price]])-1</f>
        <v>0.25301263283891107</v>
      </c>
      <c r="AI243">
        <v>25.8431328146482</v>
      </c>
      <c r="AJ243">
        <v>51.152783550524397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-0.08</v>
      </c>
      <c r="AM243" t="s">
        <v>3158</v>
      </c>
      <c r="AN243">
        <v>-12.24</v>
      </c>
      <c r="AO243" t="s">
        <v>3158</v>
      </c>
      <c r="AP243">
        <v>0.102668179970156</v>
      </c>
      <c r="AQ243">
        <f>(Table2[[#This Row],[Sharpe Ratio]]-AVERAGE(Table2[Sharpe Ratio]))/_xlfn.STDEV.P(Table2[Sharpe Ratio])</f>
        <v>0.54456968583269505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285</v>
      </c>
      <c r="AT243">
        <f>_xlfn.RANK.AVG(Table2[[#This Row],[6M Return vs Nifty Z-Score]],Table2[6M Return vs Nifty Z-Score])</f>
        <v>340</v>
      </c>
      <c r="AU243">
        <f>_xlfn.RANK.AVG(Table2[[#This Row],[Sharpe Ratio Z-Score]],Table2[Sharpe Ratio Z-Score])</f>
        <v>202</v>
      </c>
      <c r="AV243">
        <f>(Table2[[#This Row],[Rank 1Y]]+Table2[[#This Row],[Rank 6M]]+Table2[[#This Row],[Rank Sharpe]])/3</f>
        <v>275.66666666666669</v>
      </c>
    </row>
    <row r="244" spans="1:48" x14ac:dyDescent="0.3">
      <c r="A244" t="s">
        <v>169</v>
      </c>
      <c r="B244" t="s">
        <v>170</v>
      </c>
      <c r="C244" t="s">
        <v>3116</v>
      </c>
      <c r="D244" t="s">
        <v>171</v>
      </c>
      <c r="E244">
        <v>156270.7343028</v>
      </c>
      <c r="F244">
        <v>5886.6</v>
      </c>
      <c r="G244">
        <v>45.7956363849135</v>
      </c>
      <c r="H244">
        <f>(Table2[[#This Row],[1Y Return vs Nifty]]-AVERAGE(Table2[1Y Return vs Nifty]))/_xlfn.STDEV.P(Table2[1Y Return vs Nifty])</f>
        <v>0.42018474254982102</v>
      </c>
      <c r="I244">
        <v>11.824352863372599</v>
      </c>
      <c r="J244">
        <f>(Table2[[#This Row],[1M Return vs Nifty]]-AVERAGE(Table2[1M Return vs Nifty]))/_xlfn.STDEV.P(Table2[1M Return vs Nifty])</f>
        <v>1.5422683699284718</v>
      </c>
      <c r="K244">
        <v>39.396986110198299</v>
      </c>
      <c r="L244">
        <f>(Table2[[#This Row],[6M Return vs Nifty]]-AVERAGE(Table2[6M Return vs Nifty]))/_xlfn.STDEV.P(Table2[6M Return vs Nifty])</f>
        <v>1.3125118810304333</v>
      </c>
      <c r="M244">
        <v>-0.42704442346465998</v>
      </c>
      <c r="N244">
        <f>(Table2[[#This Row],[1W Return vs Nifty]]-AVERAGE(Table2[1W Return vs Nifty]))/_xlfn.STDEV.P(Table2[1W Return vs Nifty])</f>
        <v>-8.9246753591372074E-2</v>
      </c>
      <c r="O244">
        <v>5791.08</v>
      </c>
      <c r="P244">
        <v>5514.5449773458704</v>
      </c>
      <c r="Q244">
        <v>4666.75706221174</v>
      </c>
      <c r="R244">
        <v>47.431805585384801</v>
      </c>
      <c r="S244" s="1">
        <f>(Table2[[#This Row],[Close Price]]-Table2[[#This Row],[20D EMA]])/Table2[[#This Row],[20D EMA]]</f>
        <v>1.6494332663337483E-2</v>
      </c>
      <c r="T244" s="1">
        <f>(Table2[[#This Row],[Close Price]]-Table2[[#This Row],[50D EMA]])/Table2[[#This Row],[50D EMA]]</f>
        <v>6.7467945983314598E-2</v>
      </c>
      <c r="U244" s="1">
        <f>(Table2[[#This Row],[Close Price]]-Table2[[#This Row],[200D EMA]])/Table2[[#This Row],[200D EMA]]</f>
        <v>0.26138985199502413</v>
      </c>
      <c r="V244">
        <v>0.67531252551750998</v>
      </c>
      <c r="W244">
        <v>5797</v>
      </c>
      <c r="X244">
        <v>5933.95</v>
      </c>
      <c r="Y244">
        <v>5707.8</v>
      </c>
      <c r="Z244">
        <v>5933.95</v>
      </c>
      <c r="AA244">
        <v>5241.7</v>
      </c>
      <c r="AB244">
        <v>6275.85</v>
      </c>
      <c r="AC244" s="1">
        <f>(Table2[[#This Row],[Close Price]]/Table2[[#This Row],[Day Low]])-1</f>
        <v>1.5456270484733636E-2</v>
      </c>
      <c r="AD244" s="1">
        <f>(Table2[[#This Row],[Day High]]/Table2[[#This Row],[Close Price]])-1</f>
        <v>8.0436924540481236E-3</v>
      </c>
      <c r="AE244" s="1">
        <f>(Table2[[#This Row],[Close Price]]/Table2[[#This Row],[Current Week Low]])-1</f>
        <v>3.1325554504362474E-2</v>
      </c>
      <c r="AF244" s="1">
        <f>(Table2[[#This Row],[Current Week High]]/Table2[[#This Row],[Close Price]])-1</f>
        <v>8.0436924540481236E-3</v>
      </c>
      <c r="AG244" s="1">
        <f>(Table2[[#This Row],[Close Price]]/Table2[[#This Row],[Current Month Low]])-1</f>
        <v>0.1230326039262073</v>
      </c>
      <c r="AH244" s="1">
        <f>(Table2[[#This Row],[Current Month High]]/Table2[[#This Row],[Close Price]])-1</f>
        <v>6.6124757924778343E-2</v>
      </c>
      <c r="AI244">
        <v>6.6124757924778299</v>
      </c>
      <c r="AJ244">
        <v>78.636239492610699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0.19</v>
      </c>
      <c r="AM244" t="s">
        <v>3159</v>
      </c>
      <c r="AN244">
        <v>-5.28</v>
      </c>
      <c r="AO244" t="s">
        <v>3158</v>
      </c>
      <c r="AP244">
        <v>-9.6636999546909994E-3</v>
      </c>
      <c r="AQ244">
        <f>(Table2[[#This Row],[Sharpe Ratio]]-AVERAGE(Table2[Sharpe Ratio]))/_xlfn.STDEV.P(Table2[Sharpe Ratio])</f>
        <v>-0.79057574977026313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2.3951424901470908</v>
      </c>
      <c r="AS244">
        <f>_xlfn.RANK.AVG(Table2[[#This Row],[1Y Return vs Nifty Z-Score]],Table2[1Y Return vs Nifty Z-Score])</f>
        <v>184</v>
      </c>
      <c r="AT244">
        <f>_xlfn.RANK.AVG(Table2[[#This Row],[6M Return vs Nifty Z-Score]],Table2[6M Return vs Nifty Z-Score])</f>
        <v>72</v>
      </c>
      <c r="AU244">
        <f>_xlfn.RANK.AVG(Table2[[#This Row],[Sharpe Ratio Z-Score]],Table2[Sharpe Ratio Z-Score])</f>
        <v>573</v>
      </c>
      <c r="AV244">
        <f>(Table2[[#This Row],[Rank 1Y]]+Table2[[#This Row],[Rank 6M]]+Table2[[#This Row],[Rank Sharpe]])/3</f>
        <v>276.33333333333331</v>
      </c>
    </row>
    <row r="245" spans="1:48" hidden="1" x14ac:dyDescent="0.3">
      <c r="A245" t="s">
        <v>1346</v>
      </c>
      <c r="B245" t="s">
        <v>1347</v>
      </c>
      <c r="C245" t="s">
        <v>3130</v>
      </c>
      <c r="D245" t="s">
        <v>1348</v>
      </c>
      <c r="E245">
        <v>8215.4419734999992</v>
      </c>
      <c r="F245">
        <v>668.3</v>
      </c>
      <c r="G245">
        <v>-3.9777553087817901</v>
      </c>
      <c r="H245">
        <f>(Table2[[#This Row],[1Y Return vs Nifty]]-AVERAGE(Table2[1Y Return vs Nifty]))/_xlfn.STDEV.P(Table2[1Y Return vs Nifty])</f>
        <v>-0.45654194266991072</v>
      </c>
      <c r="I245">
        <v>7.0894393294212597</v>
      </c>
      <c r="J245">
        <f>(Table2[[#This Row],[1M Return vs Nifty]]-AVERAGE(Table2[1M Return vs Nifty]))/_xlfn.STDEV.P(Table2[1M Return vs Nifty])</f>
        <v>1.0124373629169445</v>
      </c>
      <c r="K245">
        <v>9.9994010303252807</v>
      </c>
      <c r="L245">
        <f>(Table2[[#This Row],[6M Return vs Nifty]]-AVERAGE(Table2[6M Return vs Nifty]))/_xlfn.STDEV.P(Table2[6M Return vs Nifty])</f>
        <v>0.23760147219066008</v>
      </c>
      <c r="M245">
        <v>2.2469790209650302</v>
      </c>
      <c r="N245">
        <f>(Table2[[#This Row],[1W Return vs Nifty]]-AVERAGE(Table2[1W Return vs Nifty]))/_xlfn.STDEV.P(Table2[1W Return vs Nifty])</f>
        <v>0.43420805130953616</v>
      </c>
      <c r="O245">
        <v>649.13</v>
      </c>
      <c r="P245">
        <v>650.39435854982696</v>
      </c>
      <c r="Q245">
        <v>596.35862880142497</v>
      </c>
      <c r="R245">
        <v>56.265804024236701</v>
      </c>
      <c r="S245" s="1">
        <f>(Table2[[#This Row],[Close Price]]-Table2[[#This Row],[20D EMA]])/Table2[[#This Row],[20D EMA]]</f>
        <v>2.9531834917504905E-2</v>
      </c>
      <c r="T245" s="1">
        <f>(Table2[[#This Row],[Close Price]]-Table2[[#This Row],[50D EMA]])/Table2[[#This Row],[50D EMA]]</f>
        <v>2.7530437825593831E-2</v>
      </c>
      <c r="U245" s="1">
        <f>(Table2[[#This Row],[Close Price]]-Table2[[#This Row],[200D EMA]])/Table2[[#This Row],[200D EMA]]</f>
        <v>0.12063440977313328</v>
      </c>
      <c r="V245">
        <v>0.71243892175742995</v>
      </c>
      <c r="W245">
        <v>654.54999999999995</v>
      </c>
      <c r="X245">
        <v>676</v>
      </c>
      <c r="Y245">
        <v>613.54999999999995</v>
      </c>
      <c r="Z245">
        <v>676</v>
      </c>
      <c r="AA245">
        <v>605.4</v>
      </c>
      <c r="AB245">
        <v>692</v>
      </c>
      <c r="AC245" s="1">
        <f>(Table2[[#This Row],[Close Price]]/Table2[[#This Row],[Day Low]])-1</f>
        <v>2.1006798563898865E-2</v>
      </c>
      <c r="AD245" s="1">
        <f>(Table2[[#This Row],[Day High]]/Table2[[#This Row],[Close Price]])-1</f>
        <v>1.1521771659434465E-2</v>
      </c>
      <c r="AE245" s="1">
        <f>(Table2[[#This Row],[Close Price]]/Table2[[#This Row],[Current Week Low]])-1</f>
        <v>8.9234781191426915E-2</v>
      </c>
      <c r="AF245" s="1">
        <f>(Table2[[#This Row],[Current Week High]]/Table2[[#This Row],[Close Price]])-1</f>
        <v>1.1521771659434465E-2</v>
      </c>
      <c r="AG245" s="1">
        <f>(Table2[[#This Row],[Close Price]]/Table2[[#This Row],[Current Month Low]])-1</f>
        <v>0.10389824909150969</v>
      </c>
      <c r="AH245" s="1">
        <f>(Table2[[#This Row],[Current Month High]]/Table2[[#This Row],[Close Price]])-1</f>
        <v>3.546311536735014E-2</v>
      </c>
      <c r="AI245">
        <v>14.978303157264699</v>
      </c>
      <c r="AJ245">
        <v>64.221648851210205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0.02</v>
      </c>
      <c r="AM245" t="s">
        <v>3159</v>
      </c>
      <c r="AN245">
        <v>4.5199999999999996</v>
      </c>
      <c r="AO245" t="s">
        <v>3159</v>
      </c>
      <c r="AP245">
        <v>0.13510680859540899</v>
      </c>
      <c r="AQ245">
        <f>(Table2[[#This Row],[Sharpe Ratio]]-AVERAGE(Table2[Sharpe Ratio]))/_xlfn.STDEV.P(Table2[Sharpe Ratio])</f>
        <v>0.93012619014119347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472</v>
      </c>
      <c r="AT245">
        <f>_xlfn.RANK.AVG(Table2[[#This Row],[6M Return vs Nifty Z-Score]],Table2[6M Return vs Nifty Z-Score])</f>
        <v>240</v>
      </c>
      <c r="AU245">
        <f>_xlfn.RANK.AVG(Table2[[#This Row],[Sharpe Ratio Z-Score]],Table2[Sharpe Ratio Z-Score])</f>
        <v>119</v>
      </c>
      <c r="AV245">
        <f>(Table2[[#This Row],[Rank 1Y]]+Table2[[#This Row],[Rank 6M]]+Table2[[#This Row],[Rank Sharpe]])/3</f>
        <v>277</v>
      </c>
    </row>
    <row r="246" spans="1:48" hidden="1" x14ac:dyDescent="0.3">
      <c r="A246" t="s">
        <v>1055</v>
      </c>
      <c r="B246" t="s">
        <v>1056</v>
      </c>
      <c r="C246" t="s">
        <v>3117</v>
      </c>
      <c r="D246" t="s">
        <v>105</v>
      </c>
      <c r="E246">
        <v>12630.924618161</v>
      </c>
      <c r="F246">
        <v>18.43</v>
      </c>
      <c r="G246">
        <v>62.833304599052298</v>
      </c>
      <c r="H246">
        <f>(Table2[[#This Row],[1Y Return vs Nifty]]-AVERAGE(Table2[1Y Return vs Nifty]))/_xlfn.STDEV.P(Table2[1Y Return vs Nifty])</f>
        <v>0.72029244807207871</v>
      </c>
      <c r="I246">
        <v>7.0512115142222997</v>
      </c>
      <c r="J246">
        <f>(Table2[[#This Row],[1M Return vs Nifty]]-AVERAGE(Table2[1M Return vs Nifty]))/_xlfn.STDEV.P(Table2[1M Return vs Nifty])</f>
        <v>1.0081597173638666</v>
      </c>
      <c r="K246">
        <v>-15.2988154564807</v>
      </c>
      <c r="L246">
        <f>(Table2[[#This Row],[6M Return vs Nifty]]-AVERAGE(Table2[6M Return vs Nifty]))/_xlfn.STDEV.P(Table2[6M Return vs Nifty])</f>
        <v>-0.68741723777703523</v>
      </c>
      <c r="M246">
        <v>-0.82410746551402503</v>
      </c>
      <c r="N246">
        <f>(Table2[[#This Row],[1W Return vs Nifty]]-AVERAGE(Table2[1W Return vs Nifty]))/_xlfn.STDEV.P(Table2[1W Return vs Nifty])</f>
        <v>-0.16697402918511323</v>
      </c>
      <c r="O246">
        <v>19.010000000000002</v>
      </c>
      <c r="P246">
        <v>18.853280126641099</v>
      </c>
      <c r="Q246">
        <v>17.462062002086501</v>
      </c>
      <c r="R246">
        <v>31.811493708855</v>
      </c>
      <c r="S246" s="1">
        <f>(Table2[[#This Row],[Close Price]]-Table2[[#This Row],[20D EMA]])/Table2[[#This Row],[20D EMA]]</f>
        <v>-3.0510257759074268E-2</v>
      </c>
      <c r="T246" s="1">
        <f>(Table2[[#This Row],[Close Price]]-Table2[[#This Row],[50D EMA]])/Table2[[#This Row],[50D EMA]]</f>
        <v>-2.2451272340825876E-2</v>
      </c>
      <c r="U246" s="1">
        <f>(Table2[[#This Row],[Close Price]]-Table2[[#This Row],[200D EMA]])/Table2[[#This Row],[200D EMA]]</f>
        <v>5.5430910610547703E-2</v>
      </c>
      <c r="V246">
        <v>1.2025710207632401</v>
      </c>
      <c r="W246">
        <v>17.649999999999999</v>
      </c>
      <c r="X246">
        <v>18.670000000000002</v>
      </c>
      <c r="Y246">
        <v>16.940000000000001</v>
      </c>
      <c r="Z246">
        <v>18.670000000000002</v>
      </c>
      <c r="AA246">
        <v>16.940000000000001</v>
      </c>
      <c r="AB246">
        <v>23.77</v>
      </c>
      <c r="AC246" s="1">
        <f>(Table2[[#This Row],[Close Price]]/Table2[[#This Row],[Day Low]])-1</f>
        <v>4.4192634560906496E-2</v>
      </c>
      <c r="AD246" s="1">
        <f>(Table2[[#This Row],[Day High]]/Table2[[#This Row],[Close Price]])-1</f>
        <v>1.3022246337493382E-2</v>
      </c>
      <c r="AE246" s="1">
        <f>(Table2[[#This Row],[Close Price]]/Table2[[#This Row],[Current Week Low]])-1</f>
        <v>8.7957497048406053E-2</v>
      </c>
      <c r="AF246" s="1">
        <f>(Table2[[#This Row],[Current Week High]]/Table2[[#This Row],[Close Price]])-1</f>
        <v>1.3022246337493382E-2</v>
      </c>
      <c r="AG246" s="1">
        <f>(Table2[[#This Row],[Close Price]]/Table2[[#This Row],[Current Month Low]])-1</f>
        <v>8.7957497048406053E-2</v>
      </c>
      <c r="AH246" s="1">
        <f>(Table2[[#This Row],[Current Month High]]/Table2[[#This Row],[Close Price]])-1</f>
        <v>0.28974498100922408</v>
      </c>
      <c r="AI246">
        <v>30.222463374932101</v>
      </c>
      <c r="AJ246">
        <v>102.527472527472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0.13</v>
      </c>
      <c r="AM246" t="s">
        <v>3159</v>
      </c>
      <c r="AN246">
        <v>-13.56</v>
      </c>
      <c r="AO246" t="s">
        <v>3158</v>
      </c>
      <c r="AP246">
        <v>0.122251878555188</v>
      </c>
      <c r="AQ246">
        <f>(Table2[[#This Row],[Sharpe Ratio]]-AVERAGE(Table2[Sharpe Ratio]))/_xlfn.STDEV.P(Table2[Sharpe Ratio])</f>
        <v>0.77733607232531565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1.6513969707991123</v>
      </c>
      <c r="AS246">
        <f>_xlfn.RANK.AVG(Table2[[#This Row],[1Y Return vs Nifty Z-Score]],Table2[1Y Return vs Nifty Z-Score])</f>
        <v>131</v>
      </c>
      <c r="AT246">
        <f>_xlfn.RANK.AVG(Table2[[#This Row],[6M Return vs Nifty Z-Score]],Table2[6M Return vs Nifty Z-Score])</f>
        <v>556</v>
      </c>
      <c r="AU246">
        <f>_xlfn.RANK.AVG(Table2[[#This Row],[Sharpe Ratio Z-Score]],Table2[Sharpe Ratio Z-Score])</f>
        <v>149</v>
      </c>
      <c r="AV246">
        <f>(Table2[[#This Row],[Rank 1Y]]+Table2[[#This Row],[Rank 6M]]+Table2[[#This Row],[Rank Sharpe]])/3</f>
        <v>278.66666666666669</v>
      </c>
    </row>
    <row r="247" spans="1:48" hidden="1" x14ac:dyDescent="0.3">
      <c r="A247" t="s">
        <v>78</v>
      </c>
      <c r="B247" t="s">
        <v>79</v>
      </c>
      <c r="C247" t="s">
        <v>3121</v>
      </c>
      <c r="D247" t="s">
        <v>80</v>
      </c>
      <c r="E247">
        <v>301598.59950090002</v>
      </c>
      <c r="F247">
        <v>1396.2</v>
      </c>
      <c r="G247">
        <v>50.693177210517199</v>
      </c>
      <c r="H247">
        <f>(Table2[[#This Row],[1Y Return vs Nifty]]-AVERAGE(Table2[1Y Return vs Nifty]))/_xlfn.STDEV.P(Table2[1Y Return vs Nifty])</f>
        <v>0.50645181392369576</v>
      </c>
      <c r="I247">
        <v>4.54064673380596E-2</v>
      </c>
      <c r="J247">
        <f>(Table2[[#This Row],[1M Return vs Nifty]]-AVERAGE(Table2[1M Return vs Nifty]))/_xlfn.STDEV.P(Table2[1M Return vs Nifty])</f>
        <v>0.22421874013138451</v>
      </c>
      <c r="K247">
        <v>-2.29822960813279</v>
      </c>
      <c r="L247">
        <f>(Table2[[#This Row],[6M Return vs Nifty]]-AVERAGE(Table2[6M Return vs Nifty]))/_xlfn.STDEV.P(Table2[6M Return vs Nifty])</f>
        <v>-0.21205625110293583</v>
      </c>
      <c r="M247">
        <v>1.3211698083911201</v>
      </c>
      <c r="N247">
        <f>(Table2[[#This Row],[1W Return vs Nifty]]-AVERAGE(Table2[1W Return vs Nifty]))/_xlfn.STDEV.P(Table2[1W Return vs Nifty])</f>
        <v>0.25297580304602174</v>
      </c>
      <c r="O247">
        <v>1388.03</v>
      </c>
      <c r="P247">
        <v>1419.23871443745</v>
      </c>
      <c r="Q247">
        <v>1336.7684735347</v>
      </c>
      <c r="R247">
        <v>48.834736244018899</v>
      </c>
      <c r="S247" s="1">
        <f>(Table2[[#This Row],[Close Price]]-Table2[[#This Row],[20D EMA]])/Table2[[#This Row],[20D EMA]]</f>
        <v>5.8860399270909657E-3</v>
      </c>
      <c r="T247" s="1">
        <f>(Table2[[#This Row],[Close Price]]-Table2[[#This Row],[50D EMA]])/Table2[[#This Row],[50D EMA]]</f>
        <v>-1.6233149647825022E-2</v>
      </c>
      <c r="U247" s="1">
        <f>(Table2[[#This Row],[Close Price]]-Table2[[#This Row],[200D EMA]])/Table2[[#This Row],[200D EMA]]</f>
        <v>4.4459102411467319E-2</v>
      </c>
      <c r="V247">
        <v>0.86523915257136796</v>
      </c>
      <c r="W247">
        <v>1358.05</v>
      </c>
      <c r="X247">
        <v>1414.9</v>
      </c>
      <c r="Y247">
        <v>1303.1500000000001</v>
      </c>
      <c r="Z247">
        <v>1414.9</v>
      </c>
      <c r="AA247">
        <v>1303.1500000000001</v>
      </c>
      <c r="AB247">
        <v>1472.85</v>
      </c>
      <c r="AC247" s="1">
        <f>(Table2[[#This Row],[Close Price]]/Table2[[#This Row],[Day Low]])-1</f>
        <v>2.809174919921964E-2</v>
      </c>
      <c r="AD247" s="1">
        <f>(Table2[[#This Row],[Day High]]/Table2[[#This Row],[Close Price]])-1</f>
        <v>1.3393496633720137E-2</v>
      </c>
      <c r="AE247" s="1">
        <f>(Table2[[#This Row],[Close Price]]/Table2[[#This Row],[Current Week Low]])-1</f>
        <v>7.1403905920270017E-2</v>
      </c>
      <c r="AF247" s="1">
        <f>(Table2[[#This Row],[Current Week High]]/Table2[[#This Row],[Close Price]])-1</f>
        <v>1.3393496633720137E-2</v>
      </c>
      <c r="AG247" s="1">
        <f>(Table2[[#This Row],[Close Price]]/Table2[[#This Row],[Current Month Low]])-1</f>
        <v>7.1403905920270017E-2</v>
      </c>
      <c r="AH247" s="1">
        <f>(Table2[[#This Row],[Current Month High]]/Table2[[#This Row],[Close Price]])-1</f>
        <v>5.489901160292221E-2</v>
      </c>
      <c r="AI247">
        <v>16.129494341784799</v>
      </c>
      <c r="AJ247">
        <v>81.986444212721594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-0.04</v>
      </c>
      <c r="AM247" t="s">
        <v>3158</v>
      </c>
      <c r="AN247">
        <v>-1</v>
      </c>
      <c r="AO247" t="s">
        <v>3158</v>
      </c>
      <c r="AP247">
        <v>7.5362612542013999E-2</v>
      </c>
      <c r="AQ247">
        <f>(Table2[[#This Row],[Sharpe Ratio]]-AVERAGE(Table2[Sharpe Ratio]))/_xlfn.STDEV.P(Table2[Sharpe Ratio])</f>
        <v>0.22002331713822265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165</v>
      </c>
      <c r="AT247">
        <f>_xlfn.RANK.AVG(Table2[[#This Row],[6M Return vs Nifty Z-Score]],Table2[6M Return vs Nifty Z-Score])</f>
        <v>399</v>
      </c>
      <c r="AU247">
        <f>_xlfn.RANK.AVG(Table2[[#This Row],[Sharpe Ratio Z-Score]],Table2[Sharpe Ratio Z-Score])</f>
        <v>283</v>
      </c>
      <c r="AV247">
        <f>(Table2[[#This Row],[Rank 1Y]]+Table2[[#This Row],[Rank 6M]]+Table2[[#This Row],[Rank Sharpe]])/3</f>
        <v>282.33333333333331</v>
      </c>
    </row>
    <row r="248" spans="1:48" hidden="1" x14ac:dyDescent="0.3">
      <c r="A248" t="s">
        <v>205</v>
      </c>
      <c r="B248" t="s">
        <v>206</v>
      </c>
      <c r="C248" t="s">
        <v>3117</v>
      </c>
      <c r="D248" t="s">
        <v>57</v>
      </c>
      <c r="E248">
        <v>117679.239779214</v>
      </c>
      <c r="F248">
        <v>674.35</v>
      </c>
      <c r="G248">
        <v>43.1667221287315</v>
      </c>
      <c r="H248">
        <f>(Table2[[#This Row],[1Y Return vs Nifty]]-AVERAGE(Table2[1Y Return vs Nifty]))/_xlfn.STDEV.P(Table2[1Y Return vs Nifty])</f>
        <v>0.37387808746524714</v>
      </c>
      <c r="I248">
        <v>-1.02781126318979</v>
      </c>
      <c r="J248">
        <f>(Table2[[#This Row],[1M Return vs Nifty]]-AVERAGE(Table2[1M Return vs Nifty]))/_xlfn.STDEV.P(Table2[1M Return vs Nifty])</f>
        <v>0.10412699466846934</v>
      </c>
      <c r="K248">
        <v>-0.56357373053134996</v>
      </c>
      <c r="L248">
        <f>(Table2[[#This Row],[6M Return vs Nifty]]-AVERAGE(Table2[6M Return vs Nifty]))/_xlfn.STDEV.P(Table2[6M Return vs Nifty])</f>
        <v>-0.14862928410810358</v>
      </c>
      <c r="M248">
        <v>2.7467201086550301</v>
      </c>
      <c r="N248">
        <f>(Table2[[#This Row],[1W Return vs Nifty]]-AVERAGE(Table2[1W Return vs Nifty]))/_xlfn.STDEV.P(Table2[1W Return vs Nifty])</f>
        <v>0.5320351193940227</v>
      </c>
      <c r="O248">
        <v>690.23</v>
      </c>
      <c r="P248">
        <v>704.022123311104</v>
      </c>
      <c r="Q248">
        <v>627.81333600177902</v>
      </c>
      <c r="R248">
        <v>49.719595428481199</v>
      </c>
      <c r="S248" s="1">
        <f>(Table2[[#This Row],[Close Price]]-Table2[[#This Row],[20D EMA]])/Table2[[#This Row],[20D EMA]]</f>
        <v>-2.3006823812352396E-2</v>
      </c>
      <c r="T248" s="1">
        <f>(Table2[[#This Row],[Close Price]]-Table2[[#This Row],[50D EMA]])/Table2[[#This Row],[50D EMA]]</f>
        <v>-4.2146577967681287E-2</v>
      </c>
      <c r="U248" s="1">
        <f>(Table2[[#This Row],[Close Price]]-Table2[[#This Row],[200D EMA]])/Table2[[#This Row],[200D EMA]]</f>
        <v>7.4125000743993641E-2</v>
      </c>
      <c r="V248">
        <v>0.86163657137967198</v>
      </c>
      <c r="W248">
        <v>668.1</v>
      </c>
      <c r="X248">
        <v>684.6</v>
      </c>
      <c r="Y248">
        <v>635.54999999999995</v>
      </c>
      <c r="Z248">
        <v>694.1</v>
      </c>
      <c r="AA248">
        <v>635.54999999999995</v>
      </c>
      <c r="AB248">
        <v>741.45</v>
      </c>
      <c r="AC248" s="1">
        <f>(Table2[[#This Row],[Close Price]]/Table2[[#This Row],[Day Low]])-1</f>
        <v>9.3548869929651612E-3</v>
      </c>
      <c r="AD248" s="1">
        <f>(Table2[[#This Row],[Day High]]/Table2[[#This Row],[Close Price]])-1</f>
        <v>1.5199822050863787E-2</v>
      </c>
      <c r="AE248" s="1">
        <f>(Table2[[#This Row],[Close Price]]/Table2[[#This Row],[Current Week Low]])-1</f>
        <v>6.1049484698292966E-2</v>
      </c>
      <c r="AF248" s="1">
        <f>(Table2[[#This Row],[Current Week High]]/Table2[[#This Row],[Close Price]])-1</f>
        <v>2.9287462000444853E-2</v>
      </c>
      <c r="AG248" s="1">
        <f>(Table2[[#This Row],[Close Price]]/Table2[[#This Row],[Current Month Low]])-1</f>
        <v>6.1049484698292966E-2</v>
      </c>
      <c r="AH248" s="1">
        <f>(Table2[[#This Row],[Current Month High]]/Table2[[#This Row],[Close Price]])-1</f>
        <v>9.9503225328093858E-2</v>
      </c>
      <c r="AI248">
        <v>19.359383109661099</v>
      </c>
      <c r="AJ248">
        <v>79.778725673153801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7.0000000000000007E-2</v>
      </c>
      <c r="AM248" t="s">
        <v>3159</v>
      </c>
      <c r="AN248">
        <v>-4.0999999999999996</v>
      </c>
      <c r="AO248" t="s">
        <v>3158</v>
      </c>
      <c r="AP248">
        <v>7.6561598861610999E-2</v>
      </c>
      <c r="AQ248">
        <f>(Table2[[#This Row],[Sharpe Ratio]]-AVERAGE(Table2[Sharpe Ratio]))/_xlfn.STDEV.P(Table2[Sharpe Ratio])</f>
        <v>0.23427413456450732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194</v>
      </c>
      <c r="AT248">
        <f>_xlfn.RANK.AVG(Table2[[#This Row],[6M Return vs Nifty Z-Score]],Table2[6M Return vs Nifty Z-Score])</f>
        <v>376</v>
      </c>
      <c r="AU248">
        <f>_xlfn.RANK.AVG(Table2[[#This Row],[Sharpe Ratio Z-Score]],Table2[Sharpe Ratio Z-Score])</f>
        <v>278</v>
      </c>
      <c r="AV248">
        <f>(Table2[[#This Row],[Rank 1Y]]+Table2[[#This Row],[Rank 6M]]+Table2[[#This Row],[Rank Sharpe]])/3</f>
        <v>282.66666666666669</v>
      </c>
    </row>
    <row r="249" spans="1:48" x14ac:dyDescent="0.3">
      <c r="A249" t="s">
        <v>28</v>
      </c>
      <c r="B249" t="s">
        <v>29</v>
      </c>
      <c r="C249" t="s">
        <v>3112</v>
      </c>
      <c r="D249" t="s">
        <v>24</v>
      </c>
      <c r="E249">
        <v>924889.90431719006</v>
      </c>
      <c r="F249">
        <v>1312.15</v>
      </c>
      <c r="G249">
        <v>14.7026958845967</v>
      </c>
      <c r="H249">
        <f>(Table2[[#This Row],[1Y Return vs Nifty]]-AVERAGE(Table2[1Y Return vs Nifty]))/_xlfn.STDEV.P(Table2[1Y Return vs Nifty])</f>
        <v>-0.12749765824646775</v>
      </c>
      <c r="I249">
        <v>8.9514718913650793</v>
      </c>
      <c r="J249">
        <f>(Table2[[#This Row],[1M Return vs Nifty]]-AVERAGE(Table2[1M Return vs Nifty]))/_xlfn.STDEV.P(Table2[1M Return vs Nifty])</f>
        <v>1.220796518856937</v>
      </c>
      <c r="K249">
        <v>6.3805590054041499</v>
      </c>
      <c r="L249">
        <f>(Table2[[#This Row],[6M Return vs Nifty]]-AVERAGE(Table2[6M Return vs Nifty]))/_xlfn.STDEV.P(Table2[6M Return vs Nifty])</f>
        <v>0.10528002639959892</v>
      </c>
      <c r="M249">
        <v>5.6511281402715801</v>
      </c>
      <c r="N249">
        <f>(Table2[[#This Row],[1W Return vs Nifty]]-AVERAGE(Table2[1W Return vs Nifty]))/_xlfn.STDEV.P(Table2[1W Return vs Nifty])</f>
        <v>1.1005889750864601</v>
      </c>
      <c r="O249">
        <v>1269.77</v>
      </c>
      <c r="P249">
        <v>1252.3565485690201</v>
      </c>
      <c r="Q249">
        <v>1160.05233040911</v>
      </c>
      <c r="R249">
        <v>77.567227476041793</v>
      </c>
      <c r="S249" s="1">
        <f>(Table2[[#This Row],[Close Price]]-Table2[[#This Row],[20D EMA]])/Table2[[#This Row],[20D EMA]]</f>
        <v>3.3376123234916649E-2</v>
      </c>
      <c r="T249" s="1">
        <f>(Table2[[#This Row],[Close Price]]-Table2[[#This Row],[50D EMA]])/Table2[[#This Row],[50D EMA]]</f>
        <v>4.774475088528244E-2</v>
      </c>
      <c r="U249" s="1">
        <f>(Table2[[#This Row],[Close Price]]-Table2[[#This Row],[200D EMA]])/Table2[[#This Row],[200D EMA]]</f>
        <v>0.13111276586742471</v>
      </c>
      <c r="V249">
        <v>1.00509379942247</v>
      </c>
      <c r="W249">
        <v>1305.5999999999999</v>
      </c>
      <c r="X249">
        <v>1330.9</v>
      </c>
      <c r="Y249">
        <v>1280.5999999999999</v>
      </c>
      <c r="Z249">
        <v>1335.35</v>
      </c>
      <c r="AA249">
        <v>1217.4000000000001</v>
      </c>
      <c r="AB249">
        <v>1335.35</v>
      </c>
      <c r="AC249" s="1">
        <f>(Table2[[#This Row],[Close Price]]/Table2[[#This Row],[Day Low]])-1</f>
        <v>5.0168504901961786E-3</v>
      </c>
      <c r="AD249" s="1">
        <f>(Table2[[#This Row],[Day High]]/Table2[[#This Row],[Close Price]])-1</f>
        <v>1.428952482566781E-2</v>
      </c>
      <c r="AE249" s="1">
        <f>(Table2[[#This Row],[Close Price]]/Table2[[#This Row],[Current Week Low]])-1</f>
        <v>2.4636888958300851E-2</v>
      </c>
      <c r="AF249" s="1">
        <f>(Table2[[#This Row],[Current Week High]]/Table2[[#This Row],[Close Price]])-1</f>
        <v>1.7680905384292789E-2</v>
      </c>
      <c r="AG249" s="1">
        <f>(Table2[[#This Row],[Close Price]]/Table2[[#This Row],[Current Month Low]])-1</f>
        <v>7.7829801215705707E-2</v>
      </c>
      <c r="AH249" s="1">
        <f>(Table2[[#This Row],[Current Month High]]/Table2[[#This Row],[Close Price]])-1</f>
        <v>1.7680905384292789E-2</v>
      </c>
      <c r="AI249">
        <v>3.8257821133254399</v>
      </c>
      <c r="AJ249">
        <v>44.478088526756203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0.09</v>
      </c>
      <c r="AM249" t="s">
        <v>3159</v>
      </c>
      <c r="AN249">
        <v>6.53</v>
      </c>
      <c r="AO249" t="s">
        <v>3159</v>
      </c>
      <c r="AP249">
        <v>9.6908205299496994E-2</v>
      </c>
      <c r="AQ249">
        <f>(Table2[[#This Row],[Sharpe Ratio]]-AVERAGE(Table2[Sharpe Ratio]))/_xlfn.STDEV.P(Table2[Sharpe Ratio])</f>
        <v>0.47610823129401819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2.7752760933905467</v>
      </c>
      <c r="AS249">
        <f>_xlfn.RANK.AVG(Table2[[#This Row],[1Y Return vs Nifty Z-Score]],Table2[1Y Return vs Nifty Z-Score])</f>
        <v>342</v>
      </c>
      <c r="AT249">
        <f>_xlfn.RANK.AVG(Table2[[#This Row],[6M Return vs Nifty Z-Score]],Table2[6M Return vs Nifty Z-Score])</f>
        <v>283</v>
      </c>
      <c r="AU249">
        <f>_xlfn.RANK.AVG(Table2[[#This Row],[Sharpe Ratio Z-Score]],Table2[Sharpe Ratio Z-Score])</f>
        <v>224</v>
      </c>
      <c r="AV249">
        <f>(Table2[[#This Row],[Rank 1Y]]+Table2[[#This Row],[Rank 6M]]+Table2[[#This Row],[Rank Sharpe]])/3</f>
        <v>283</v>
      </c>
    </row>
    <row r="250" spans="1:48" x14ac:dyDescent="0.3">
      <c r="A250" t="s">
        <v>840</v>
      </c>
      <c r="B250" t="s">
        <v>841</v>
      </c>
      <c r="C250" t="s">
        <v>3124</v>
      </c>
      <c r="D250" t="s">
        <v>264</v>
      </c>
      <c r="E250">
        <v>18342.479438984999</v>
      </c>
      <c r="F250">
        <v>840.45</v>
      </c>
      <c r="G250">
        <v>25.684082083820801</v>
      </c>
      <c r="H250">
        <f>(Table2[[#This Row],[1Y Return vs Nifty]]-AVERAGE(Table2[1Y Return vs Nifty]))/_xlfn.STDEV.P(Table2[1Y Return vs Nifty])</f>
        <v>6.5932485731101984E-2</v>
      </c>
      <c r="I250">
        <v>-1.1790553857892001</v>
      </c>
      <c r="J250">
        <f>(Table2[[#This Row],[1M Return vs Nifty]]-AVERAGE(Table2[1M Return vs Nifty]))/_xlfn.STDEV.P(Table2[1M Return vs Nifty])</f>
        <v>8.72029631720488E-2</v>
      </c>
      <c r="K250">
        <v>-10.506684243954</v>
      </c>
      <c r="L250">
        <f>(Table2[[#This Row],[6M Return vs Nifty]]-AVERAGE(Table2[6M Return vs Nifty]))/_xlfn.STDEV.P(Table2[6M Return vs Nifty])</f>
        <v>-0.51219496333253978</v>
      </c>
      <c r="M250">
        <v>-1.8936648909206899</v>
      </c>
      <c r="N250">
        <f>(Table2[[#This Row],[1W Return vs Nifty]]-AVERAGE(Table2[1W Return vs Nifty]))/_xlfn.STDEV.P(Table2[1W Return vs Nifty])</f>
        <v>-0.37634578118408279</v>
      </c>
      <c r="O250">
        <v>857.47</v>
      </c>
      <c r="P250">
        <v>856.47580462952499</v>
      </c>
      <c r="Q250">
        <v>794.72301069886896</v>
      </c>
      <c r="R250">
        <v>31.949364374590001</v>
      </c>
      <c r="S250" s="1">
        <f>(Table2[[#This Row],[Close Price]]-Table2[[#This Row],[20D EMA]])/Table2[[#This Row],[20D EMA]]</f>
        <v>-1.9849090930294917E-2</v>
      </c>
      <c r="T250" s="1">
        <f>(Table2[[#This Row],[Close Price]]-Table2[[#This Row],[50D EMA]])/Table2[[#This Row],[50D EMA]]</f>
        <v>-1.8711333750352728E-2</v>
      </c>
      <c r="U250" s="1">
        <f>(Table2[[#This Row],[Close Price]]-Table2[[#This Row],[200D EMA]])/Table2[[#This Row],[200D EMA]]</f>
        <v>5.7538272688139949E-2</v>
      </c>
      <c r="V250">
        <v>1.7074789724392101</v>
      </c>
      <c r="W250">
        <v>825.5</v>
      </c>
      <c r="X250">
        <v>845</v>
      </c>
      <c r="Y250">
        <v>820</v>
      </c>
      <c r="Z250">
        <v>863.05</v>
      </c>
      <c r="AA250">
        <v>803.4</v>
      </c>
      <c r="AB250">
        <v>913</v>
      </c>
      <c r="AC250" s="1">
        <f>(Table2[[#This Row],[Close Price]]/Table2[[#This Row],[Day Low]])-1</f>
        <v>1.8110236220472586E-2</v>
      </c>
      <c r="AD250" s="1">
        <f>(Table2[[#This Row],[Day High]]/Table2[[#This Row],[Close Price]])-1</f>
        <v>5.4137664346480818E-3</v>
      </c>
      <c r="AE250" s="1">
        <f>(Table2[[#This Row],[Close Price]]/Table2[[#This Row],[Current Week Low]])-1</f>
        <v>2.4939024390243869E-2</v>
      </c>
      <c r="AF250" s="1">
        <f>(Table2[[#This Row],[Current Week High]]/Table2[[#This Row],[Close Price]])-1</f>
        <v>2.6890356356713552E-2</v>
      </c>
      <c r="AG250" s="1">
        <f>(Table2[[#This Row],[Close Price]]/Table2[[#This Row],[Current Month Low]])-1</f>
        <v>4.6116504854369023E-2</v>
      </c>
      <c r="AH250" s="1">
        <f>(Table2[[#This Row],[Current Month High]]/Table2[[#This Row],[Close Price]])-1</f>
        <v>8.6322803260158176E-2</v>
      </c>
      <c r="AI250">
        <v>13.986554821821599</v>
      </c>
      <c r="AJ250">
        <v>56.552109527801001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0.03</v>
      </c>
      <c r="AM250" t="s">
        <v>3159</v>
      </c>
      <c r="AN250">
        <v>-5.26</v>
      </c>
      <c r="AO250" t="s">
        <v>3158</v>
      </c>
      <c r="AP250">
        <v>0.15979613082085101</v>
      </c>
      <c r="AQ250">
        <f>(Table2[[#This Row],[Sharpe Ratio]]-AVERAGE(Table2[Sharpe Ratio]))/_xlfn.STDEV.P(Table2[Sharpe Ratio])</f>
        <v>1.2235765970914132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0.4881713014779413</v>
      </c>
      <c r="AS250">
        <f>_xlfn.RANK.AVG(Table2[[#This Row],[1Y Return vs Nifty Z-Score]],Table2[1Y Return vs Nifty Z-Score])</f>
        <v>273</v>
      </c>
      <c r="AT250">
        <f>_xlfn.RANK.AVG(Table2[[#This Row],[6M Return vs Nifty Z-Score]],Table2[6M Return vs Nifty Z-Score])</f>
        <v>491</v>
      </c>
      <c r="AU250">
        <f>_xlfn.RANK.AVG(Table2[[#This Row],[Sharpe Ratio Z-Score]],Table2[Sharpe Ratio Z-Score])</f>
        <v>85</v>
      </c>
      <c r="AV250">
        <f>(Table2[[#This Row],[Rank 1Y]]+Table2[[#This Row],[Rank 6M]]+Table2[[#This Row],[Rank Sharpe]])/3</f>
        <v>283</v>
      </c>
    </row>
    <row r="251" spans="1:48" hidden="1" x14ac:dyDescent="0.3">
      <c r="A251" t="s">
        <v>746</v>
      </c>
      <c r="B251" t="s">
        <v>747</v>
      </c>
      <c r="C251" t="s">
        <v>3113</v>
      </c>
      <c r="D251" t="s">
        <v>748</v>
      </c>
      <c r="E251">
        <v>21997.009410300001</v>
      </c>
      <c r="F251">
        <v>1253.25</v>
      </c>
      <c r="G251">
        <v>17.801494304084098</v>
      </c>
      <c r="H251">
        <f>(Table2[[#This Row],[1Y Return vs Nifty]]-AVERAGE(Table2[1Y Return vs Nifty]))/_xlfn.STDEV.P(Table2[1Y Return vs Nifty])</f>
        <v>-7.2914292033442282E-2</v>
      </c>
      <c r="I251">
        <v>8.0151213641394694</v>
      </c>
      <c r="J251">
        <f>(Table2[[#This Row],[1M Return vs Nifty]]-AVERAGE(Table2[1M Return vs Nifty]))/_xlfn.STDEV.P(Table2[1M Return vs Nifty])</f>
        <v>1.1160200452849449</v>
      </c>
      <c r="K251">
        <v>1.83655147047094</v>
      </c>
      <c r="L251">
        <f>(Table2[[#This Row],[6M Return vs Nifty]]-AVERAGE(Table2[6M Return vs Nifty]))/_xlfn.STDEV.P(Table2[6M Return vs Nifty])</f>
        <v>-6.086970950133256E-2</v>
      </c>
      <c r="M251">
        <v>-2.9542763507999301</v>
      </c>
      <c r="N251">
        <f>(Table2[[#This Row],[1W Return vs Nifty]]-AVERAGE(Table2[1W Return vs Nifty]))/_xlfn.STDEV.P(Table2[1W Return vs Nifty])</f>
        <v>-0.58396631119972864</v>
      </c>
      <c r="O251">
        <v>1236.5</v>
      </c>
      <c r="P251">
        <v>1239.9809431011699</v>
      </c>
      <c r="Q251">
        <v>1125.8822651616299</v>
      </c>
      <c r="R251">
        <v>50.865732882587501</v>
      </c>
      <c r="S251" s="1">
        <f>(Table2[[#This Row],[Close Price]]-Table2[[#This Row],[20D EMA]])/Table2[[#This Row],[20D EMA]]</f>
        <v>1.3546300040436717E-2</v>
      </c>
      <c r="T251" s="1">
        <f>(Table2[[#This Row],[Close Price]]-Table2[[#This Row],[50D EMA]])/Table2[[#This Row],[50D EMA]]</f>
        <v>1.0701016795987514E-2</v>
      </c>
      <c r="U251" s="1">
        <f>(Table2[[#This Row],[Close Price]]-Table2[[#This Row],[200D EMA]])/Table2[[#This Row],[200D EMA]]</f>
        <v>0.11312704603272651</v>
      </c>
      <c r="V251">
        <v>3.5043037939736701</v>
      </c>
      <c r="W251">
        <v>1235.05</v>
      </c>
      <c r="X251">
        <v>1288.7</v>
      </c>
      <c r="Y251">
        <v>1218</v>
      </c>
      <c r="Z251">
        <v>1288.7</v>
      </c>
      <c r="AA251">
        <v>1102.8499999999999</v>
      </c>
      <c r="AB251">
        <v>1425.2</v>
      </c>
      <c r="AC251" s="1">
        <f>(Table2[[#This Row],[Close Price]]/Table2[[#This Row],[Day Low]])-1</f>
        <v>1.4736245496133726E-2</v>
      </c>
      <c r="AD251" s="1">
        <f>(Table2[[#This Row],[Day High]]/Table2[[#This Row],[Close Price]])-1</f>
        <v>2.8286455216437245E-2</v>
      </c>
      <c r="AE251" s="1">
        <f>(Table2[[#This Row],[Close Price]]/Table2[[#This Row],[Current Week Low]])-1</f>
        <v>2.894088669950734E-2</v>
      </c>
      <c r="AF251" s="1">
        <f>(Table2[[#This Row],[Current Week High]]/Table2[[#This Row],[Close Price]])-1</f>
        <v>2.8286455216437245E-2</v>
      </c>
      <c r="AG251" s="1">
        <f>(Table2[[#This Row],[Close Price]]/Table2[[#This Row],[Current Month Low]])-1</f>
        <v>0.13637394024572713</v>
      </c>
      <c r="AH251" s="1">
        <f>(Table2[[#This Row],[Current Month High]]/Table2[[#This Row],[Close Price]])-1</f>
        <v>0.13720327149411538</v>
      </c>
      <c r="AI251">
        <v>19.289846399361601</v>
      </c>
      <c r="AJ251">
        <v>92.437619961612199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-0.03</v>
      </c>
      <c r="AM251" t="s">
        <v>3158</v>
      </c>
      <c r="AN251">
        <v>4.2</v>
      </c>
      <c r="AO251" t="s">
        <v>3159</v>
      </c>
      <c r="AP251">
        <v>0.106878944011053</v>
      </c>
      <c r="AQ251">
        <f>(Table2[[#This Row],[Sharpe Ratio]]-AVERAGE(Table2[Sharpe Ratio]))/_xlfn.STDEV.P(Table2[Sharpe Ratio])</f>
        <v>0.59461765434676206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320</v>
      </c>
      <c r="AT251">
        <f>_xlfn.RANK.AVG(Table2[[#This Row],[6M Return vs Nifty Z-Score]],Table2[6M Return vs Nifty Z-Score])</f>
        <v>338</v>
      </c>
      <c r="AU251">
        <f>_xlfn.RANK.AVG(Table2[[#This Row],[Sharpe Ratio Z-Score]],Table2[Sharpe Ratio Z-Score])</f>
        <v>192</v>
      </c>
      <c r="AV251">
        <f>(Table2[[#This Row],[Rank 1Y]]+Table2[[#This Row],[Rank 6M]]+Table2[[#This Row],[Rank Sharpe]])/3</f>
        <v>283.33333333333331</v>
      </c>
    </row>
    <row r="252" spans="1:48" x14ac:dyDescent="0.3">
      <c r="A252" t="s">
        <v>1302</v>
      </c>
      <c r="B252" t="s">
        <v>1303</v>
      </c>
      <c r="C252" t="s">
        <v>3123</v>
      </c>
      <c r="D252" t="s">
        <v>1304</v>
      </c>
      <c r="E252">
        <v>8558.9903601899896</v>
      </c>
      <c r="F252">
        <v>268.64999999999998</v>
      </c>
      <c r="G252">
        <v>20.890620664083901</v>
      </c>
      <c r="H252">
        <f>(Table2[[#This Row],[1Y Return vs Nifty]]-AVERAGE(Table2[1Y Return vs Nifty]))/_xlfn.STDEV.P(Table2[1Y Return vs Nifty])</f>
        <v>-1.8501293005879924E-2</v>
      </c>
      <c r="I252">
        <v>7.4834231397926203</v>
      </c>
      <c r="J252">
        <f>(Table2[[#This Row],[1M Return vs Nifty]]-AVERAGE(Table2[1M Return vs Nifty]))/_xlfn.STDEV.P(Table2[1M Return vs Nifty])</f>
        <v>1.0565236672387672</v>
      </c>
      <c r="K252">
        <v>40.173837005714901</v>
      </c>
      <c r="L252">
        <f>(Table2[[#This Row],[6M Return vs Nifty]]-AVERAGE(Table2[6M Return vs Nifty]))/_xlfn.STDEV.P(Table2[6M Return vs Nifty])</f>
        <v>1.3409171092639252</v>
      </c>
      <c r="M252">
        <v>3.4778974600817301</v>
      </c>
      <c r="N252">
        <f>(Table2[[#This Row],[1W Return vs Nifty]]-AVERAGE(Table2[1W Return vs Nifty]))/_xlfn.STDEV.P(Table2[1W Return vs Nifty])</f>
        <v>0.67516710974224337</v>
      </c>
      <c r="O252">
        <v>261.93</v>
      </c>
      <c r="P252">
        <v>254.08766233365</v>
      </c>
      <c r="Q252">
        <v>223.22787145500499</v>
      </c>
      <c r="R252">
        <v>50.208995526195601</v>
      </c>
      <c r="S252" s="1">
        <f>(Table2[[#This Row],[Close Price]]-Table2[[#This Row],[20D EMA]])/Table2[[#This Row],[20D EMA]]</f>
        <v>2.5655709540716873E-2</v>
      </c>
      <c r="T252" s="1">
        <f>(Table2[[#This Row],[Close Price]]-Table2[[#This Row],[50D EMA]])/Table2[[#This Row],[50D EMA]]</f>
        <v>5.7312258031748664E-2</v>
      </c>
      <c r="U252" s="1">
        <f>(Table2[[#This Row],[Close Price]]-Table2[[#This Row],[200D EMA]])/Table2[[#This Row],[200D EMA]]</f>
        <v>0.20347875132676038</v>
      </c>
      <c r="V252">
        <v>0.45985037684715901</v>
      </c>
      <c r="W252">
        <v>259.39999999999998</v>
      </c>
      <c r="X252">
        <v>272</v>
      </c>
      <c r="Y252">
        <v>250.6</v>
      </c>
      <c r="Z252">
        <v>272</v>
      </c>
      <c r="AA252">
        <v>249.7</v>
      </c>
      <c r="AB252">
        <v>277.3</v>
      </c>
      <c r="AC252" s="1">
        <f>(Table2[[#This Row],[Close Price]]/Table2[[#This Row],[Day Low]])-1</f>
        <v>3.5659213569776416E-2</v>
      </c>
      <c r="AD252" s="1">
        <f>(Table2[[#This Row],[Day High]]/Table2[[#This Row],[Close Price]])-1</f>
        <v>1.2469756188349335E-2</v>
      </c>
      <c r="AE252" s="1">
        <f>(Table2[[#This Row],[Close Price]]/Table2[[#This Row],[Current Week Low]])-1</f>
        <v>7.2027134876296861E-2</v>
      </c>
      <c r="AF252" s="1">
        <f>(Table2[[#This Row],[Current Week High]]/Table2[[#This Row],[Close Price]])-1</f>
        <v>1.2469756188349335E-2</v>
      </c>
      <c r="AG252" s="1">
        <f>(Table2[[#This Row],[Close Price]]/Table2[[#This Row],[Current Month Low]])-1</f>
        <v>7.5891069283139823E-2</v>
      </c>
      <c r="AH252" s="1">
        <f>(Table2[[#This Row],[Current Month High]]/Table2[[#This Row],[Close Price]])-1</f>
        <v>3.2198027172901655E-2</v>
      </c>
      <c r="AI252">
        <v>3.2198027172901602</v>
      </c>
      <c r="AJ252">
        <v>58.402122641509401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</v>
      </c>
      <c r="AM252" t="s">
        <v>3159</v>
      </c>
      <c r="AN252">
        <v>1.61</v>
      </c>
      <c r="AO252" t="s">
        <v>3159</v>
      </c>
      <c r="AP252">
        <v>5.3480399915930002E-3</v>
      </c>
      <c r="AQ252">
        <f>(Table2[[#This Row],[Sharpe Ratio]]-AVERAGE(Table2[Sharpe Ratio]))/_xlfn.STDEV.P(Table2[Sharpe Ratio])</f>
        <v>-0.61215039017378092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2.4419562030652751</v>
      </c>
      <c r="AS252">
        <f>_xlfn.RANK.AVG(Table2[[#This Row],[1Y Return vs Nifty Z-Score]],Table2[1Y Return vs Nifty Z-Score])</f>
        <v>298</v>
      </c>
      <c r="AT252">
        <f>_xlfn.RANK.AVG(Table2[[#This Row],[6M Return vs Nifty Z-Score]],Table2[6M Return vs Nifty Z-Score])</f>
        <v>68</v>
      </c>
      <c r="AU252">
        <f>_xlfn.RANK.AVG(Table2[[#This Row],[Sharpe Ratio Z-Score]],Table2[Sharpe Ratio Z-Score])</f>
        <v>485</v>
      </c>
      <c r="AV252">
        <f>(Table2[[#This Row],[Rank 1Y]]+Table2[[#This Row],[Rank 6M]]+Table2[[#This Row],[Rank Sharpe]])/3</f>
        <v>283.66666666666669</v>
      </c>
    </row>
    <row r="253" spans="1:48" x14ac:dyDescent="0.3">
      <c r="A253" t="s">
        <v>899</v>
      </c>
      <c r="B253" t="s">
        <v>900</v>
      </c>
      <c r="C253" t="s">
        <v>3112</v>
      </c>
      <c r="D253" t="s">
        <v>217</v>
      </c>
      <c r="E253">
        <v>16441.482371499998</v>
      </c>
      <c r="F253">
        <v>1289.3</v>
      </c>
      <c r="G253">
        <v>43.918761074636102</v>
      </c>
      <c r="H253">
        <f>(Table2[[#This Row],[1Y Return vs Nifty]]-AVERAGE(Table2[1Y Return vs Nifty]))/_xlfn.STDEV.P(Table2[1Y Return vs Nifty])</f>
        <v>0.38712477590184408</v>
      </c>
      <c r="I253">
        <v>1.85850220360253</v>
      </c>
      <c r="J253">
        <f>(Table2[[#This Row],[1M Return vs Nifty]]-AVERAGE(Table2[1M Return vs Nifty]))/_xlfn.STDEV.P(Table2[1M Return vs Nifty])</f>
        <v>0.42710192540291175</v>
      </c>
      <c r="K253">
        <v>27.971765646705901</v>
      </c>
      <c r="L253">
        <f>(Table2[[#This Row],[6M Return vs Nifty]]-AVERAGE(Table2[6M Return vs Nifty]))/_xlfn.STDEV.P(Table2[6M Return vs Nifty])</f>
        <v>0.89475347107500547</v>
      </c>
      <c r="M253">
        <v>-1.86331388758574</v>
      </c>
      <c r="N253">
        <f>(Table2[[#This Row],[1W Return vs Nifty]]-AVERAGE(Table2[1W Return vs Nifty]))/_xlfn.STDEV.P(Table2[1W Return vs Nifty])</f>
        <v>-0.37040440525398832</v>
      </c>
      <c r="O253">
        <v>1234.4000000000001</v>
      </c>
      <c r="P253">
        <v>1206.3241388194899</v>
      </c>
      <c r="Q253">
        <v>1044.39364298695</v>
      </c>
      <c r="R253">
        <v>44.000182558917302</v>
      </c>
      <c r="S253" s="1">
        <f>(Table2[[#This Row],[Close Price]]-Table2[[#This Row],[20D EMA]])/Table2[[#This Row],[20D EMA]]</f>
        <v>4.4475048606610383E-2</v>
      </c>
      <c r="T253" s="1">
        <f>(Table2[[#This Row],[Close Price]]-Table2[[#This Row],[50D EMA]])/Table2[[#This Row],[50D EMA]]</f>
        <v>6.8784051077441177E-2</v>
      </c>
      <c r="U253" s="1">
        <f>(Table2[[#This Row],[Close Price]]-Table2[[#This Row],[200D EMA]])/Table2[[#This Row],[200D EMA]]</f>
        <v>0.23449621573013552</v>
      </c>
      <c r="V253">
        <v>1.5534072918077999</v>
      </c>
      <c r="W253">
        <v>1205.05</v>
      </c>
      <c r="X253">
        <v>1349.7</v>
      </c>
      <c r="Y253">
        <v>1173.9000000000001</v>
      </c>
      <c r="Z253">
        <v>1349.7</v>
      </c>
      <c r="AA253">
        <v>1140</v>
      </c>
      <c r="AB253">
        <v>1349.7</v>
      </c>
      <c r="AC253" s="1">
        <f>(Table2[[#This Row],[Close Price]]/Table2[[#This Row],[Day Low]])-1</f>
        <v>6.9914111447657801E-2</v>
      </c>
      <c r="AD253" s="1">
        <f>(Table2[[#This Row],[Day High]]/Table2[[#This Row],[Close Price]])-1</f>
        <v>4.6847126347630663E-2</v>
      </c>
      <c r="AE253" s="1">
        <f>(Table2[[#This Row],[Close Price]]/Table2[[#This Row],[Current Week Low]])-1</f>
        <v>9.8304795979214488E-2</v>
      </c>
      <c r="AF253" s="1">
        <f>(Table2[[#This Row],[Current Week High]]/Table2[[#This Row],[Close Price]])-1</f>
        <v>4.6847126347630663E-2</v>
      </c>
      <c r="AG253" s="1">
        <f>(Table2[[#This Row],[Close Price]]/Table2[[#This Row],[Current Month Low]])-1</f>
        <v>0.13096491228070173</v>
      </c>
      <c r="AH253" s="1">
        <f>(Table2[[#This Row],[Current Month High]]/Table2[[#This Row],[Close Price]])-1</f>
        <v>4.6847126347630663E-2</v>
      </c>
      <c r="AI253">
        <v>4.6847126347630601</v>
      </c>
      <c r="AJ253">
        <v>73.048788671901207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0.21</v>
      </c>
      <c r="AM253" t="s">
        <v>3159</v>
      </c>
      <c r="AN253">
        <v>7.63</v>
      </c>
      <c r="AO253" t="s">
        <v>3159</v>
      </c>
      <c r="AP253">
        <v>-3.9804818273640004E-3</v>
      </c>
      <c r="AQ253">
        <f>(Table2[[#This Row],[Sharpe Ratio]]-AVERAGE(Table2[Sharpe Ratio]))/_xlfn.STDEV.P(Table2[Sharpe Ratio])</f>
        <v>-0.72302660212568381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0.61554916500008916</v>
      </c>
      <c r="AS253">
        <f>_xlfn.RANK.AVG(Table2[[#This Row],[1Y Return vs Nifty Z-Score]],Table2[1Y Return vs Nifty Z-Score])</f>
        <v>192</v>
      </c>
      <c r="AT253">
        <f>_xlfn.RANK.AVG(Table2[[#This Row],[6M Return vs Nifty Z-Score]],Table2[6M Return vs Nifty Z-Score])</f>
        <v>105</v>
      </c>
      <c r="AU253">
        <f>_xlfn.RANK.AVG(Table2[[#This Row],[Sharpe Ratio Z-Score]],Table2[Sharpe Ratio Z-Score])</f>
        <v>559</v>
      </c>
      <c r="AV253">
        <f>(Table2[[#This Row],[Rank 1Y]]+Table2[[#This Row],[Rank 6M]]+Table2[[#This Row],[Rank Sharpe]])/3</f>
        <v>285.33333333333331</v>
      </c>
    </row>
    <row r="254" spans="1:48" hidden="1" x14ac:dyDescent="0.3">
      <c r="A254" t="s">
        <v>274</v>
      </c>
      <c r="B254" t="s">
        <v>275</v>
      </c>
      <c r="C254" t="s">
        <v>3123</v>
      </c>
      <c r="D254" t="s">
        <v>240</v>
      </c>
      <c r="E254">
        <v>96166.397687774996</v>
      </c>
      <c r="F254">
        <v>6394.35</v>
      </c>
      <c r="G254">
        <v>2.3404388485130698</v>
      </c>
      <c r="H254">
        <f>(Table2[[#This Row],[1Y Return vs Nifty]]-AVERAGE(Table2[1Y Return vs Nifty]))/_xlfn.STDEV.P(Table2[1Y Return vs Nifty])</f>
        <v>-0.34525096506909236</v>
      </c>
      <c r="I254">
        <v>-3.2435981523225101</v>
      </c>
      <c r="J254">
        <f>(Table2[[#This Row],[1M Return vs Nifty]]-AVERAGE(Table2[1M Return vs Nifty]))/_xlfn.STDEV.P(Table2[1M Return vs Nifty])</f>
        <v>-0.14381683585221566</v>
      </c>
      <c r="K254">
        <v>5.1640260053812899</v>
      </c>
      <c r="L254">
        <f>(Table2[[#This Row],[6M Return vs Nifty]]-AVERAGE(Table2[6M Return vs Nifty]))/_xlfn.STDEV.P(Table2[6M Return vs Nifty])</f>
        <v>6.0798005823121816E-2</v>
      </c>
      <c r="M254">
        <v>-3.0397976671040601</v>
      </c>
      <c r="N254">
        <f>(Table2[[#This Row],[1W Return vs Nifty]]-AVERAGE(Table2[1W Return vs Nifty]))/_xlfn.STDEV.P(Table2[1W Return vs Nifty])</f>
        <v>-0.60070757950614584</v>
      </c>
      <c r="O254">
        <v>6788.54</v>
      </c>
      <c r="P254">
        <v>6817.1295749712799</v>
      </c>
      <c r="Q254">
        <v>6180.8020653150998</v>
      </c>
      <c r="R254">
        <v>20.193231709189199</v>
      </c>
      <c r="S254" s="1">
        <f>(Table2[[#This Row],[Close Price]]-Table2[[#This Row],[20D EMA]])/Table2[[#This Row],[20D EMA]]</f>
        <v>-5.8066977582808613E-2</v>
      </c>
      <c r="T254" s="1">
        <f>(Table2[[#This Row],[Close Price]]-Table2[[#This Row],[50D EMA]])/Table2[[#This Row],[50D EMA]]</f>
        <v>-6.2017242054998006E-2</v>
      </c>
      <c r="U254" s="1">
        <f>(Table2[[#This Row],[Close Price]]-Table2[[#This Row],[200D EMA]])/Table2[[#This Row],[200D EMA]]</f>
        <v>3.4550197923869909E-2</v>
      </c>
      <c r="V254">
        <v>1.4006405465139</v>
      </c>
      <c r="W254">
        <v>6335</v>
      </c>
      <c r="X254">
        <v>6479.95</v>
      </c>
      <c r="Y254">
        <v>6308</v>
      </c>
      <c r="Z254">
        <v>6524.55</v>
      </c>
      <c r="AA254">
        <v>6308</v>
      </c>
      <c r="AB254">
        <v>7605</v>
      </c>
      <c r="AC254" s="1">
        <f>(Table2[[#This Row],[Close Price]]/Table2[[#This Row],[Day Low]])-1</f>
        <v>9.3685872138911108E-3</v>
      </c>
      <c r="AD254" s="1">
        <f>(Table2[[#This Row],[Day High]]/Table2[[#This Row],[Close Price]])-1</f>
        <v>1.3386818050310056E-2</v>
      </c>
      <c r="AE254" s="1">
        <f>(Table2[[#This Row],[Close Price]]/Table2[[#This Row],[Current Week Low]])-1</f>
        <v>1.3688966391883328E-2</v>
      </c>
      <c r="AF254" s="1">
        <f>(Table2[[#This Row],[Current Week High]]/Table2[[#This Row],[Close Price]])-1</f>
        <v>2.0361725585868795E-2</v>
      </c>
      <c r="AG254" s="1">
        <f>(Table2[[#This Row],[Close Price]]/Table2[[#This Row],[Current Month Low]])-1</f>
        <v>1.3688966391883328E-2</v>
      </c>
      <c r="AH254" s="1">
        <f>(Table2[[#This Row],[Current Month High]]/Table2[[#This Row],[Close Price]])-1</f>
        <v>0.18933120645569912</v>
      </c>
      <c r="AI254">
        <v>18.9331206455699</v>
      </c>
      <c r="AJ254">
        <v>68.228097868981806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-0.02</v>
      </c>
      <c r="AM254" t="s">
        <v>3158</v>
      </c>
      <c r="AN254">
        <v>-14.55</v>
      </c>
      <c r="AO254" t="s">
        <v>3158</v>
      </c>
      <c r="AP254">
        <v>0.12960869493997801</v>
      </c>
      <c r="AQ254">
        <f>(Table2[[#This Row],[Sharpe Ratio]]-AVERAGE(Table2[Sharpe Ratio]))/_xlfn.STDEV.P(Table2[Sharpe Ratio])</f>
        <v>0.86477714269013906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421</v>
      </c>
      <c r="AT254">
        <f>_xlfn.RANK.AVG(Table2[[#This Row],[6M Return vs Nifty Z-Score]],Table2[6M Return vs Nifty Z-Score])</f>
        <v>303</v>
      </c>
      <c r="AU254">
        <f>_xlfn.RANK.AVG(Table2[[#This Row],[Sharpe Ratio Z-Score]],Table2[Sharpe Ratio Z-Score])</f>
        <v>133</v>
      </c>
      <c r="AV254">
        <f>(Table2[[#This Row],[Rank 1Y]]+Table2[[#This Row],[Rank 6M]]+Table2[[#This Row],[Rank Sharpe]])/3</f>
        <v>285.66666666666669</v>
      </c>
    </row>
    <row r="255" spans="1:48" x14ac:dyDescent="0.3">
      <c r="A255" t="s">
        <v>283</v>
      </c>
      <c r="B255" t="s">
        <v>284</v>
      </c>
      <c r="C255" t="s">
        <v>3112</v>
      </c>
      <c r="D255" t="s">
        <v>217</v>
      </c>
      <c r="E255">
        <v>93662.207282599993</v>
      </c>
      <c r="F255">
        <v>4384.6000000000004</v>
      </c>
      <c r="G255">
        <v>34.758114407753098</v>
      </c>
      <c r="H255">
        <f>(Table2[[#This Row],[1Y Return vs Nifty]]-AVERAGE(Table2[1Y Return vs Nifty]))/_xlfn.STDEV.P(Table2[1Y Return vs Nifty])</f>
        <v>0.2257658024939129</v>
      </c>
      <c r="I255">
        <v>5.6749170895403704</v>
      </c>
      <c r="J255">
        <f>(Table2[[#This Row],[1M Return vs Nifty]]-AVERAGE(Table2[1M Return vs Nifty]))/_xlfn.STDEV.P(Table2[1M Return vs Nifty])</f>
        <v>0.85415406219300039</v>
      </c>
      <c r="K255">
        <v>4.9003099615988903</v>
      </c>
      <c r="L255">
        <f>(Table2[[#This Row],[6M Return vs Nifty]]-AVERAGE(Table2[6M Return vs Nifty]))/_xlfn.STDEV.P(Table2[6M Return vs Nifty])</f>
        <v>5.1155338928220155E-2</v>
      </c>
      <c r="M255">
        <v>-1.4115426099095201</v>
      </c>
      <c r="N255">
        <f>(Table2[[#This Row],[1W Return vs Nifty]]-AVERAGE(Table2[1W Return vs Nifty]))/_xlfn.STDEV.P(Table2[1W Return vs Nifty])</f>
        <v>-0.28196769146658318</v>
      </c>
      <c r="O255">
        <v>4450.1099999999997</v>
      </c>
      <c r="P255">
        <v>4390.8063252192296</v>
      </c>
      <c r="Q255">
        <v>3939.6674313345002</v>
      </c>
      <c r="R255">
        <v>45.324545896759197</v>
      </c>
      <c r="S255" s="1">
        <f>(Table2[[#This Row],[Close Price]]-Table2[[#This Row],[20D EMA]])/Table2[[#This Row],[20D EMA]]</f>
        <v>-1.4720984425103945E-2</v>
      </c>
      <c r="T255" s="1">
        <f>(Table2[[#This Row],[Close Price]]-Table2[[#This Row],[50D EMA]])/Table2[[#This Row],[50D EMA]]</f>
        <v>-1.4134818890968459E-3</v>
      </c>
      <c r="U255" s="1">
        <f>(Table2[[#This Row],[Close Price]]-Table2[[#This Row],[200D EMA]])/Table2[[#This Row],[200D EMA]]</f>
        <v>0.1129365806683805</v>
      </c>
      <c r="V255">
        <v>1.3860342415707301</v>
      </c>
      <c r="W255">
        <v>4361.2</v>
      </c>
      <c r="X255">
        <v>4439</v>
      </c>
      <c r="Y255">
        <v>4216.55</v>
      </c>
      <c r="Z255">
        <v>4439</v>
      </c>
      <c r="AA255">
        <v>4100</v>
      </c>
      <c r="AB255">
        <v>4864</v>
      </c>
      <c r="AC255" s="1">
        <f>(Table2[[#This Row],[Close Price]]/Table2[[#This Row],[Day Low]])-1</f>
        <v>5.3654957351187971E-3</v>
      </c>
      <c r="AD255" s="1">
        <f>(Table2[[#This Row],[Day High]]/Table2[[#This Row],[Close Price]])-1</f>
        <v>1.2407061077407189E-2</v>
      </c>
      <c r="AE255" s="1">
        <f>(Table2[[#This Row],[Close Price]]/Table2[[#This Row],[Current Week Low]])-1</f>
        <v>3.985485764428276E-2</v>
      </c>
      <c r="AF255" s="1">
        <f>(Table2[[#This Row],[Current Week High]]/Table2[[#This Row],[Close Price]])-1</f>
        <v>1.2407061077407189E-2</v>
      </c>
      <c r="AG255" s="1">
        <f>(Table2[[#This Row],[Close Price]]/Table2[[#This Row],[Current Month Low]])-1</f>
        <v>6.9414634146341525E-2</v>
      </c>
      <c r="AH255" s="1">
        <f>(Table2[[#This Row],[Current Month High]]/Table2[[#This Row],[Close Price]])-1</f>
        <v>0.10933722574465166</v>
      </c>
      <c r="AI255">
        <v>10.933722574465101</v>
      </c>
      <c r="AJ255">
        <v>62.959934587080902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 t="s">
        <v>3157</v>
      </c>
      <c r="AN255">
        <v>-2.17</v>
      </c>
      <c r="AO255" t="s">
        <v>3158</v>
      </c>
      <c r="AP255">
        <v>6.1781597347795002E-2</v>
      </c>
      <c r="AQ255">
        <f>(Table2[[#This Row],[Sharpe Ratio]]-AVERAGE(Table2[Sharpe Ratio]))/_xlfn.STDEV.P(Table2[Sharpe Ratio])</f>
        <v>5.8603153427376507E-2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0.90771066557592683</v>
      </c>
      <c r="AS255">
        <f>_xlfn.RANK.AVG(Table2[[#This Row],[1Y Return vs Nifty Z-Score]],Table2[1Y Return vs Nifty Z-Score])</f>
        <v>228</v>
      </c>
      <c r="AT255">
        <f>_xlfn.RANK.AVG(Table2[[#This Row],[6M Return vs Nifty Z-Score]],Table2[6M Return vs Nifty Z-Score])</f>
        <v>309</v>
      </c>
      <c r="AU255">
        <f>_xlfn.RANK.AVG(Table2[[#This Row],[Sharpe Ratio Z-Score]],Table2[Sharpe Ratio Z-Score])</f>
        <v>320</v>
      </c>
      <c r="AV255">
        <f>(Table2[[#This Row],[Rank 1Y]]+Table2[[#This Row],[Rank 6M]]+Table2[[#This Row],[Rank Sharpe]])/3</f>
        <v>285.66666666666669</v>
      </c>
    </row>
    <row r="256" spans="1:48" hidden="1" x14ac:dyDescent="0.3">
      <c r="A256" t="s">
        <v>253</v>
      </c>
      <c r="B256" t="s">
        <v>254</v>
      </c>
      <c r="C256" t="s">
        <v>3116</v>
      </c>
      <c r="D256" t="s">
        <v>51</v>
      </c>
      <c r="E256">
        <v>99149.266204650005</v>
      </c>
      <c r="F256">
        <v>985.35</v>
      </c>
      <c r="G256">
        <v>42.6480396270574</v>
      </c>
      <c r="H256">
        <f>(Table2[[#This Row],[1Y Return vs Nifty]]-AVERAGE(Table2[1Y Return vs Nifty]))/_xlfn.STDEV.P(Table2[1Y Return vs Nifty])</f>
        <v>0.36474182459667087</v>
      </c>
      <c r="I256">
        <v>-1.50842439287123</v>
      </c>
      <c r="J256">
        <f>(Table2[[#This Row],[1M Return vs Nifty]]-AVERAGE(Table2[1M Return vs Nifty]))/_xlfn.STDEV.P(Table2[1M Return vs Nifty])</f>
        <v>5.0346975950878094E-2</v>
      </c>
      <c r="K256">
        <v>-4.3448614350420396</v>
      </c>
      <c r="L256">
        <f>(Table2[[#This Row],[6M Return vs Nifty]]-AVERAGE(Table2[6M Return vs Nifty]))/_xlfn.STDEV.P(Table2[6M Return vs Nifty])</f>
        <v>-0.28689048826324254</v>
      </c>
      <c r="M256">
        <v>1.6247825131325999</v>
      </c>
      <c r="N256">
        <f>(Table2[[#This Row],[1W Return vs Nifty]]-AVERAGE(Table2[1W Return vs Nifty]))/_xlfn.STDEV.P(Table2[1W Return vs Nifty])</f>
        <v>0.3124096608369672</v>
      </c>
      <c r="O256">
        <v>1025.24</v>
      </c>
      <c r="P256">
        <v>1064.8279734636501</v>
      </c>
      <c r="Q256">
        <v>998.47751631865299</v>
      </c>
      <c r="R256">
        <v>38.043808270869398</v>
      </c>
      <c r="S256" s="1">
        <f>(Table2[[#This Row],[Close Price]]-Table2[[#This Row],[20D EMA]])/Table2[[#This Row],[20D EMA]]</f>
        <v>-3.8907963013538278E-2</v>
      </c>
      <c r="T256" s="1">
        <f>(Table2[[#This Row],[Close Price]]-Table2[[#This Row],[50D EMA]])/Table2[[#This Row],[50D EMA]]</f>
        <v>-7.4639261405883048E-2</v>
      </c>
      <c r="U256" s="1">
        <f>(Table2[[#This Row],[Close Price]]-Table2[[#This Row],[200D EMA]])/Table2[[#This Row],[200D EMA]]</f>
        <v>-1.3147533223435613E-2</v>
      </c>
      <c r="V256">
        <v>0.54743586380852305</v>
      </c>
      <c r="W256">
        <v>982.55</v>
      </c>
      <c r="X256">
        <v>1009.9</v>
      </c>
      <c r="Y256">
        <v>977</v>
      </c>
      <c r="Z256">
        <v>1016.8</v>
      </c>
      <c r="AA256">
        <v>977</v>
      </c>
      <c r="AB256">
        <v>1087.25</v>
      </c>
      <c r="AC256" s="1">
        <f>(Table2[[#This Row],[Close Price]]/Table2[[#This Row],[Day Low]])-1</f>
        <v>2.8497277492240958E-3</v>
      </c>
      <c r="AD256" s="1">
        <f>(Table2[[#This Row],[Day High]]/Table2[[#This Row],[Close Price]])-1</f>
        <v>2.4915004820622144E-2</v>
      </c>
      <c r="AE256" s="1">
        <f>(Table2[[#This Row],[Close Price]]/Table2[[#This Row],[Current Week Low]])-1</f>
        <v>8.5465711361309982E-3</v>
      </c>
      <c r="AF256" s="1">
        <f>(Table2[[#This Row],[Current Week High]]/Table2[[#This Row],[Close Price]])-1</f>
        <v>3.191759273354644E-2</v>
      </c>
      <c r="AG256" s="1">
        <f>(Table2[[#This Row],[Close Price]]/Table2[[#This Row],[Current Month Low]])-1</f>
        <v>8.5465711361309982E-3</v>
      </c>
      <c r="AH256" s="1">
        <f>(Table2[[#This Row],[Current Month High]]/Table2[[#This Row],[Close Price]])-1</f>
        <v>0.10341503019231735</v>
      </c>
      <c r="AI256">
        <v>34.398944537473902</v>
      </c>
      <c r="AJ256">
        <v>72.7926348092941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-0.22</v>
      </c>
      <c r="AM256" t="s">
        <v>3158</v>
      </c>
      <c r="AN256">
        <v>-7.25</v>
      </c>
      <c r="AO256" t="s">
        <v>3158</v>
      </c>
      <c r="AP256">
        <v>8.9539166155487002E-2</v>
      </c>
      <c r="AQ256">
        <f>(Table2[[#This Row],[Sharpe Ratio]]-AVERAGE(Table2[Sharpe Ratio]))/_xlfn.STDEV.P(Table2[Sharpe Ratio])</f>
        <v>0.38852188461766196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198</v>
      </c>
      <c r="AT256">
        <f>_xlfn.RANK.AVG(Table2[[#This Row],[6M Return vs Nifty Z-Score]],Table2[6M Return vs Nifty Z-Score])</f>
        <v>420</v>
      </c>
      <c r="AU256">
        <f>_xlfn.RANK.AVG(Table2[[#This Row],[Sharpe Ratio Z-Score]],Table2[Sharpe Ratio Z-Score])</f>
        <v>241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1709</v>
      </c>
      <c r="B257" t="s">
        <v>1710</v>
      </c>
      <c r="C257" t="s">
        <v>3119</v>
      </c>
      <c r="D257" t="s">
        <v>117</v>
      </c>
      <c r="E257">
        <v>4866.66</v>
      </c>
      <c r="F257">
        <v>8111.1</v>
      </c>
      <c r="G257">
        <v>-3.69316021347908</v>
      </c>
      <c r="H257">
        <f>(Table2[[#This Row],[1Y Return vs Nifty]]-AVERAGE(Table2[1Y Return vs Nifty]))/_xlfn.STDEV.P(Table2[1Y Return vs Nifty])</f>
        <v>-0.45152898080325643</v>
      </c>
      <c r="I257">
        <v>-1.82949585099374</v>
      </c>
      <c r="J257">
        <f>(Table2[[#This Row],[1M Return vs Nifty]]-AVERAGE(Table2[1M Return vs Nifty]))/_xlfn.STDEV.P(Table2[1M Return vs Nifty])</f>
        <v>1.4419474263693711E-2</v>
      </c>
      <c r="K257">
        <v>10.043018809881801</v>
      </c>
      <c r="L257">
        <f>(Table2[[#This Row],[6M Return vs Nifty]]-AVERAGE(Table2[6M Return vs Nifty]))/_xlfn.STDEV.P(Table2[6M Return vs Nifty])</f>
        <v>0.23919633806581259</v>
      </c>
      <c r="M257">
        <v>0.56979632241984401</v>
      </c>
      <c r="N257">
        <f>(Table2[[#This Row],[1W Return vs Nifty]]-AVERAGE(Table2[1W Return vs Nifty]))/_xlfn.STDEV.P(Table2[1W Return vs Nifty])</f>
        <v>0.1058903082175746</v>
      </c>
      <c r="O257">
        <v>8412.16</v>
      </c>
      <c r="P257">
        <v>8338.8313874225496</v>
      </c>
      <c r="Q257">
        <v>7282.1753980036501</v>
      </c>
      <c r="R257">
        <v>39.483157584111098</v>
      </c>
      <c r="S257" s="1">
        <f>(Table2[[#This Row],[Close Price]]-Table2[[#This Row],[20D EMA]])/Table2[[#This Row],[20D EMA]]</f>
        <v>-3.5788667833231834E-2</v>
      </c>
      <c r="T257" s="1">
        <f>(Table2[[#This Row],[Close Price]]-Table2[[#This Row],[50D EMA]])/Table2[[#This Row],[50D EMA]]</f>
        <v>-2.7309748433819666E-2</v>
      </c>
      <c r="U257" s="1">
        <f>(Table2[[#This Row],[Close Price]]-Table2[[#This Row],[200D EMA]])/Table2[[#This Row],[200D EMA]]</f>
        <v>0.11382925522826506</v>
      </c>
      <c r="V257">
        <v>0.408126513569112</v>
      </c>
      <c r="W257">
        <v>8000</v>
      </c>
      <c r="X257">
        <v>8241.85</v>
      </c>
      <c r="Y257">
        <v>7716.1</v>
      </c>
      <c r="Z257">
        <v>8241.85</v>
      </c>
      <c r="AA257">
        <v>7676</v>
      </c>
      <c r="AB257">
        <v>9721.0499999999993</v>
      </c>
      <c r="AC257" s="1">
        <f>(Table2[[#This Row],[Close Price]]/Table2[[#This Row],[Day Low]])-1</f>
        <v>1.3887500000000053E-2</v>
      </c>
      <c r="AD257" s="1">
        <f>(Table2[[#This Row],[Day High]]/Table2[[#This Row],[Close Price]])-1</f>
        <v>1.6119885095732922E-2</v>
      </c>
      <c r="AE257" s="1">
        <f>(Table2[[#This Row],[Close Price]]/Table2[[#This Row],[Current Week Low]])-1</f>
        <v>5.1191664182683061E-2</v>
      </c>
      <c r="AF257" s="1">
        <f>(Table2[[#This Row],[Current Week High]]/Table2[[#This Row],[Close Price]])-1</f>
        <v>1.6119885095732922E-2</v>
      </c>
      <c r="AG257" s="1">
        <f>(Table2[[#This Row],[Close Price]]/Table2[[#This Row],[Current Month Low]])-1</f>
        <v>5.6683168316831622E-2</v>
      </c>
      <c r="AH257" s="1">
        <f>(Table2[[#This Row],[Current Month High]]/Table2[[#This Row],[Close Price]])-1</f>
        <v>0.19848725820172342</v>
      </c>
      <c r="AI257">
        <v>19.848725820172302</v>
      </c>
      <c r="AJ257">
        <v>71.335325989374795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0.11</v>
      </c>
      <c r="AM257" t="s">
        <v>3159</v>
      </c>
      <c r="AN257">
        <v>-9.0399999999999991</v>
      </c>
      <c r="AO257" t="s">
        <v>3158</v>
      </c>
      <c r="AP257">
        <v>0.121006896157187</v>
      </c>
      <c r="AQ257">
        <f>(Table2[[#This Row],[Sharpe Ratio]]-AVERAGE(Table2[Sharpe Ratio]))/_xlfn.STDEV.P(Table2[Sharpe Ratio])</f>
        <v>0.76253855832297601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0.67051569806680056</v>
      </c>
      <c r="AS257">
        <f>_xlfn.RANK.AVG(Table2[[#This Row],[1Y Return vs Nifty Z-Score]],Table2[1Y Return vs Nifty Z-Score])</f>
        <v>470</v>
      </c>
      <c r="AT257">
        <f>_xlfn.RANK.AVG(Table2[[#This Row],[6M Return vs Nifty Z-Score]],Table2[6M Return vs Nifty Z-Score])</f>
        <v>238</v>
      </c>
      <c r="AU257">
        <f>_xlfn.RANK.AVG(Table2[[#This Row],[Sharpe Ratio Z-Score]],Table2[Sharpe Ratio Z-Score])</f>
        <v>152</v>
      </c>
      <c r="AV257">
        <f>(Table2[[#This Row],[Rank 1Y]]+Table2[[#This Row],[Rank 6M]]+Table2[[#This Row],[Rank Sharpe]])/3</f>
        <v>286.66666666666669</v>
      </c>
    </row>
    <row r="258" spans="1:48" hidden="1" x14ac:dyDescent="0.3">
      <c r="A258" t="s">
        <v>693</v>
      </c>
      <c r="B258" t="s">
        <v>694</v>
      </c>
      <c r="C258" t="s">
        <v>3123</v>
      </c>
      <c r="D258" t="s">
        <v>470</v>
      </c>
      <c r="E258">
        <v>25498.067760000002</v>
      </c>
      <c r="F258">
        <v>3637.8</v>
      </c>
      <c r="G258">
        <v>3.2087189884439402</v>
      </c>
      <c r="H258">
        <f>(Table2[[#This Row],[1Y Return vs Nifty]]-AVERAGE(Table2[1Y Return vs Nifty]))/_xlfn.STDEV.P(Table2[1Y Return vs Nifty])</f>
        <v>-0.32995676182073019</v>
      </c>
      <c r="I258">
        <v>1.8814267906506399</v>
      </c>
      <c r="J258">
        <f>(Table2[[#This Row],[1M Return vs Nifty]]-AVERAGE(Table2[1M Return vs Nifty]))/_xlfn.STDEV.P(Table2[1M Return vs Nifty])</f>
        <v>0.4296671585278527</v>
      </c>
      <c r="K258">
        <v>7.4532374004888</v>
      </c>
      <c r="L258">
        <f>(Table2[[#This Row],[6M Return vs Nifty]]-AVERAGE(Table2[6M Return vs Nifty]))/_xlfn.STDEV.P(Table2[6M Return vs Nifty])</f>
        <v>0.14450206348466052</v>
      </c>
      <c r="M258">
        <v>0.31545960620467001</v>
      </c>
      <c r="N258">
        <f>(Table2[[#This Row],[1W Return vs Nifty]]-AVERAGE(Table2[1W Return vs Nifty]))/_xlfn.STDEV.P(Table2[1W Return vs Nifty])</f>
        <v>5.6102496355683429E-2</v>
      </c>
      <c r="O258">
        <v>3579.04</v>
      </c>
      <c r="P258">
        <v>3600.7863253961</v>
      </c>
      <c r="Q258">
        <v>3379.89831628613</v>
      </c>
      <c r="R258">
        <v>48.179960693307102</v>
      </c>
      <c r="S258" s="1">
        <f>(Table2[[#This Row],[Close Price]]-Table2[[#This Row],[20D EMA]])/Table2[[#This Row],[20D EMA]]</f>
        <v>1.6417810362555383E-2</v>
      </c>
      <c r="T258" s="1">
        <f>(Table2[[#This Row],[Close Price]]-Table2[[#This Row],[50D EMA]])/Table2[[#This Row],[50D EMA]]</f>
        <v>1.0279331029126966E-2</v>
      </c>
      <c r="U258" s="1">
        <f>(Table2[[#This Row],[Close Price]]-Table2[[#This Row],[200D EMA]])/Table2[[#This Row],[200D EMA]]</f>
        <v>7.6304568830122502E-2</v>
      </c>
      <c r="V258">
        <v>0.47580693755534198</v>
      </c>
      <c r="W258">
        <v>3553.95</v>
      </c>
      <c r="X258">
        <v>3769.65</v>
      </c>
      <c r="Y258">
        <v>3428</v>
      </c>
      <c r="Z258">
        <v>3769.65</v>
      </c>
      <c r="AA258">
        <v>3422.3</v>
      </c>
      <c r="AB258">
        <v>3769.65</v>
      </c>
      <c r="AC258" s="1">
        <f>(Table2[[#This Row],[Close Price]]/Table2[[#This Row],[Day Low]])-1</f>
        <v>2.3593466424682408E-2</v>
      </c>
      <c r="AD258" s="1">
        <f>(Table2[[#This Row],[Day High]]/Table2[[#This Row],[Close Price]])-1</f>
        <v>3.6244433448787694E-2</v>
      </c>
      <c r="AE258" s="1">
        <f>(Table2[[#This Row],[Close Price]]/Table2[[#This Row],[Current Week Low]])-1</f>
        <v>6.1201866977829589E-2</v>
      </c>
      <c r="AF258" s="1">
        <f>(Table2[[#This Row],[Current Week High]]/Table2[[#This Row],[Close Price]])-1</f>
        <v>3.6244433448787694E-2</v>
      </c>
      <c r="AG258" s="1">
        <f>(Table2[[#This Row],[Close Price]]/Table2[[#This Row],[Current Month Low]])-1</f>
        <v>6.2969348099231492E-2</v>
      </c>
      <c r="AH258" s="1">
        <f>(Table2[[#This Row],[Current Month High]]/Table2[[#This Row],[Close Price]])-1</f>
        <v>3.6244433448787694E-2</v>
      </c>
      <c r="AI258">
        <v>9.3655506075100305</v>
      </c>
      <c r="AJ258">
        <v>40.918070889017997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-0.02</v>
      </c>
      <c r="AM258" t="s">
        <v>3158</v>
      </c>
      <c r="AN258">
        <v>0.83</v>
      </c>
      <c r="AO258" t="s">
        <v>3159</v>
      </c>
      <c r="AP258">
        <v>0.110530827641174</v>
      </c>
      <c r="AQ258">
        <f>(Table2[[#This Row],[Sharpe Ratio]]-AVERAGE(Table2[Sharpe Ratio]))/_xlfn.STDEV.P(Table2[Sharpe Ratio])</f>
        <v>0.63802292597019838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411</v>
      </c>
      <c r="AT258">
        <f>_xlfn.RANK.AVG(Table2[[#This Row],[6M Return vs Nifty Z-Score]],Table2[6M Return vs Nifty Z-Score])</f>
        <v>266</v>
      </c>
      <c r="AU258">
        <f>_xlfn.RANK.AVG(Table2[[#This Row],[Sharpe Ratio Z-Score]],Table2[Sharpe Ratio Z-Score])</f>
        <v>186</v>
      </c>
      <c r="AV258">
        <f>(Table2[[#This Row],[Rank 1Y]]+Table2[[#This Row],[Rank 6M]]+Table2[[#This Row],[Rank Sharpe]])/3</f>
        <v>287.66666666666669</v>
      </c>
    </row>
    <row r="259" spans="1:48" hidden="1" x14ac:dyDescent="0.3">
      <c r="A259" t="s">
        <v>1051</v>
      </c>
      <c r="B259" t="s">
        <v>1052</v>
      </c>
      <c r="C259" t="s">
        <v>3123</v>
      </c>
      <c r="D259" t="s">
        <v>120</v>
      </c>
      <c r="E259">
        <v>12636.9366166</v>
      </c>
      <c r="F259">
        <v>188.9</v>
      </c>
      <c r="G259">
        <v>28.742845701726399</v>
      </c>
      <c r="H259">
        <f>(Table2[[#This Row],[1Y Return vs Nifty]]-AVERAGE(Table2[1Y Return vs Nifty]))/_xlfn.STDEV.P(Table2[1Y Return vs Nifty])</f>
        <v>0.11981066433906642</v>
      </c>
      <c r="I259">
        <v>-13.54766695977</v>
      </c>
      <c r="J259">
        <f>(Table2[[#This Row],[1M Return vs Nifty]]-AVERAGE(Table2[1M Return vs Nifty]))/_xlfn.STDEV.P(Table2[1M Return vs Nifty])</f>
        <v>-1.2968294755592871</v>
      </c>
      <c r="K259">
        <v>-1.5502099971050101</v>
      </c>
      <c r="L259">
        <f>(Table2[[#This Row],[6M Return vs Nifty]]-AVERAGE(Table2[6M Return vs Nifty]))/_xlfn.STDEV.P(Table2[6M Return vs Nifty])</f>
        <v>-0.18470522673391265</v>
      </c>
      <c r="M259">
        <v>-5.8305504498662701</v>
      </c>
      <c r="N259">
        <f>(Table2[[#This Row],[1W Return vs Nifty]]-AVERAGE(Table2[1W Return vs Nifty]))/_xlfn.STDEV.P(Table2[1W Return vs Nifty])</f>
        <v>-1.1470127947691415</v>
      </c>
      <c r="O259">
        <v>186.91</v>
      </c>
      <c r="P259">
        <v>192.755636955342</v>
      </c>
      <c r="Q259">
        <v>180.76554968147499</v>
      </c>
      <c r="R259">
        <v>24.644861638969299</v>
      </c>
      <c r="S259" s="1">
        <f>(Table2[[#This Row],[Close Price]]-Table2[[#This Row],[20D EMA]])/Table2[[#This Row],[20D EMA]]</f>
        <v>1.0646835375314372E-2</v>
      </c>
      <c r="T259" s="1">
        <f>(Table2[[#This Row],[Close Price]]-Table2[[#This Row],[50D EMA]])/Table2[[#This Row],[50D EMA]]</f>
        <v>-2.0002719589649533E-2</v>
      </c>
      <c r="U259" s="1">
        <f>(Table2[[#This Row],[Close Price]]-Table2[[#This Row],[200D EMA]])/Table2[[#This Row],[200D EMA]]</f>
        <v>4.5000003224390038E-2</v>
      </c>
      <c r="V259">
        <v>0.76706416532362598</v>
      </c>
      <c r="W259">
        <v>173.05</v>
      </c>
      <c r="X259">
        <v>200.1</v>
      </c>
      <c r="Y259">
        <v>161.44999999999999</v>
      </c>
      <c r="Z259">
        <v>200.1</v>
      </c>
      <c r="AA259">
        <v>161.44999999999999</v>
      </c>
      <c r="AB259">
        <v>224</v>
      </c>
      <c r="AC259" s="1">
        <f>(Table2[[#This Row],[Close Price]]/Table2[[#This Row],[Day Low]])-1</f>
        <v>9.1592025426177281E-2</v>
      </c>
      <c r="AD259" s="1">
        <f>(Table2[[#This Row],[Day High]]/Table2[[#This Row],[Close Price]])-1</f>
        <v>5.9290629962943209E-2</v>
      </c>
      <c r="AE259" s="1">
        <f>(Table2[[#This Row],[Close Price]]/Table2[[#This Row],[Current Week Low]])-1</f>
        <v>0.17002167853824735</v>
      </c>
      <c r="AF259" s="1">
        <f>(Table2[[#This Row],[Current Week High]]/Table2[[#This Row],[Close Price]])-1</f>
        <v>5.9290629962943209E-2</v>
      </c>
      <c r="AG259" s="1">
        <f>(Table2[[#This Row],[Close Price]]/Table2[[#This Row],[Current Month Low]])-1</f>
        <v>0.17002167853824735</v>
      </c>
      <c r="AH259" s="1">
        <f>(Table2[[#This Row],[Current Month High]]/Table2[[#This Row],[Close Price]])-1</f>
        <v>0.18581259925886706</v>
      </c>
      <c r="AI259">
        <v>29.587083112757998</v>
      </c>
      <c r="AJ259">
        <v>58.473154362416103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-0.13</v>
      </c>
      <c r="AM259" t="s">
        <v>3158</v>
      </c>
      <c r="AN259">
        <v>-0.24</v>
      </c>
      <c r="AO259" t="s">
        <v>3158</v>
      </c>
      <c r="AP259">
        <v>9.7940161437692005E-2</v>
      </c>
      <c r="AQ259">
        <f>(Table2[[#This Row],[Sharpe Ratio]]-AVERAGE(Table2[Sharpe Ratio]))/_xlfn.STDEV.P(Table2[Sharpe Ratio])</f>
        <v>0.48837377450913499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255</v>
      </c>
      <c r="AT259">
        <f>_xlfn.RANK.AVG(Table2[[#This Row],[6M Return vs Nifty Z-Score]],Table2[6M Return vs Nifty Z-Score])</f>
        <v>390</v>
      </c>
      <c r="AU259">
        <f>_xlfn.RANK.AVG(Table2[[#This Row],[Sharpe Ratio Z-Score]],Table2[Sharpe Ratio Z-Score])</f>
        <v>220</v>
      </c>
      <c r="AV259">
        <f>(Table2[[#This Row],[Rank 1Y]]+Table2[[#This Row],[Rank 6M]]+Table2[[#This Row],[Rank Sharpe]])/3</f>
        <v>288.33333333333331</v>
      </c>
    </row>
    <row r="260" spans="1:48" x14ac:dyDescent="0.3">
      <c r="A260" t="s">
        <v>523</v>
      </c>
      <c r="B260" t="s">
        <v>524</v>
      </c>
      <c r="C260" t="s">
        <v>3112</v>
      </c>
      <c r="D260" t="s">
        <v>386</v>
      </c>
      <c r="E260">
        <v>39287.441869499999</v>
      </c>
      <c r="F260">
        <v>5372.3</v>
      </c>
      <c r="G260">
        <v>7.7953706192502699</v>
      </c>
      <c r="H260">
        <f>(Table2[[#This Row],[1Y Return vs Nifty]]-AVERAGE(Table2[1Y Return vs Nifty]))/_xlfn.STDEV.P(Table2[1Y Return vs Nifty])</f>
        <v>-0.24916580617757933</v>
      </c>
      <c r="I260">
        <v>18.814844528223698</v>
      </c>
      <c r="J260">
        <f>(Table2[[#This Row],[1M Return vs Nifty]]-AVERAGE(Table2[1M Return vs Nifty]))/_xlfn.STDEV.P(Table2[1M Return vs Nifty])</f>
        <v>2.3244957985258639</v>
      </c>
      <c r="K260">
        <v>15.641361089306001</v>
      </c>
      <c r="L260">
        <f>(Table2[[#This Row],[6M Return vs Nifty]]-AVERAGE(Table2[6M Return vs Nifty]))/_xlfn.STDEV.P(Table2[6M Return vs Nifty])</f>
        <v>0.4438973831363775</v>
      </c>
      <c r="M260">
        <v>8.1403437319208898</v>
      </c>
      <c r="N260">
        <f>(Table2[[#This Row],[1W Return vs Nifty]]-AVERAGE(Table2[1W Return vs Nifty]))/_xlfn.STDEV.P(Table2[1W Return vs Nifty])</f>
        <v>1.5878666257732466</v>
      </c>
      <c r="O260">
        <v>4890.66</v>
      </c>
      <c r="P260">
        <v>4705.3875569164302</v>
      </c>
      <c r="Q260">
        <v>4449.5983256766904</v>
      </c>
      <c r="R260">
        <v>82.411162594857402</v>
      </c>
      <c r="S260" s="1">
        <f>(Table2[[#This Row],[Close Price]]-Table2[[#This Row],[20D EMA]])/Table2[[#This Row],[20D EMA]]</f>
        <v>9.8481595531073579E-2</v>
      </c>
      <c r="T260" s="1">
        <f>(Table2[[#This Row],[Close Price]]-Table2[[#This Row],[50D EMA]])/Table2[[#This Row],[50D EMA]]</f>
        <v>0.14173379663557747</v>
      </c>
      <c r="U260" s="1">
        <f>(Table2[[#This Row],[Close Price]]-Table2[[#This Row],[200D EMA]])/Table2[[#This Row],[200D EMA]]</f>
        <v>0.20736740864873152</v>
      </c>
      <c r="V260">
        <v>3.0910736435746902</v>
      </c>
      <c r="W260">
        <v>5180.05</v>
      </c>
      <c r="X260">
        <v>5435</v>
      </c>
      <c r="Y260">
        <v>5025.05</v>
      </c>
      <c r="Z260">
        <v>5435</v>
      </c>
      <c r="AA260">
        <v>4260</v>
      </c>
      <c r="AB260">
        <v>5435</v>
      </c>
      <c r="AC260" s="1">
        <f>(Table2[[#This Row],[Close Price]]/Table2[[#This Row],[Day Low]])-1</f>
        <v>3.7113541375083159E-2</v>
      </c>
      <c r="AD260" s="1">
        <f>(Table2[[#This Row],[Day High]]/Table2[[#This Row],[Close Price]])-1</f>
        <v>1.1670978910336416E-2</v>
      </c>
      <c r="AE260" s="1">
        <f>(Table2[[#This Row],[Close Price]]/Table2[[#This Row],[Current Week Low]])-1</f>
        <v>6.9103790012039701E-2</v>
      </c>
      <c r="AF260" s="1">
        <f>(Table2[[#This Row],[Current Week High]]/Table2[[#This Row],[Close Price]])-1</f>
        <v>1.1670978910336416E-2</v>
      </c>
      <c r="AG260" s="1">
        <f>(Table2[[#This Row],[Close Price]]/Table2[[#This Row],[Current Month Low]])-1</f>
        <v>0.26110328638497649</v>
      </c>
      <c r="AH260" s="1">
        <f>(Table2[[#This Row],[Current Month High]]/Table2[[#This Row],[Close Price]])-1</f>
        <v>1.1670978910336416E-2</v>
      </c>
      <c r="AI260">
        <v>1.16709789103364</v>
      </c>
      <c r="AJ260">
        <v>46.756084901794701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0.15</v>
      </c>
      <c r="AM260" t="s">
        <v>3159</v>
      </c>
      <c r="AN260">
        <v>13.65</v>
      </c>
      <c r="AO260" t="s">
        <v>3159</v>
      </c>
      <c r="AP260">
        <v>6.7859561602314003E-2</v>
      </c>
      <c r="AQ260">
        <f>(Table2[[#This Row],[Sharpe Ratio]]-AVERAGE(Table2[Sharpe Ratio]))/_xlfn.STDEV.P(Table2[Sharpe Ratio])</f>
        <v>0.13084414358625313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4.2379381448441613</v>
      </c>
      <c r="AS260">
        <f>_xlfn.RANK.AVG(Table2[[#This Row],[1Y Return vs Nifty Z-Score]],Table2[1Y Return vs Nifty Z-Score])</f>
        <v>383</v>
      </c>
      <c r="AT260">
        <f>_xlfn.RANK.AVG(Table2[[#This Row],[6M Return vs Nifty Z-Score]],Table2[6M Return vs Nifty Z-Score])</f>
        <v>186</v>
      </c>
      <c r="AU260">
        <f>_xlfn.RANK.AVG(Table2[[#This Row],[Sharpe Ratio Z-Score]],Table2[Sharpe Ratio Z-Score])</f>
        <v>304</v>
      </c>
      <c r="AV260">
        <f>(Table2[[#This Row],[Rank 1Y]]+Table2[[#This Row],[Rank 6M]]+Table2[[#This Row],[Rank Sharpe]])/3</f>
        <v>291</v>
      </c>
    </row>
    <row r="261" spans="1:48" hidden="1" x14ac:dyDescent="0.3">
      <c r="A261" t="s">
        <v>1321</v>
      </c>
      <c r="B261" t="s">
        <v>1322</v>
      </c>
      <c r="C261" t="s">
        <v>3118</v>
      </c>
      <c r="D261" t="s">
        <v>62</v>
      </c>
      <c r="E261">
        <v>8412.9774056899896</v>
      </c>
      <c r="F261">
        <v>7661.9</v>
      </c>
      <c r="G261">
        <v>98.891398333839206</v>
      </c>
      <c r="H261">
        <f>(Table2[[#This Row],[1Y Return vs Nifty]]-AVERAGE(Table2[1Y Return vs Nifty]))/_xlfn.STDEV.P(Table2[1Y Return vs Nifty])</f>
        <v>1.3554328698859788</v>
      </c>
      <c r="I261">
        <v>-9.8477101071569599</v>
      </c>
      <c r="J261">
        <f>(Table2[[#This Row],[1M Return vs Nifty]]-AVERAGE(Table2[1M Return vs Nifty]))/_xlfn.STDEV.P(Table2[1M Return vs Nifty])</f>
        <v>-0.88280884961488193</v>
      </c>
      <c r="K261">
        <v>-27.214951962700201</v>
      </c>
      <c r="L261">
        <f>(Table2[[#This Row],[6M Return vs Nifty]]-AVERAGE(Table2[6M Return vs Nifty]))/_xlfn.STDEV.P(Table2[6M Return vs Nifty])</f>
        <v>-1.1231257876082406</v>
      </c>
      <c r="M261">
        <v>-1.63889278807603</v>
      </c>
      <c r="N261">
        <f>(Table2[[#This Row],[1W Return vs Nifty]]-AVERAGE(Table2[1W Return vs Nifty]))/_xlfn.STDEV.P(Table2[1W Return vs Nifty])</f>
        <v>-0.32647273999345533</v>
      </c>
      <c r="O261">
        <v>6862.76</v>
      </c>
      <c r="P261">
        <v>7275.6912066028899</v>
      </c>
      <c r="Q261">
        <v>7063.9801525961702</v>
      </c>
      <c r="R261">
        <v>33.739041824683</v>
      </c>
      <c r="S261" s="1">
        <f>(Table2[[#This Row],[Close Price]]-Table2[[#This Row],[20D EMA]])/Table2[[#This Row],[20D EMA]]</f>
        <v>0.11644586143184366</v>
      </c>
      <c r="T261" s="1">
        <f>(Table2[[#This Row],[Close Price]]-Table2[[#This Row],[50D EMA]])/Table2[[#This Row],[50D EMA]]</f>
        <v>5.3082075974666798E-2</v>
      </c>
      <c r="U261" s="1">
        <f>(Table2[[#This Row],[Close Price]]-Table2[[#This Row],[200D EMA]])/Table2[[#This Row],[200D EMA]]</f>
        <v>8.4643477825186206E-2</v>
      </c>
      <c r="V261">
        <v>1.10179066701602</v>
      </c>
      <c r="W261">
        <v>7099.9</v>
      </c>
      <c r="X261">
        <v>7661.9</v>
      </c>
      <c r="Y261">
        <v>6160</v>
      </c>
      <c r="Z261">
        <v>7661.9</v>
      </c>
      <c r="AA261">
        <v>6150</v>
      </c>
      <c r="AB261">
        <v>7736.05</v>
      </c>
      <c r="AC261" s="1">
        <f>(Table2[[#This Row],[Close Price]]/Table2[[#This Row],[Day Low]])-1</f>
        <v>7.9156044451330398E-2</v>
      </c>
      <c r="AD261" s="1">
        <f>(Table2[[#This Row],[Day High]]/Table2[[#This Row],[Close Price]])-1</f>
        <v>0</v>
      </c>
      <c r="AE261" s="1">
        <f>(Table2[[#This Row],[Close Price]]/Table2[[#This Row],[Current Week Low]])-1</f>
        <v>0.24381493506493501</v>
      </c>
      <c r="AF261" s="1">
        <f>(Table2[[#This Row],[Current Week High]]/Table2[[#This Row],[Close Price]])-1</f>
        <v>0</v>
      </c>
      <c r="AG261" s="1">
        <f>(Table2[[#This Row],[Close Price]]/Table2[[#This Row],[Current Month Low]])-1</f>
        <v>0.24583739837398366</v>
      </c>
      <c r="AH261" s="1">
        <f>(Table2[[#This Row],[Current Month High]]/Table2[[#This Row],[Close Price]])-1</f>
        <v>9.6777561701406611E-3</v>
      </c>
      <c r="AI261">
        <v>34.142314569493202</v>
      </c>
      <c r="AJ261">
        <v>129.87998799879901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-0.01</v>
      </c>
      <c r="AM261" t="s">
        <v>3158</v>
      </c>
      <c r="AN261">
        <v>10.41</v>
      </c>
      <c r="AO261" t="s">
        <v>3159</v>
      </c>
      <c r="AP261">
        <v>0.12947669185681901</v>
      </c>
      <c r="AQ261">
        <f>(Table2[[#This Row],[Sharpe Ratio]]-AVERAGE(Table2[Sharpe Ratio]))/_xlfn.STDEV.P(Table2[Sharpe Ratio])</f>
        <v>0.86320819081215772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65</v>
      </c>
      <c r="AT261">
        <f>_xlfn.RANK.AVG(Table2[[#This Row],[6M Return vs Nifty Z-Score]],Table2[6M Return vs Nifty Z-Score])</f>
        <v>675</v>
      </c>
      <c r="AU261">
        <f>_xlfn.RANK.AVG(Table2[[#This Row],[Sharpe Ratio Z-Score]],Table2[Sharpe Ratio Z-Score])</f>
        <v>134</v>
      </c>
      <c r="AV261">
        <f>(Table2[[#This Row],[Rank 1Y]]+Table2[[#This Row],[Rank 6M]]+Table2[[#This Row],[Rank Sharpe]])/3</f>
        <v>291.33333333333331</v>
      </c>
    </row>
    <row r="262" spans="1:48" hidden="1" x14ac:dyDescent="0.3">
      <c r="A262" t="s">
        <v>1843</v>
      </c>
      <c r="B262" t="s">
        <v>1844</v>
      </c>
      <c r="C262" t="s">
        <v>3123</v>
      </c>
      <c r="D262" t="s">
        <v>94</v>
      </c>
      <c r="E262">
        <v>4061.19849535</v>
      </c>
      <c r="F262">
        <v>1007.9</v>
      </c>
      <c r="G262">
        <v>19.939777634154101</v>
      </c>
      <c r="H262">
        <f>(Table2[[#This Row],[1Y Return vs Nifty]]-AVERAGE(Table2[1Y Return vs Nifty]))/_xlfn.STDEV.P(Table2[1Y Return vs Nifty])</f>
        <v>-3.5249789128562956E-2</v>
      </c>
      <c r="I262">
        <v>-4.3080019904378704</v>
      </c>
      <c r="J262">
        <f>(Table2[[#This Row],[1M Return vs Nifty]]-AVERAGE(Table2[1M Return vs Nifty]))/_xlfn.STDEV.P(Table2[1M Return vs Nifty])</f>
        <v>-0.26292231758315021</v>
      </c>
      <c r="K262">
        <v>31.072985466531598</v>
      </c>
      <c r="L262">
        <f>(Table2[[#This Row],[6M Return vs Nifty]]-AVERAGE(Table2[6M Return vs Nifty]))/_xlfn.STDEV.P(Table2[6M Return vs Nifty])</f>
        <v>1.0081482773277524</v>
      </c>
      <c r="M262">
        <v>1.0796418682173099</v>
      </c>
      <c r="N262">
        <f>(Table2[[#This Row],[1W Return vs Nifty]]-AVERAGE(Table2[1W Return vs Nifty]))/_xlfn.STDEV.P(Table2[1W Return vs Nifty])</f>
        <v>0.20569537958333045</v>
      </c>
      <c r="O262">
        <v>1027.0999999999999</v>
      </c>
      <c r="P262">
        <v>1092.9884048909901</v>
      </c>
      <c r="Q262">
        <v>1012.27488606519</v>
      </c>
      <c r="R262">
        <v>34.963703824270802</v>
      </c>
      <c r="S262" s="1">
        <f>(Table2[[#This Row],[Close Price]]-Table2[[#This Row],[20D EMA]])/Table2[[#This Row],[20D EMA]]</f>
        <v>-1.8693408626229126E-2</v>
      </c>
      <c r="T262" s="1">
        <f>(Table2[[#This Row],[Close Price]]-Table2[[#This Row],[50D EMA]])/Table2[[#This Row],[50D EMA]]</f>
        <v>-7.7849320734080837E-2</v>
      </c>
      <c r="U262" s="1">
        <f>(Table2[[#This Row],[Close Price]]-Table2[[#This Row],[200D EMA]])/Table2[[#This Row],[200D EMA]]</f>
        <v>-4.3218360204466096E-3</v>
      </c>
      <c r="V262">
        <v>1.1984479735242299</v>
      </c>
      <c r="W262">
        <v>965.5</v>
      </c>
      <c r="X262">
        <v>1007.9</v>
      </c>
      <c r="Y262">
        <v>895.95</v>
      </c>
      <c r="Z262">
        <v>1007.9</v>
      </c>
      <c r="AA262">
        <v>895.95</v>
      </c>
      <c r="AB262">
        <v>1140</v>
      </c>
      <c r="AC262" s="1">
        <f>(Table2[[#This Row],[Close Price]]/Table2[[#This Row],[Day Low]])-1</f>
        <v>4.391506991196259E-2</v>
      </c>
      <c r="AD262" s="1">
        <f>(Table2[[#This Row],[Day High]]/Table2[[#This Row],[Close Price]])-1</f>
        <v>0</v>
      </c>
      <c r="AE262" s="1">
        <f>(Table2[[#This Row],[Close Price]]/Table2[[#This Row],[Current Week Low]])-1</f>
        <v>0.12495116915006399</v>
      </c>
      <c r="AF262" s="1">
        <f>(Table2[[#This Row],[Current Week High]]/Table2[[#This Row],[Close Price]])-1</f>
        <v>0</v>
      </c>
      <c r="AG262" s="1">
        <f>(Table2[[#This Row],[Close Price]]/Table2[[#This Row],[Current Month Low]])-1</f>
        <v>0.12495116915006399</v>
      </c>
      <c r="AH262" s="1">
        <f>(Table2[[#This Row],[Current Month High]]/Table2[[#This Row],[Close Price]])-1</f>
        <v>0.13106458974104584</v>
      </c>
      <c r="AI262">
        <v>58.021629129874</v>
      </c>
      <c r="AJ262">
        <v>65.229508196721298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</v>
      </c>
      <c r="AM262">
        <v>0</v>
      </c>
      <c r="AN262">
        <v>-5.56</v>
      </c>
      <c r="AO262" t="s">
        <v>3158</v>
      </c>
      <c r="AP262">
        <v>9.7288965052020008E-3</v>
      </c>
      <c r="AQ262">
        <f>(Table2[[#This Row],[Sharpe Ratio]]-AVERAGE(Table2[Sharpe Ratio]))/_xlfn.STDEV.P(Table2[Sharpe Ratio])</f>
        <v>-0.56008074990701306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306</v>
      </c>
      <c r="AT262">
        <f>_xlfn.RANK.AVG(Table2[[#This Row],[6M Return vs Nifty Z-Score]],Table2[6M Return vs Nifty Z-Score])</f>
        <v>94</v>
      </c>
      <c r="AU262">
        <f>_xlfn.RANK.AVG(Table2[[#This Row],[Sharpe Ratio Z-Score]],Table2[Sharpe Ratio Z-Score])</f>
        <v>475</v>
      </c>
      <c r="AV262">
        <f>(Table2[[#This Row],[Rank 1Y]]+Table2[[#This Row],[Rank 6M]]+Table2[[#This Row],[Rank Sharpe]])/3</f>
        <v>291.66666666666669</v>
      </c>
    </row>
    <row r="263" spans="1:48" x14ac:dyDescent="0.3">
      <c r="A263" t="s">
        <v>1804</v>
      </c>
      <c r="B263" t="s">
        <v>1805</v>
      </c>
      <c r="C263" t="s">
        <v>3123</v>
      </c>
      <c r="D263" t="s">
        <v>267</v>
      </c>
      <c r="E263">
        <v>4271.6166611640001</v>
      </c>
      <c r="F263">
        <v>183.74</v>
      </c>
      <c r="G263">
        <v>18.832510002310102</v>
      </c>
      <c r="H263">
        <f>(Table2[[#This Row],[1Y Return vs Nifty]]-AVERAGE(Table2[1Y Return vs Nifty]))/_xlfn.STDEV.P(Table2[1Y Return vs Nifty])</f>
        <v>-5.4753605273779718E-2</v>
      </c>
      <c r="I263">
        <v>7.4238175938950999</v>
      </c>
      <c r="J263">
        <f>(Table2[[#This Row],[1M Return vs Nifty]]-AVERAGE(Table2[1M Return vs Nifty]))/_xlfn.STDEV.P(Table2[1M Return vs Nifty])</f>
        <v>1.0498538798857551</v>
      </c>
      <c r="K263">
        <v>22.2177224418175</v>
      </c>
      <c r="L263">
        <f>(Table2[[#This Row],[6M Return vs Nifty]]-AVERAGE(Table2[6M Return vs Nifty]))/_xlfn.STDEV.P(Table2[6M Return vs Nifty])</f>
        <v>0.68435928675532443</v>
      </c>
      <c r="M263">
        <v>-2.3360438147584999</v>
      </c>
      <c r="N263">
        <f>(Table2[[#This Row],[1W Return vs Nifty]]-AVERAGE(Table2[1W Return vs Nifty]))/_xlfn.STDEV.P(Table2[1W Return vs Nifty])</f>
        <v>-0.46294389001973002</v>
      </c>
      <c r="O263">
        <v>179.7</v>
      </c>
      <c r="P263">
        <v>175.28868117524701</v>
      </c>
      <c r="Q263">
        <v>157.98250595276099</v>
      </c>
      <c r="R263">
        <v>43.686648971931298</v>
      </c>
      <c r="S263" s="1">
        <f>(Table2[[#This Row],[Close Price]]-Table2[[#This Row],[20D EMA]])/Table2[[#This Row],[20D EMA]]</f>
        <v>2.2481914301613917E-2</v>
      </c>
      <c r="T263" s="1">
        <f>(Table2[[#This Row],[Close Price]]-Table2[[#This Row],[50D EMA]])/Table2[[#This Row],[50D EMA]]</f>
        <v>4.8213716756210251E-2</v>
      </c>
      <c r="U263" s="1">
        <f>(Table2[[#This Row],[Close Price]]-Table2[[#This Row],[200D EMA]])/Table2[[#This Row],[200D EMA]]</f>
        <v>0.16304016632664933</v>
      </c>
      <c r="V263">
        <v>0.95497357950507999</v>
      </c>
      <c r="W263">
        <v>174.51</v>
      </c>
      <c r="X263">
        <v>186.35</v>
      </c>
      <c r="Y263">
        <v>170.17</v>
      </c>
      <c r="Z263">
        <v>186.35</v>
      </c>
      <c r="AA263">
        <v>159</v>
      </c>
      <c r="AB263">
        <v>199</v>
      </c>
      <c r="AC263" s="1">
        <f>(Table2[[#This Row],[Close Price]]/Table2[[#This Row],[Day Low]])-1</f>
        <v>5.2890951807919473E-2</v>
      </c>
      <c r="AD263" s="1">
        <f>(Table2[[#This Row],[Day High]]/Table2[[#This Row],[Close Price]])-1</f>
        <v>1.4204854685969215E-2</v>
      </c>
      <c r="AE263" s="1">
        <f>(Table2[[#This Row],[Close Price]]/Table2[[#This Row],[Current Week Low]])-1</f>
        <v>7.9743785626138708E-2</v>
      </c>
      <c r="AF263" s="1">
        <f>(Table2[[#This Row],[Current Week High]]/Table2[[#This Row],[Close Price]])-1</f>
        <v>1.4204854685969215E-2</v>
      </c>
      <c r="AG263" s="1">
        <f>(Table2[[#This Row],[Close Price]]/Table2[[#This Row],[Current Month Low]])-1</f>
        <v>0.15559748427672959</v>
      </c>
      <c r="AH263" s="1">
        <f>(Table2[[#This Row],[Current Month High]]/Table2[[#This Row],[Close Price]])-1</f>
        <v>8.3052138891912541E-2</v>
      </c>
      <c r="AI263">
        <v>8.3052138891912506</v>
      </c>
      <c r="AJ263">
        <v>63.980365908076699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0.16</v>
      </c>
      <c r="AM263" t="s">
        <v>3159</v>
      </c>
      <c r="AN263">
        <v>-1.0900000000000001</v>
      </c>
      <c r="AO263" t="s">
        <v>3158</v>
      </c>
      <c r="AP263">
        <v>2.7127721061926999E-2</v>
      </c>
      <c r="AQ263">
        <f>(Table2[[#This Row],[Sharpe Ratio]]-AVERAGE(Table2[Sharpe Ratio]))/_xlfn.STDEV.P(Table2[Sharpe Ratio])</f>
        <v>-0.35328316753494288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0.86323250381262673</v>
      </c>
      <c r="AS263">
        <f>_xlfn.RANK.AVG(Table2[[#This Row],[1Y Return vs Nifty Z-Score]],Table2[1Y Return vs Nifty Z-Score])</f>
        <v>312</v>
      </c>
      <c r="AT263">
        <f>_xlfn.RANK.AVG(Table2[[#This Row],[6M Return vs Nifty Z-Score]],Table2[6M Return vs Nifty Z-Score])</f>
        <v>138</v>
      </c>
      <c r="AU263">
        <f>_xlfn.RANK.AVG(Table2[[#This Row],[Sharpe Ratio Z-Score]],Table2[Sharpe Ratio Z-Score])</f>
        <v>428</v>
      </c>
      <c r="AV263">
        <f>(Table2[[#This Row],[Rank 1Y]]+Table2[[#This Row],[Rank 6M]]+Table2[[#This Row],[Rank Sharpe]])/3</f>
        <v>292.66666666666669</v>
      </c>
    </row>
    <row r="264" spans="1:48" hidden="1" x14ac:dyDescent="0.3">
      <c r="A264" t="s">
        <v>765</v>
      </c>
      <c r="B264" t="s">
        <v>766</v>
      </c>
      <c r="C264" t="s">
        <v>3111</v>
      </c>
      <c r="D264" t="s">
        <v>767</v>
      </c>
      <c r="E264">
        <v>21183.3892805</v>
      </c>
      <c r="F264">
        <v>1509.25</v>
      </c>
      <c r="G264">
        <v>14.8402673389845</v>
      </c>
      <c r="H264">
        <f>(Table2[[#This Row],[1Y Return vs Nifty]]-AVERAGE(Table2[1Y Return vs Nifty]))/_xlfn.STDEV.P(Table2[1Y Return vs Nifty])</f>
        <v>-0.12507442444458983</v>
      </c>
      <c r="I264">
        <v>-1.6669327857907099</v>
      </c>
      <c r="J264">
        <f>(Table2[[#This Row],[1M Return vs Nifty]]-AVERAGE(Table2[1M Return vs Nifty]))/_xlfn.STDEV.P(Table2[1M Return vs Nifty])</f>
        <v>3.2610081530712744E-2</v>
      </c>
      <c r="K264">
        <v>27.074696448281099</v>
      </c>
      <c r="L264">
        <f>(Table2[[#This Row],[6M Return vs Nifty]]-AVERAGE(Table2[6M Return vs Nifty]))/_xlfn.STDEV.P(Table2[6M Return vs Nifty])</f>
        <v>0.86195251085271307</v>
      </c>
      <c r="M264">
        <v>1.6495848761887799</v>
      </c>
      <c r="N264">
        <f>(Table2[[#This Row],[1W Return vs Nifty]]-AVERAGE(Table2[1W Return vs Nifty]))/_xlfn.STDEV.P(Table2[1W Return vs Nifty])</f>
        <v>0.31726485989728176</v>
      </c>
      <c r="O264">
        <v>1526.73</v>
      </c>
      <c r="P264">
        <v>1532.8345104084599</v>
      </c>
      <c r="Q264">
        <v>1365.0045508035</v>
      </c>
      <c r="R264">
        <v>38.091878956423898</v>
      </c>
      <c r="S264" s="1">
        <f>(Table2[[#This Row],[Close Price]]-Table2[[#This Row],[20D EMA]])/Table2[[#This Row],[20D EMA]]</f>
        <v>-1.1449306688150503E-2</v>
      </c>
      <c r="T264" s="1">
        <f>(Table2[[#This Row],[Close Price]]-Table2[[#This Row],[50D EMA]])/Table2[[#This Row],[50D EMA]]</f>
        <v>-1.5386207870656072E-2</v>
      </c>
      <c r="U264" s="1">
        <f>(Table2[[#This Row],[Close Price]]-Table2[[#This Row],[200D EMA]])/Table2[[#This Row],[200D EMA]]</f>
        <v>0.10567396944690839</v>
      </c>
      <c r="V264">
        <v>0.53051573906662297</v>
      </c>
      <c r="W264">
        <v>1476</v>
      </c>
      <c r="X264">
        <v>1518.1</v>
      </c>
      <c r="Y264">
        <v>1428.4</v>
      </c>
      <c r="Z264">
        <v>1518.1</v>
      </c>
      <c r="AA264">
        <v>1428.4</v>
      </c>
      <c r="AB264">
        <v>1660</v>
      </c>
      <c r="AC264" s="1">
        <f>(Table2[[#This Row],[Close Price]]/Table2[[#This Row],[Day Low]])-1</f>
        <v>2.2527100271002798E-2</v>
      </c>
      <c r="AD264" s="1">
        <f>(Table2[[#This Row],[Day High]]/Table2[[#This Row],[Close Price]])-1</f>
        <v>5.863839655458003E-3</v>
      </c>
      <c r="AE264" s="1">
        <f>(Table2[[#This Row],[Close Price]]/Table2[[#This Row],[Current Week Low]])-1</f>
        <v>5.6601792215065672E-2</v>
      </c>
      <c r="AF264" s="1">
        <f>(Table2[[#This Row],[Current Week High]]/Table2[[#This Row],[Close Price]])-1</f>
        <v>5.863839655458003E-3</v>
      </c>
      <c r="AG264" s="1">
        <f>(Table2[[#This Row],[Close Price]]/Table2[[#This Row],[Current Month Low]])-1</f>
        <v>5.6601792215065672E-2</v>
      </c>
      <c r="AH264" s="1">
        <f>(Table2[[#This Row],[Current Month High]]/Table2[[#This Row],[Close Price]])-1</f>
        <v>9.9884048368394929E-2</v>
      </c>
      <c r="AI264">
        <v>13.6325989729998</v>
      </c>
      <c r="AJ264">
        <v>51.197154878781802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-0.09</v>
      </c>
      <c r="AM264" t="s">
        <v>3158</v>
      </c>
      <c r="AN264">
        <v>-6.25</v>
      </c>
      <c r="AO264" t="s">
        <v>3158</v>
      </c>
      <c r="AP264">
        <v>2.6329468089833E-2</v>
      </c>
      <c r="AQ264">
        <f>(Table2[[#This Row],[Sharpe Ratio]]-AVERAGE(Table2[Sharpe Ratio]))/_xlfn.STDEV.P(Table2[Sharpe Ratio])</f>
        <v>-0.36277098001400793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340</v>
      </c>
      <c r="AT264">
        <f>_xlfn.RANK.AVG(Table2[[#This Row],[6M Return vs Nifty Z-Score]],Table2[6M Return vs Nifty Z-Score])</f>
        <v>111</v>
      </c>
      <c r="AU264">
        <f>_xlfn.RANK.AVG(Table2[[#This Row],[Sharpe Ratio Z-Score]],Table2[Sharpe Ratio Z-Score])</f>
        <v>432</v>
      </c>
      <c r="AV264">
        <f>(Table2[[#This Row],[Rank 1Y]]+Table2[[#This Row],[Rank 6M]]+Table2[[#This Row],[Rank Sharpe]])/3</f>
        <v>294.33333333333331</v>
      </c>
    </row>
    <row r="265" spans="1:48" hidden="1" x14ac:dyDescent="0.3">
      <c r="A265" t="s">
        <v>318</v>
      </c>
      <c r="B265" t="s">
        <v>319</v>
      </c>
      <c r="C265" t="s">
        <v>3123</v>
      </c>
      <c r="D265" t="s">
        <v>163</v>
      </c>
      <c r="E265">
        <v>82385.618979299994</v>
      </c>
      <c r="F265">
        <v>236.6</v>
      </c>
      <c r="G265">
        <v>68.856502610651305</v>
      </c>
      <c r="H265">
        <f>(Table2[[#This Row],[1Y Return vs Nifty]]-AVERAGE(Table2[1Y Return vs Nifty]))/_xlfn.STDEV.P(Table2[1Y Return vs Nifty])</f>
        <v>0.82638725590893691</v>
      </c>
      <c r="I265">
        <v>-11.776186887587199</v>
      </c>
      <c r="J265">
        <f>(Table2[[#This Row],[1M Return vs Nifty]]-AVERAGE(Table2[1M Return vs Nifty]))/_xlfn.STDEV.P(Table2[1M Return vs Nifty])</f>
        <v>-1.0986030319684139</v>
      </c>
      <c r="K265">
        <v>-23.689707489545199</v>
      </c>
      <c r="L265">
        <f>(Table2[[#This Row],[6M Return vs Nifty]]-AVERAGE(Table2[6M Return vs Nifty]))/_xlfn.STDEV.P(Table2[6M Return vs Nifty])</f>
        <v>-0.99422669716922529</v>
      </c>
      <c r="M265">
        <v>1.85539463821943</v>
      </c>
      <c r="N265">
        <f>(Table2[[#This Row],[1W Return vs Nifty]]-AVERAGE(Table2[1W Return vs Nifty]))/_xlfn.STDEV.P(Table2[1W Return vs Nifty])</f>
        <v>0.35755325342459926</v>
      </c>
      <c r="O265">
        <v>247.74</v>
      </c>
      <c r="P265">
        <v>264.12828880557498</v>
      </c>
      <c r="Q265">
        <v>254.41385594010299</v>
      </c>
      <c r="R265">
        <v>41.509899320552599</v>
      </c>
      <c r="S265" s="1">
        <f>(Table2[[#This Row],[Close Price]]-Table2[[#This Row],[20D EMA]])/Table2[[#This Row],[20D EMA]]</f>
        <v>-4.4966497134092252E-2</v>
      </c>
      <c r="T265" s="1">
        <f>(Table2[[#This Row],[Close Price]]-Table2[[#This Row],[50D EMA]])/Table2[[#This Row],[50D EMA]]</f>
        <v>-0.10422317476882827</v>
      </c>
      <c r="U265" s="1">
        <f>(Table2[[#This Row],[Close Price]]-Table2[[#This Row],[200D EMA]])/Table2[[#This Row],[200D EMA]]</f>
        <v>-7.00192050243401E-2</v>
      </c>
      <c r="V265">
        <v>1.7588810055439501</v>
      </c>
      <c r="W265">
        <v>230.75</v>
      </c>
      <c r="X265">
        <v>243.1</v>
      </c>
      <c r="Y265">
        <v>213.25</v>
      </c>
      <c r="Z265">
        <v>243.1</v>
      </c>
      <c r="AA265">
        <v>210.7</v>
      </c>
      <c r="AB265">
        <v>285.5</v>
      </c>
      <c r="AC265" s="1">
        <f>(Table2[[#This Row],[Close Price]]/Table2[[#This Row],[Day Low]])-1</f>
        <v>2.5352112676056304E-2</v>
      </c>
      <c r="AD265" s="1">
        <f>(Table2[[#This Row],[Day High]]/Table2[[#This Row],[Close Price]])-1</f>
        <v>2.7472527472527375E-2</v>
      </c>
      <c r="AE265" s="1">
        <f>(Table2[[#This Row],[Close Price]]/Table2[[#This Row],[Current Week Low]])-1</f>
        <v>0.10949589683470107</v>
      </c>
      <c r="AF265" s="1">
        <f>(Table2[[#This Row],[Current Week High]]/Table2[[#This Row],[Close Price]])-1</f>
        <v>2.7472527472527375E-2</v>
      </c>
      <c r="AG265" s="1">
        <f>(Table2[[#This Row],[Close Price]]/Table2[[#This Row],[Current Month Low]])-1</f>
        <v>0.12292358803986714</v>
      </c>
      <c r="AH265" s="1">
        <f>(Table2[[#This Row],[Current Month High]]/Table2[[#This Row],[Close Price]])-1</f>
        <v>0.20667793744716834</v>
      </c>
      <c r="AI265">
        <v>41.737109044801301</v>
      </c>
      <c r="AJ265">
        <v>101.01954120645701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-0.18</v>
      </c>
      <c r="AM265" t="s">
        <v>3158</v>
      </c>
      <c r="AN265">
        <v>-11.96</v>
      </c>
      <c r="AO265" t="s">
        <v>3158</v>
      </c>
      <c r="AP265">
        <v>0.13309624287535801</v>
      </c>
      <c r="AQ265">
        <f>(Table2[[#This Row],[Sharpe Ratio]]-AVERAGE(Table2[Sharpe Ratio]))/_xlfn.STDEV.P(Table2[Sharpe Ratio])</f>
        <v>0.90622916602033143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118</v>
      </c>
      <c r="AT265">
        <f>_xlfn.RANK.AVG(Table2[[#This Row],[6M Return vs Nifty Z-Score]],Table2[6M Return vs Nifty Z-Score])</f>
        <v>644</v>
      </c>
      <c r="AU265">
        <f>_xlfn.RANK.AVG(Table2[[#This Row],[Sharpe Ratio Z-Score]],Table2[Sharpe Ratio Z-Score])</f>
        <v>126</v>
      </c>
      <c r="AV265">
        <f>(Table2[[#This Row],[Rank 1Y]]+Table2[[#This Row],[Rank 6M]]+Table2[[#This Row],[Rank Sharpe]])/3</f>
        <v>296</v>
      </c>
    </row>
    <row r="266" spans="1:48" hidden="1" x14ac:dyDescent="0.3">
      <c r="A266" t="s">
        <v>937</v>
      </c>
      <c r="B266" t="s">
        <v>938</v>
      </c>
      <c r="C266" t="s">
        <v>3123</v>
      </c>
      <c r="D266" t="s">
        <v>939</v>
      </c>
      <c r="E266">
        <v>15528.3386832</v>
      </c>
      <c r="F266">
        <v>1304.8</v>
      </c>
      <c r="G266">
        <v>42.607554810489397</v>
      </c>
      <c r="H266">
        <f>(Table2[[#This Row],[1Y Return vs Nifty]]-AVERAGE(Table2[1Y Return vs Nifty]))/_xlfn.STDEV.P(Table2[1Y Return vs Nifty])</f>
        <v>0.36402871026341777</v>
      </c>
      <c r="I266">
        <v>-10.569163641713301</v>
      </c>
      <c r="J266">
        <f>(Table2[[#This Row],[1M Return vs Nifty]]-AVERAGE(Table2[1M Return vs Nifty]))/_xlfn.STDEV.P(Table2[1M Return vs Nifty])</f>
        <v>-0.963538613735204</v>
      </c>
      <c r="K266">
        <v>-21.769838946203201</v>
      </c>
      <c r="L266">
        <f>(Table2[[#This Row],[6M Return vs Nifty]]-AVERAGE(Table2[6M Return vs Nifty]))/_xlfn.STDEV.P(Table2[6M Return vs Nifty])</f>
        <v>-0.92402750647940013</v>
      </c>
      <c r="M266">
        <v>-7.5172083611574196</v>
      </c>
      <c r="N266">
        <f>(Table2[[#This Row],[1W Return vs Nifty]]-AVERAGE(Table2[1W Return vs Nifty]))/_xlfn.STDEV.P(Table2[1W Return vs Nifty])</f>
        <v>-1.4771853629000029</v>
      </c>
      <c r="O266">
        <v>1302.07</v>
      </c>
      <c r="P266">
        <v>1326.17145644824</v>
      </c>
      <c r="Q266">
        <v>1256.63476039527</v>
      </c>
      <c r="R266">
        <v>24.0448176494324</v>
      </c>
      <c r="S266" s="1">
        <f>(Table2[[#This Row],[Close Price]]-Table2[[#This Row],[20D EMA]])/Table2[[#This Row],[20D EMA]]</f>
        <v>2.0966614698134651E-3</v>
      </c>
      <c r="T266" s="1">
        <f>(Table2[[#This Row],[Close Price]]-Table2[[#This Row],[50D EMA]])/Table2[[#This Row],[50D EMA]]</f>
        <v>-1.6115153394627536E-2</v>
      </c>
      <c r="U266" s="1">
        <f>(Table2[[#This Row],[Close Price]]-Table2[[#This Row],[200D EMA]])/Table2[[#This Row],[200D EMA]]</f>
        <v>3.8328750025647708E-2</v>
      </c>
      <c r="V266">
        <v>1.5528317172469801</v>
      </c>
      <c r="W266">
        <v>1163.6500000000001</v>
      </c>
      <c r="X266">
        <v>1324.45</v>
      </c>
      <c r="Y266">
        <v>1115.5</v>
      </c>
      <c r="Z266">
        <v>1324.45</v>
      </c>
      <c r="AA266">
        <v>1115.5</v>
      </c>
      <c r="AB266">
        <v>1437.05</v>
      </c>
      <c r="AC266" s="1">
        <f>(Table2[[#This Row],[Close Price]]/Table2[[#This Row],[Day Low]])-1</f>
        <v>0.12129935977312756</v>
      </c>
      <c r="AD266" s="1">
        <f>(Table2[[#This Row],[Day High]]/Table2[[#This Row],[Close Price]])-1</f>
        <v>1.5059779276517471E-2</v>
      </c>
      <c r="AE266" s="1">
        <f>(Table2[[#This Row],[Close Price]]/Table2[[#This Row],[Current Week Low]])-1</f>
        <v>0.1696996862393545</v>
      </c>
      <c r="AF266" s="1">
        <f>(Table2[[#This Row],[Current Week High]]/Table2[[#This Row],[Close Price]])-1</f>
        <v>1.5059779276517471E-2</v>
      </c>
      <c r="AG266" s="1">
        <f>(Table2[[#This Row],[Close Price]]/Table2[[#This Row],[Current Month Low]])-1</f>
        <v>0.1696996862393545</v>
      </c>
      <c r="AH266" s="1">
        <f>(Table2[[#This Row],[Current Month High]]/Table2[[#This Row],[Close Price]])-1</f>
        <v>0.10135652973635811</v>
      </c>
      <c r="AI266">
        <v>29.904966278356799</v>
      </c>
      <c r="AJ266">
        <v>75.837207735327794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0.05</v>
      </c>
      <c r="AM266" t="s">
        <v>3159</v>
      </c>
      <c r="AN266">
        <v>-2.58</v>
      </c>
      <c r="AO266" t="s">
        <v>3158</v>
      </c>
      <c r="AP266">
        <v>0.17149783233722199</v>
      </c>
      <c r="AQ266">
        <f>(Table2[[#This Row],[Sharpe Ratio]]-AVERAGE(Table2[Sharpe Ratio]))/_xlfn.STDEV.P(Table2[Sharpe Ratio])</f>
        <v>1.3626597618957719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199</v>
      </c>
      <c r="AT266">
        <f>_xlfn.RANK.AVG(Table2[[#This Row],[6M Return vs Nifty Z-Score]],Table2[6M Return vs Nifty Z-Score])</f>
        <v>625</v>
      </c>
      <c r="AU266">
        <f>_xlfn.RANK.AVG(Table2[[#This Row],[Sharpe Ratio Z-Score]],Table2[Sharpe Ratio Z-Score])</f>
        <v>66</v>
      </c>
      <c r="AV266">
        <f>(Table2[[#This Row],[Rank 1Y]]+Table2[[#This Row],[Rank 6M]]+Table2[[#This Row],[Rank Sharpe]])/3</f>
        <v>296.66666666666669</v>
      </c>
    </row>
    <row r="267" spans="1:48" x14ac:dyDescent="0.3">
      <c r="A267" t="s">
        <v>1698</v>
      </c>
      <c r="B267" t="s">
        <v>1699</v>
      </c>
      <c r="C267" t="s">
        <v>3124</v>
      </c>
      <c r="D267" t="s">
        <v>128</v>
      </c>
      <c r="E267">
        <v>4963.5655882250003</v>
      </c>
      <c r="F267">
        <v>1049.3499999999999</v>
      </c>
      <c r="G267">
        <v>27.342617711030499</v>
      </c>
      <c r="H267">
        <f>(Table2[[#This Row],[1Y Return vs Nifty]]-AVERAGE(Table2[1Y Return vs Nifty]))/_xlfn.STDEV.P(Table2[1Y Return vs Nifty])</f>
        <v>9.5146537522283692E-2</v>
      </c>
      <c r="I267">
        <v>13.986581420971399</v>
      </c>
      <c r="J267">
        <f>(Table2[[#This Row],[1M Return vs Nifty]]-AVERAGE(Table2[1M Return vs Nifty]))/_xlfn.STDEV.P(Table2[1M Return vs Nifty])</f>
        <v>1.7842190889536669</v>
      </c>
      <c r="K267">
        <v>41.853541745751698</v>
      </c>
      <c r="L267">
        <f>(Table2[[#This Row],[6M Return vs Nifty]]-AVERAGE(Table2[6M Return vs Nifty]))/_xlfn.STDEV.P(Table2[6M Return vs Nifty])</f>
        <v>1.4023348108859273</v>
      </c>
      <c r="M267">
        <v>8.2899103815434501</v>
      </c>
      <c r="N267">
        <f>(Table2[[#This Row],[1W Return vs Nifty]]-AVERAGE(Table2[1W Return vs Nifty]))/_xlfn.STDEV.P(Table2[1W Return vs Nifty])</f>
        <v>1.6171451205302576</v>
      </c>
      <c r="O267">
        <v>992.28</v>
      </c>
      <c r="P267">
        <v>953.44136736155394</v>
      </c>
      <c r="Q267">
        <v>839.425754399011</v>
      </c>
      <c r="R267">
        <v>66.641596158950605</v>
      </c>
      <c r="S267" s="1">
        <f>(Table2[[#This Row],[Close Price]]-Table2[[#This Row],[20D EMA]])/Table2[[#This Row],[20D EMA]]</f>
        <v>5.7514008142862838E-2</v>
      </c>
      <c r="T267" s="1">
        <f>(Table2[[#This Row],[Close Price]]-Table2[[#This Row],[50D EMA]])/Table2[[#This Row],[50D EMA]]</f>
        <v>0.10059206147500468</v>
      </c>
      <c r="U267" s="1">
        <f>(Table2[[#This Row],[Close Price]]-Table2[[#This Row],[200D EMA]])/Table2[[#This Row],[200D EMA]]</f>
        <v>0.25008077784232952</v>
      </c>
      <c r="V267">
        <v>0.74585498602070099</v>
      </c>
      <c r="W267">
        <v>1022.25</v>
      </c>
      <c r="X267">
        <v>1055.6500000000001</v>
      </c>
      <c r="Y267">
        <v>974.15</v>
      </c>
      <c r="Z267">
        <v>1090.5999999999999</v>
      </c>
      <c r="AA267">
        <v>837.2</v>
      </c>
      <c r="AB267">
        <v>1090.5999999999999</v>
      </c>
      <c r="AC267" s="1">
        <f>(Table2[[#This Row],[Close Price]]/Table2[[#This Row],[Day Low]])-1</f>
        <v>2.6510149180728693E-2</v>
      </c>
      <c r="AD267" s="1">
        <f>(Table2[[#This Row],[Day High]]/Table2[[#This Row],[Close Price]])-1</f>
        <v>6.0037165864583741E-3</v>
      </c>
      <c r="AE267" s="1">
        <f>(Table2[[#This Row],[Close Price]]/Table2[[#This Row],[Current Week Low]])-1</f>
        <v>7.7195503772519602E-2</v>
      </c>
      <c r="AF267" s="1">
        <f>(Table2[[#This Row],[Current Week High]]/Table2[[#This Row],[Close Price]])-1</f>
        <v>3.9310049078000731E-2</v>
      </c>
      <c r="AG267" s="1">
        <f>(Table2[[#This Row],[Close Price]]/Table2[[#This Row],[Current Month Low]])-1</f>
        <v>0.25340420449116086</v>
      </c>
      <c r="AH267" s="1">
        <f>(Table2[[#This Row],[Current Month High]]/Table2[[#This Row],[Close Price]])-1</f>
        <v>3.9310049078000731E-2</v>
      </c>
      <c r="AI267">
        <v>3.9310049078000699</v>
      </c>
      <c r="AJ267">
        <v>68.192017951594707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0.08</v>
      </c>
      <c r="AM267" t="s">
        <v>3159</v>
      </c>
      <c r="AN267">
        <v>7.2</v>
      </c>
      <c r="AO267" t="s">
        <v>3159</v>
      </c>
      <c r="AP267">
        <v>-6.4575075163639997E-3</v>
      </c>
      <c r="AQ267">
        <f>(Table2[[#This Row],[Sharpe Ratio]]-AVERAGE(Table2[Sharpe Ratio]))/_xlfn.STDEV.P(Table2[Sharpe Ratio])</f>
        <v>-0.75246783950862639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4.1463777183835093</v>
      </c>
      <c r="AS267">
        <f>_xlfn.RANK.AVG(Table2[[#This Row],[1Y Return vs Nifty Z-Score]],Table2[1Y Return vs Nifty Z-Score])</f>
        <v>263</v>
      </c>
      <c r="AT267">
        <f>_xlfn.RANK.AVG(Table2[[#This Row],[6M Return vs Nifty Z-Score]],Table2[6M Return vs Nifty Z-Score])</f>
        <v>63</v>
      </c>
      <c r="AU267">
        <f>_xlfn.RANK.AVG(Table2[[#This Row],[Sharpe Ratio Z-Score]],Table2[Sharpe Ratio Z-Score])</f>
        <v>564</v>
      </c>
      <c r="AV267">
        <f>(Table2[[#This Row],[Rank 1Y]]+Table2[[#This Row],[Rank 6M]]+Table2[[#This Row],[Rank Sharpe]])/3</f>
        <v>296.66666666666669</v>
      </c>
    </row>
    <row r="268" spans="1:48" x14ac:dyDescent="0.3">
      <c r="A268" t="s">
        <v>1066</v>
      </c>
      <c r="B268" t="s">
        <v>1067</v>
      </c>
      <c r="C268" t="s">
        <v>3122</v>
      </c>
      <c r="D268" t="s">
        <v>108</v>
      </c>
      <c r="E268">
        <v>12318.626356500001</v>
      </c>
      <c r="F268">
        <v>891.35</v>
      </c>
      <c r="G268">
        <v>48.209595794330198</v>
      </c>
      <c r="H268">
        <f>(Table2[[#This Row],[1Y Return vs Nifty]]-AVERAGE(Table2[1Y Return vs Nifty]))/_xlfn.STDEV.P(Table2[1Y Return vs Nifty])</f>
        <v>0.46270510451946673</v>
      </c>
      <c r="I268">
        <v>23.5553281310114</v>
      </c>
      <c r="J268">
        <f>(Table2[[#This Row],[1M Return vs Nifty]]-AVERAGE(Table2[1M Return vs Nifty]))/_xlfn.STDEV.P(Table2[1M Return vs Nifty])</f>
        <v>2.8549500893966493</v>
      </c>
      <c r="K268">
        <v>14.2726196300727</v>
      </c>
      <c r="L268">
        <f>(Table2[[#This Row],[6M Return vs Nifty]]-AVERAGE(Table2[6M Return vs Nifty]))/_xlfn.STDEV.P(Table2[6M Return vs Nifty])</f>
        <v>0.39384992387933404</v>
      </c>
      <c r="M268">
        <v>-2.0760396140681601</v>
      </c>
      <c r="N268">
        <f>(Table2[[#This Row],[1W Return vs Nifty]]-AVERAGE(Table2[1W Return vs Nifty]))/_xlfn.STDEV.P(Table2[1W Return vs Nifty])</f>
        <v>-0.41204663688259247</v>
      </c>
      <c r="O268">
        <v>866.33</v>
      </c>
      <c r="P268">
        <v>808.56249436887197</v>
      </c>
      <c r="Q268">
        <v>694.636726473002</v>
      </c>
      <c r="R268">
        <v>46.797275473968803</v>
      </c>
      <c r="S268" s="1">
        <f>(Table2[[#This Row],[Close Price]]-Table2[[#This Row],[20D EMA]])/Table2[[#This Row],[20D EMA]]</f>
        <v>2.8880449713157782E-2</v>
      </c>
      <c r="T268" s="1">
        <f>(Table2[[#This Row],[Close Price]]-Table2[[#This Row],[50D EMA]])/Table2[[#This Row],[50D EMA]]</f>
        <v>0.10238850578364794</v>
      </c>
      <c r="U268" s="1">
        <f>(Table2[[#This Row],[Close Price]]-Table2[[#This Row],[200D EMA]])/Table2[[#This Row],[200D EMA]]</f>
        <v>0.28318870285739717</v>
      </c>
      <c r="V268">
        <v>0.89787894059845996</v>
      </c>
      <c r="W268">
        <v>868.5</v>
      </c>
      <c r="X268">
        <v>901</v>
      </c>
      <c r="Y268">
        <v>850.1</v>
      </c>
      <c r="Z268">
        <v>901</v>
      </c>
      <c r="AA268">
        <v>763.05</v>
      </c>
      <c r="AB268">
        <v>975</v>
      </c>
      <c r="AC268" s="1">
        <f>(Table2[[#This Row],[Close Price]]/Table2[[#This Row],[Day Low]])-1</f>
        <v>2.6309729418537708E-2</v>
      </c>
      <c r="AD268" s="1">
        <f>(Table2[[#This Row],[Day High]]/Table2[[#This Row],[Close Price]])-1</f>
        <v>1.0826274751780884E-2</v>
      </c>
      <c r="AE268" s="1">
        <f>(Table2[[#This Row],[Close Price]]/Table2[[#This Row],[Current Week Low]])-1</f>
        <v>4.8523703093753756E-2</v>
      </c>
      <c r="AF268" s="1">
        <f>(Table2[[#This Row],[Current Week High]]/Table2[[#This Row],[Close Price]])-1</f>
        <v>1.0826274751780884E-2</v>
      </c>
      <c r="AG268" s="1">
        <f>(Table2[[#This Row],[Close Price]]/Table2[[#This Row],[Current Month Low]])-1</f>
        <v>0.16814101303977469</v>
      </c>
      <c r="AH268" s="1">
        <f>(Table2[[#This Row],[Current Month High]]/Table2[[#This Row],[Close Price]])-1</f>
        <v>9.3846412744712948E-2</v>
      </c>
      <c r="AI268">
        <v>9.3846412744712904</v>
      </c>
      <c r="AJ268">
        <v>103.946916828738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0.28000000000000003</v>
      </c>
      <c r="AM268" t="s">
        <v>3159</v>
      </c>
      <c r="AN268">
        <v>-0.66</v>
      </c>
      <c r="AO268" t="s">
        <v>3158</v>
      </c>
      <c r="AQ268">
        <f>(Table2[[#This Row],[Sharpe Ratio]]-AVERAGE(Table2[Sharpe Ratio]))/_xlfn.STDEV.P(Table2[Sharpe Ratio])</f>
        <v>-0.67571570385832536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2.6237427770545323</v>
      </c>
      <c r="AS268">
        <f>_xlfn.RANK.AVG(Table2[[#This Row],[1Y Return vs Nifty Z-Score]],Table2[1Y Return vs Nifty Z-Score])</f>
        <v>172</v>
      </c>
      <c r="AT268">
        <f>_xlfn.RANK.AVG(Table2[[#This Row],[6M Return vs Nifty Z-Score]],Table2[6M Return vs Nifty Z-Score])</f>
        <v>197</v>
      </c>
      <c r="AU268">
        <f>_xlfn.RANK.AVG(Table2[[#This Row],[Sharpe Ratio Z-Score]],Table2[Sharpe Ratio Z-Score])</f>
        <v>521.5</v>
      </c>
      <c r="AV268">
        <f>(Table2[[#This Row],[Rank 1Y]]+Table2[[#This Row],[Rank 6M]]+Table2[[#This Row],[Rank Sharpe]])/3</f>
        <v>296.83333333333331</v>
      </c>
    </row>
    <row r="269" spans="1:48" hidden="1" x14ac:dyDescent="0.3">
      <c r="A269" t="s">
        <v>402</v>
      </c>
      <c r="B269" t="s">
        <v>403</v>
      </c>
      <c r="C269" t="s">
        <v>3119</v>
      </c>
      <c r="D269" t="s">
        <v>120</v>
      </c>
      <c r="E269">
        <v>55915.325698139997</v>
      </c>
      <c r="F269">
        <v>679.05</v>
      </c>
      <c r="G269">
        <v>24.5763213588288</v>
      </c>
      <c r="H269">
        <f>(Table2[[#This Row],[1Y Return vs Nifty]]-AVERAGE(Table2[1Y Return vs Nifty]))/_xlfn.STDEV.P(Table2[1Y Return vs Nifty])</f>
        <v>4.641998406323062E-2</v>
      </c>
      <c r="I269">
        <v>-6.6315549631542003</v>
      </c>
      <c r="J269">
        <f>(Table2[[#This Row],[1M Return vs Nifty]]-AVERAGE(Table2[1M Return vs Nifty]))/_xlfn.STDEV.P(Table2[1M Return vs Nifty])</f>
        <v>-0.52292504045263466</v>
      </c>
      <c r="K269">
        <v>-11.626298709489101</v>
      </c>
      <c r="L269">
        <f>(Table2[[#This Row],[6M Return vs Nifty]]-AVERAGE(Table2[6M Return vs Nifty]))/_xlfn.STDEV.P(Table2[6M Return vs Nifty])</f>
        <v>-0.55313319821208506</v>
      </c>
      <c r="M269">
        <v>5.56546430621641</v>
      </c>
      <c r="N269">
        <f>(Table2[[#This Row],[1W Return vs Nifty]]-AVERAGE(Table2[1W Return vs Nifty]))/_xlfn.STDEV.P(Table2[1W Return vs Nifty])</f>
        <v>1.0838198081459749</v>
      </c>
      <c r="O269">
        <v>710.5</v>
      </c>
      <c r="P269">
        <v>730.89641306684598</v>
      </c>
      <c r="Q269">
        <v>688.30817648526295</v>
      </c>
      <c r="R269">
        <v>37.837897220975002</v>
      </c>
      <c r="S269" s="1">
        <f>(Table2[[#This Row],[Close Price]]-Table2[[#This Row],[20D EMA]])/Table2[[#This Row],[20D EMA]]</f>
        <v>-4.4264602392681276E-2</v>
      </c>
      <c r="T269" s="1">
        <f>(Table2[[#This Row],[Close Price]]-Table2[[#This Row],[50D EMA]])/Table2[[#This Row],[50D EMA]]</f>
        <v>-7.093537762662995E-2</v>
      </c>
      <c r="U269" s="1">
        <f>(Table2[[#This Row],[Close Price]]-Table2[[#This Row],[200D EMA]])/Table2[[#This Row],[200D EMA]]</f>
        <v>-1.3450626916185145E-2</v>
      </c>
      <c r="V269">
        <v>0.92573034364921603</v>
      </c>
      <c r="W269">
        <v>673</v>
      </c>
      <c r="X269">
        <v>692.15</v>
      </c>
      <c r="Y269">
        <v>646.85</v>
      </c>
      <c r="Z269">
        <v>692.15</v>
      </c>
      <c r="AA269">
        <v>631.85</v>
      </c>
      <c r="AB269">
        <v>793.7</v>
      </c>
      <c r="AC269" s="1">
        <f>(Table2[[#This Row],[Close Price]]/Table2[[#This Row],[Day Low]])-1</f>
        <v>8.9895988112926872E-3</v>
      </c>
      <c r="AD269" s="1">
        <f>(Table2[[#This Row],[Day High]]/Table2[[#This Row],[Close Price]])-1</f>
        <v>1.9291657462631617E-2</v>
      </c>
      <c r="AE269" s="1">
        <f>(Table2[[#This Row],[Close Price]]/Table2[[#This Row],[Current Week Low]])-1</f>
        <v>4.9779701630980888E-2</v>
      </c>
      <c r="AF269" s="1">
        <f>(Table2[[#This Row],[Current Week High]]/Table2[[#This Row],[Close Price]])-1</f>
        <v>1.9291657462631617E-2</v>
      </c>
      <c r="AG269" s="1">
        <f>(Table2[[#This Row],[Close Price]]/Table2[[#This Row],[Current Month Low]])-1</f>
        <v>7.4701274036559129E-2</v>
      </c>
      <c r="AH269" s="1">
        <f>(Table2[[#This Row],[Current Month High]]/Table2[[#This Row],[Close Price]])-1</f>
        <v>0.16883881893822261</v>
      </c>
      <c r="AI269">
        <v>24.880347544363399</v>
      </c>
      <c r="AJ269">
        <v>58.972257988996802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-0.03</v>
      </c>
      <c r="AM269" t="s">
        <v>3158</v>
      </c>
      <c r="AN269">
        <v>-9.7100000000000009</v>
      </c>
      <c r="AO269" t="s">
        <v>3158</v>
      </c>
      <c r="AP269">
        <v>0.14927861688798399</v>
      </c>
      <c r="AQ269">
        <f>(Table2[[#This Row],[Sharpe Ratio]]-AVERAGE(Table2[Sharpe Ratio]))/_xlfn.STDEV.P(Table2[Sharpe Ratio])</f>
        <v>1.0985683560582118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282</v>
      </c>
      <c r="AT269">
        <f>_xlfn.RANK.AVG(Table2[[#This Row],[6M Return vs Nifty Z-Score]],Table2[6M Return vs Nifty Z-Score])</f>
        <v>506</v>
      </c>
      <c r="AU269">
        <f>_xlfn.RANK.AVG(Table2[[#This Row],[Sharpe Ratio Z-Score]],Table2[Sharpe Ratio Z-Score])</f>
        <v>103</v>
      </c>
      <c r="AV269">
        <f>(Table2[[#This Row],[Rank 1Y]]+Table2[[#This Row],[Rank 6M]]+Table2[[#This Row],[Rank Sharpe]])/3</f>
        <v>297</v>
      </c>
    </row>
    <row r="270" spans="1:48" hidden="1" x14ac:dyDescent="0.3">
      <c r="A270" t="s">
        <v>830</v>
      </c>
      <c r="B270" t="s">
        <v>831</v>
      </c>
      <c r="C270" t="s">
        <v>3122</v>
      </c>
      <c r="D270" t="s">
        <v>240</v>
      </c>
      <c r="E270">
        <v>18404.598312214999</v>
      </c>
      <c r="F270">
        <v>423.05</v>
      </c>
      <c r="G270">
        <v>12.430730766351401</v>
      </c>
      <c r="H270">
        <f>(Table2[[#This Row],[1Y Return vs Nifty]]-AVERAGE(Table2[1Y Return vs Nifty]))/_xlfn.STDEV.P(Table2[1Y Return vs Nifty])</f>
        <v>-0.16751688095309247</v>
      </c>
      <c r="I270">
        <v>1.94105157689785</v>
      </c>
      <c r="J270">
        <f>(Table2[[#This Row],[1M Return vs Nifty]]-AVERAGE(Table2[1M Return vs Nifty]))/_xlfn.STDEV.P(Table2[1M Return vs Nifty])</f>
        <v>0.436339098852356</v>
      </c>
      <c r="K270">
        <v>15.6584245823919</v>
      </c>
      <c r="L270">
        <f>(Table2[[#This Row],[6M Return vs Nifty]]-AVERAGE(Table2[6M Return vs Nifty]))/_xlfn.STDEV.P(Table2[6M Return vs Nifty])</f>
        <v>0.44452130262770184</v>
      </c>
      <c r="M270">
        <v>4.1554269888371396</v>
      </c>
      <c r="N270">
        <f>(Table2[[#This Row],[1W Return vs Nifty]]-AVERAGE(Table2[1W Return vs Nifty]))/_xlfn.STDEV.P(Table2[1W Return vs Nifty])</f>
        <v>0.80779724356850369</v>
      </c>
      <c r="O270">
        <v>431.44</v>
      </c>
      <c r="P270">
        <v>441.73804152040799</v>
      </c>
      <c r="Q270">
        <v>401.43537321051701</v>
      </c>
      <c r="R270">
        <v>48.446544449827798</v>
      </c>
      <c r="S270" s="1">
        <f>(Table2[[#This Row],[Close Price]]-Table2[[#This Row],[20D EMA]])/Table2[[#This Row],[20D EMA]]</f>
        <v>-1.9446504728351535E-2</v>
      </c>
      <c r="T270" s="1">
        <f>(Table2[[#This Row],[Close Price]]-Table2[[#This Row],[50D EMA]])/Table2[[#This Row],[50D EMA]]</f>
        <v>-4.2305710090274402E-2</v>
      </c>
      <c r="U270" s="1">
        <f>(Table2[[#This Row],[Close Price]]-Table2[[#This Row],[200D EMA]])/Table2[[#This Row],[200D EMA]]</f>
        <v>5.3843353705026027E-2</v>
      </c>
      <c r="V270">
        <v>0.47427611352673699</v>
      </c>
      <c r="W270">
        <v>416.8</v>
      </c>
      <c r="X270">
        <v>426.85</v>
      </c>
      <c r="Y270">
        <v>405.9</v>
      </c>
      <c r="Z270">
        <v>432.5</v>
      </c>
      <c r="AA270">
        <v>405.9</v>
      </c>
      <c r="AB270">
        <v>453.8</v>
      </c>
      <c r="AC270" s="1">
        <f>(Table2[[#This Row],[Close Price]]/Table2[[#This Row],[Day Low]])-1</f>
        <v>1.4995201535508595E-2</v>
      </c>
      <c r="AD270" s="1">
        <f>(Table2[[#This Row],[Day High]]/Table2[[#This Row],[Close Price]])-1</f>
        <v>8.9823897884411252E-3</v>
      </c>
      <c r="AE270" s="1">
        <f>(Table2[[#This Row],[Close Price]]/Table2[[#This Row],[Current Week Low]])-1</f>
        <v>4.2251786154225313E-2</v>
      </c>
      <c r="AF270" s="1">
        <f>(Table2[[#This Row],[Current Week High]]/Table2[[#This Row],[Close Price]])-1</f>
        <v>2.2337785131781196E-2</v>
      </c>
      <c r="AG270" s="1">
        <f>(Table2[[#This Row],[Close Price]]/Table2[[#This Row],[Current Month Low]])-1</f>
        <v>4.2251786154225313E-2</v>
      </c>
      <c r="AH270" s="1">
        <f>(Table2[[#This Row],[Current Month High]]/Table2[[#This Row],[Close Price]])-1</f>
        <v>7.2686443682779878E-2</v>
      </c>
      <c r="AI270">
        <v>36.496867982507901</v>
      </c>
      <c r="AJ270">
        <v>49.434828682444298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-0.13</v>
      </c>
      <c r="AM270" t="s">
        <v>3158</v>
      </c>
      <c r="AN270">
        <v>-4.05</v>
      </c>
      <c r="AO270" t="s">
        <v>3158</v>
      </c>
      <c r="AP270">
        <v>5.2790418348514001E-2</v>
      </c>
      <c r="AQ270">
        <f>(Table2[[#This Row],[Sharpe Ratio]]-AVERAGE(Table2[Sharpe Ratio]))/_xlfn.STDEV.P(Table2[Sharpe Ratio])</f>
        <v>-4.8263495734113086E-2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359</v>
      </c>
      <c r="AT270">
        <f>_xlfn.RANK.AVG(Table2[[#This Row],[6M Return vs Nifty Z-Score]],Table2[6M Return vs Nifty Z-Score])</f>
        <v>183</v>
      </c>
      <c r="AU270">
        <f>_xlfn.RANK.AVG(Table2[[#This Row],[Sharpe Ratio Z-Score]],Table2[Sharpe Ratio Z-Score])</f>
        <v>349</v>
      </c>
      <c r="AV270">
        <f>(Table2[[#This Row],[Rank 1Y]]+Table2[[#This Row],[Rank 6M]]+Table2[[#This Row],[Rank Sharpe]])/3</f>
        <v>297</v>
      </c>
    </row>
    <row r="271" spans="1:48" x14ac:dyDescent="0.3">
      <c r="A271" t="s">
        <v>1635</v>
      </c>
      <c r="B271" t="s">
        <v>1636</v>
      </c>
      <c r="C271" t="s">
        <v>3126</v>
      </c>
      <c r="D271" t="s">
        <v>473</v>
      </c>
      <c r="E271">
        <v>5506.5149056500004</v>
      </c>
      <c r="F271">
        <v>2087.25</v>
      </c>
      <c r="G271">
        <v>5.0255842785861597</v>
      </c>
      <c r="H271">
        <f>(Table2[[#This Row],[1Y Return vs Nifty]]-AVERAGE(Table2[1Y Return vs Nifty]))/_xlfn.STDEV.P(Table2[1Y Return vs Nifty])</f>
        <v>-0.29795383356701943</v>
      </c>
      <c r="I271">
        <v>-1.9106913876656599</v>
      </c>
      <c r="J271">
        <f>(Table2[[#This Row],[1M Return vs Nifty]]-AVERAGE(Table2[1M Return vs Nifty]))/_xlfn.STDEV.P(Table2[1M Return vs Nifty])</f>
        <v>5.3337934690490573E-3</v>
      </c>
      <c r="K271">
        <v>27.636277543441999</v>
      </c>
      <c r="L271">
        <f>(Table2[[#This Row],[6M Return vs Nifty]]-AVERAGE(Table2[6M Return vs Nifty]))/_xlfn.STDEV.P(Table2[6M Return vs Nifty])</f>
        <v>0.88248648882933867</v>
      </c>
      <c r="M271">
        <v>4.9257037266737296</v>
      </c>
      <c r="N271">
        <f>(Table2[[#This Row],[1W Return vs Nifty]]-AVERAGE(Table2[1W Return vs Nifty]))/_xlfn.STDEV.P(Table2[1W Return vs Nifty])</f>
        <v>0.9585831539777353</v>
      </c>
      <c r="O271">
        <v>2013.11</v>
      </c>
      <c r="P271">
        <v>1914.5048083147301</v>
      </c>
      <c r="Q271">
        <v>1666.3747579339099</v>
      </c>
      <c r="R271">
        <v>50.210220025411502</v>
      </c>
      <c r="S271" s="1">
        <f>(Table2[[#This Row],[Close Price]]-Table2[[#This Row],[20D EMA]])/Table2[[#This Row],[20D EMA]]</f>
        <v>3.6828588601715805E-2</v>
      </c>
      <c r="T271" s="1">
        <f>(Table2[[#This Row],[Close Price]]-Table2[[#This Row],[50D EMA]])/Table2[[#This Row],[50D EMA]]</f>
        <v>9.0229698528326657E-2</v>
      </c>
      <c r="U271" s="1">
        <f>(Table2[[#This Row],[Close Price]]-Table2[[#This Row],[200D EMA]])/Table2[[#This Row],[200D EMA]]</f>
        <v>0.25256938156451747</v>
      </c>
      <c r="V271">
        <v>0.35510009403109499</v>
      </c>
      <c r="W271">
        <v>1996</v>
      </c>
      <c r="X271">
        <v>2130</v>
      </c>
      <c r="Y271">
        <v>1846.5</v>
      </c>
      <c r="Z271">
        <v>2130</v>
      </c>
      <c r="AA271">
        <v>1846.5</v>
      </c>
      <c r="AB271">
        <v>2273.25</v>
      </c>
      <c r="AC271" s="1">
        <f>(Table2[[#This Row],[Close Price]]/Table2[[#This Row],[Day Low]])-1</f>
        <v>4.5716432865731571E-2</v>
      </c>
      <c r="AD271" s="1">
        <f>(Table2[[#This Row],[Day High]]/Table2[[#This Row],[Close Price]])-1</f>
        <v>2.0481494789795107E-2</v>
      </c>
      <c r="AE271" s="1">
        <f>(Table2[[#This Row],[Close Price]]/Table2[[#This Row],[Current Week Low]])-1</f>
        <v>0.13038180341186023</v>
      </c>
      <c r="AF271" s="1">
        <f>(Table2[[#This Row],[Current Week High]]/Table2[[#This Row],[Close Price]])-1</f>
        <v>2.0481494789795107E-2</v>
      </c>
      <c r="AG271" s="1">
        <f>(Table2[[#This Row],[Close Price]]/Table2[[#This Row],[Current Month Low]])-1</f>
        <v>0.13038180341186023</v>
      </c>
      <c r="AH271" s="1">
        <f>(Table2[[#This Row],[Current Month High]]/Table2[[#This Row],[Close Price]])-1</f>
        <v>8.9112468559108926E-2</v>
      </c>
      <c r="AI271">
        <v>14.5047311055216</v>
      </c>
      <c r="AJ271">
        <v>77.487244897959101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0.26</v>
      </c>
      <c r="AM271" t="s">
        <v>3159</v>
      </c>
      <c r="AN271">
        <v>0.26</v>
      </c>
      <c r="AO271" t="s">
        <v>3159</v>
      </c>
      <c r="AP271">
        <v>4.4387840367862003E-2</v>
      </c>
      <c r="AQ271">
        <f>(Table2[[#This Row],[Sharpe Ratio]]-AVERAGE(Table2[Sharpe Ratio]))/_xlfn.STDEV.P(Table2[Sharpe Ratio])</f>
        <v>-0.14813419713847861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1.4003154055706251</v>
      </c>
      <c r="AS271">
        <f>_xlfn.RANK.AVG(Table2[[#This Row],[1Y Return vs Nifty Z-Score]],Table2[1Y Return vs Nifty Z-Score])</f>
        <v>401</v>
      </c>
      <c r="AT271">
        <f>_xlfn.RANK.AVG(Table2[[#This Row],[6M Return vs Nifty Z-Score]],Table2[6M Return vs Nifty Z-Score])</f>
        <v>107</v>
      </c>
      <c r="AU271">
        <f>_xlfn.RANK.AVG(Table2[[#This Row],[Sharpe Ratio Z-Score]],Table2[Sharpe Ratio Z-Score])</f>
        <v>385</v>
      </c>
      <c r="AV271">
        <f>(Table2[[#This Row],[Rank 1Y]]+Table2[[#This Row],[Rank 6M]]+Table2[[#This Row],[Rank Sharpe]])/3</f>
        <v>297.66666666666669</v>
      </c>
    </row>
    <row r="272" spans="1:48" x14ac:dyDescent="0.3">
      <c r="A272" t="s">
        <v>959</v>
      </c>
      <c r="B272" t="s">
        <v>960</v>
      </c>
      <c r="C272" t="s">
        <v>3116</v>
      </c>
      <c r="D272" t="s">
        <v>250</v>
      </c>
      <c r="E272">
        <v>15031.72704</v>
      </c>
      <c r="F272">
        <v>1480.2</v>
      </c>
      <c r="G272">
        <v>2.99510551357921</v>
      </c>
      <c r="H272">
        <f>(Table2[[#This Row],[1Y Return vs Nifty]]-AVERAGE(Table2[1Y Return vs Nifty]))/_xlfn.STDEV.P(Table2[1Y Return vs Nifty])</f>
        <v>-0.33371942752149147</v>
      </c>
      <c r="I272">
        <v>10.1488214966637</v>
      </c>
      <c r="J272">
        <f>(Table2[[#This Row],[1M Return vs Nifty]]-AVERAGE(Table2[1M Return vs Nifty]))/_xlfn.STDEV.P(Table2[1M Return vs Nifty])</f>
        <v>1.3547784685950592</v>
      </c>
      <c r="K272">
        <v>-4.4514783331895701E-2</v>
      </c>
      <c r="L272">
        <f>(Table2[[#This Row],[6M Return vs Nifty]]-AVERAGE(Table2[6M Return vs Nifty]))/_xlfn.STDEV.P(Table2[6M Return vs Nifty])</f>
        <v>-0.12965011069538332</v>
      </c>
      <c r="M272">
        <v>9.8646045902364001</v>
      </c>
      <c r="N272">
        <f>(Table2[[#This Row],[1W Return vs Nifty]]-AVERAGE(Table2[1W Return vs Nifty]))/_xlfn.STDEV.P(Table2[1W Return vs Nifty])</f>
        <v>1.9254001777202141</v>
      </c>
      <c r="O272">
        <v>1418.1</v>
      </c>
      <c r="P272">
        <v>1366.8936238389999</v>
      </c>
      <c r="Q272">
        <v>1265.9961603321101</v>
      </c>
      <c r="R272">
        <v>60.952238175564901</v>
      </c>
      <c r="S272" s="1">
        <f>(Table2[[#This Row],[Close Price]]-Table2[[#This Row],[20D EMA]])/Table2[[#This Row],[20D EMA]]</f>
        <v>4.3790987941612118E-2</v>
      </c>
      <c r="T272" s="1">
        <f>(Table2[[#This Row],[Close Price]]-Table2[[#This Row],[50D EMA]])/Table2[[#This Row],[50D EMA]]</f>
        <v>8.2893338724320476E-2</v>
      </c>
      <c r="U272" s="1">
        <f>(Table2[[#This Row],[Close Price]]-Table2[[#This Row],[200D EMA]])/Table2[[#This Row],[200D EMA]]</f>
        <v>0.16919785887162378</v>
      </c>
      <c r="V272">
        <v>0.59017196857741205</v>
      </c>
      <c r="W272">
        <v>1452.6</v>
      </c>
      <c r="X272">
        <v>1495</v>
      </c>
      <c r="Y272">
        <v>1438.8</v>
      </c>
      <c r="Z272">
        <v>1517.05</v>
      </c>
      <c r="AA272">
        <v>1335</v>
      </c>
      <c r="AB272">
        <v>1517.05</v>
      </c>
      <c r="AC272" s="1">
        <f>(Table2[[#This Row],[Close Price]]/Table2[[#This Row],[Day Low]])-1</f>
        <v>1.9000413052457699E-2</v>
      </c>
      <c r="AD272" s="1">
        <f>(Table2[[#This Row],[Day High]]/Table2[[#This Row],[Close Price]])-1</f>
        <v>9.9986488312389099E-3</v>
      </c>
      <c r="AE272" s="1">
        <f>(Table2[[#This Row],[Close Price]]/Table2[[#This Row],[Current Week Low]])-1</f>
        <v>2.8773978315262738E-2</v>
      </c>
      <c r="AF272" s="1">
        <f>(Table2[[#This Row],[Current Week High]]/Table2[[#This Row],[Close Price]])-1</f>
        <v>2.4895284421024177E-2</v>
      </c>
      <c r="AG272" s="1">
        <f>(Table2[[#This Row],[Close Price]]/Table2[[#This Row],[Current Month Low]])-1</f>
        <v>0.1087640449438203</v>
      </c>
      <c r="AH272" s="1">
        <f>(Table2[[#This Row],[Current Month High]]/Table2[[#This Row],[Close Price]])-1</f>
        <v>2.4895284421024177E-2</v>
      </c>
      <c r="AI272">
        <v>11.4038643426563</v>
      </c>
      <c r="AJ272">
        <v>49.070950198902203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0.18</v>
      </c>
      <c r="AM272" t="s">
        <v>3159</v>
      </c>
      <c r="AN272">
        <v>5.28</v>
      </c>
      <c r="AO272" t="s">
        <v>3159</v>
      </c>
      <c r="AP272">
        <v>0.14329215418313099</v>
      </c>
      <c r="AQ272">
        <f>(Table2[[#This Row],[Sharpe Ratio]]-AVERAGE(Table2[Sharpe Ratio]))/_xlfn.STDEV.P(Table2[Sharpe Ratio])</f>
        <v>1.0274149278316103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3.8442240359300088</v>
      </c>
      <c r="AS272">
        <f>_xlfn.RANK.AVG(Table2[[#This Row],[1Y Return vs Nifty Z-Score]],Table2[1Y Return vs Nifty Z-Score])</f>
        <v>414</v>
      </c>
      <c r="AT272">
        <f>_xlfn.RANK.AVG(Table2[[#This Row],[6M Return vs Nifty Z-Score]],Table2[6M Return vs Nifty Z-Score])</f>
        <v>366</v>
      </c>
      <c r="AU272">
        <f>_xlfn.RANK.AVG(Table2[[#This Row],[Sharpe Ratio Z-Score]],Table2[Sharpe Ratio Z-Score])</f>
        <v>114</v>
      </c>
      <c r="AV272">
        <f>(Table2[[#This Row],[Rank 1Y]]+Table2[[#This Row],[Rank 6M]]+Table2[[#This Row],[Rank Sharpe]])/3</f>
        <v>298</v>
      </c>
    </row>
    <row r="273" spans="1:48" hidden="1" x14ac:dyDescent="0.3">
      <c r="A273" t="s">
        <v>1064</v>
      </c>
      <c r="B273" t="s">
        <v>1065</v>
      </c>
      <c r="C273" t="s">
        <v>3123</v>
      </c>
      <c r="D273" t="s">
        <v>163</v>
      </c>
      <c r="E273">
        <v>12366.6801423</v>
      </c>
      <c r="F273">
        <v>551.1</v>
      </c>
      <c r="G273">
        <v>9.7270511059143896</v>
      </c>
      <c r="H273">
        <f>(Table2[[#This Row],[1Y Return vs Nifty]]-AVERAGE(Table2[1Y Return vs Nifty]))/_xlfn.STDEV.P(Table2[1Y Return vs Nifty])</f>
        <v>-0.21514048115253809</v>
      </c>
      <c r="I273">
        <v>-15.313789351899601</v>
      </c>
      <c r="J273">
        <f>(Table2[[#This Row],[1M Return vs Nifty]]-AVERAGE(Table2[1M Return vs Nifty]))/_xlfn.STDEV.P(Table2[1M Return vs Nifty])</f>
        <v>-1.4944564013347919</v>
      </c>
      <c r="K273">
        <v>-10.513990079245501</v>
      </c>
      <c r="L273">
        <f>(Table2[[#This Row],[6M Return vs Nifty]]-AVERAGE(Table2[6M Return vs Nifty]))/_xlfn.STDEV.P(Table2[6M Return vs Nifty])</f>
        <v>-0.51246209814578259</v>
      </c>
      <c r="M273">
        <v>-6.8400417176393997</v>
      </c>
      <c r="N273">
        <f>(Table2[[#This Row],[1W Return vs Nifty]]-AVERAGE(Table2[1W Return vs Nifty]))/_xlfn.STDEV.P(Table2[1W Return vs Nifty])</f>
        <v>-1.3446262658559873</v>
      </c>
      <c r="O273">
        <v>615.4</v>
      </c>
      <c r="P273">
        <v>629.31090234626595</v>
      </c>
      <c r="Q273">
        <v>571.83028852903999</v>
      </c>
      <c r="R273">
        <v>29.453371893157801</v>
      </c>
      <c r="S273" s="1">
        <f>(Table2[[#This Row],[Close Price]]-Table2[[#This Row],[20D EMA]])/Table2[[#This Row],[20D EMA]]</f>
        <v>-0.10448488787780298</v>
      </c>
      <c r="T273" s="1">
        <f>(Table2[[#This Row],[Close Price]]-Table2[[#This Row],[50D EMA]])/Table2[[#This Row],[50D EMA]]</f>
        <v>-0.12428022787253717</v>
      </c>
      <c r="U273" s="1">
        <f>(Table2[[#This Row],[Close Price]]-Table2[[#This Row],[200D EMA]])/Table2[[#This Row],[200D EMA]]</f>
        <v>-3.6252519226230517E-2</v>
      </c>
      <c r="V273">
        <v>1.9912789764230201</v>
      </c>
      <c r="W273">
        <v>535.6</v>
      </c>
      <c r="X273">
        <v>556.85</v>
      </c>
      <c r="Y273">
        <v>530.75</v>
      </c>
      <c r="Z273">
        <v>568.65</v>
      </c>
      <c r="AA273">
        <v>527.54999999999995</v>
      </c>
      <c r="AB273">
        <v>739.1</v>
      </c>
      <c r="AC273" s="1">
        <f>(Table2[[#This Row],[Close Price]]/Table2[[#This Row],[Day Low]])-1</f>
        <v>2.8939507094846828E-2</v>
      </c>
      <c r="AD273" s="1">
        <f>(Table2[[#This Row],[Day High]]/Table2[[#This Row],[Close Price]])-1</f>
        <v>1.043367809834872E-2</v>
      </c>
      <c r="AE273" s="1">
        <f>(Table2[[#This Row],[Close Price]]/Table2[[#This Row],[Current Week Low]])-1</f>
        <v>3.8341968911917101E-2</v>
      </c>
      <c r="AF273" s="1">
        <f>(Table2[[#This Row],[Current Week High]]/Table2[[#This Row],[Close Price]])-1</f>
        <v>3.1845400108873045E-2</v>
      </c>
      <c r="AG273" s="1">
        <f>(Table2[[#This Row],[Close Price]]/Table2[[#This Row],[Current Month Low]])-1</f>
        <v>4.4640318453227357E-2</v>
      </c>
      <c r="AH273" s="1">
        <f>(Table2[[#This Row],[Current Month High]]/Table2[[#This Row],[Close Price]])-1</f>
        <v>0.34113590999818544</v>
      </c>
      <c r="AI273">
        <v>34.113590999818499</v>
      </c>
      <c r="AJ273">
        <v>40.766283524904203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-0.04</v>
      </c>
      <c r="AM273" t="s">
        <v>3158</v>
      </c>
      <c r="AN273">
        <v>-20.78</v>
      </c>
      <c r="AO273" t="s">
        <v>3158</v>
      </c>
      <c r="AP273">
        <v>0.19294308062733101</v>
      </c>
      <c r="AQ273">
        <f>(Table2[[#This Row],[Sharpe Ratio]]-AVERAGE(Table2[Sharpe Ratio]))/_xlfn.STDEV.P(Table2[Sharpe Ratio])</f>
        <v>1.6175520096625422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372</v>
      </c>
      <c r="AT273">
        <f>_xlfn.RANK.AVG(Table2[[#This Row],[6M Return vs Nifty Z-Score]],Table2[6M Return vs Nifty Z-Score])</f>
        <v>492</v>
      </c>
      <c r="AU273">
        <f>_xlfn.RANK.AVG(Table2[[#This Row],[Sharpe Ratio Z-Score]],Table2[Sharpe Ratio Z-Score])</f>
        <v>30</v>
      </c>
      <c r="AV273">
        <f>(Table2[[#This Row],[Rank 1Y]]+Table2[[#This Row],[Rank 6M]]+Table2[[#This Row],[Rank Sharpe]])/3</f>
        <v>298</v>
      </c>
    </row>
    <row r="274" spans="1:48" hidden="1" x14ac:dyDescent="0.3">
      <c r="A274" t="s">
        <v>257</v>
      </c>
      <c r="B274" t="s">
        <v>258</v>
      </c>
      <c r="C274" t="s">
        <v>3118</v>
      </c>
      <c r="D274" t="s">
        <v>99</v>
      </c>
      <c r="E274">
        <v>98176.239329739998</v>
      </c>
      <c r="F274">
        <v>4909.3</v>
      </c>
      <c r="G274">
        <v>30.670846997817701</v>
      </c>
      <c r="H274">
        <f>(Table2[[#This Row],[1Y Return vs Nifty]]-AVERAGE(Table2[1Y Return vs Nifty]))/_xlfn.STDEV.P(Table2[1Y Return vs Nifty])</f>
        <v>0.15377118275870197</v>
      </c>
      <c r="I274">
        <v>-12.7745776373964</v>
      </c>
      <c r="J274">
        <f>(Table2[[#This Row],[1M Return vs Nifty]]-AVERAGE(Table2[1M Return vs Nifty]))/_xlfn.STDEV.P(Table2[1M Return vs Nifty])</f>
        <v>-1.2103217302232825</v>
      </c>
      <c r="K274">
        <v>0.38199683607917001</v>
      </c>
      <c r="L274">
        <f>(Table2[[#This Row],[6M Return vs Nifty]]-AVERAGE(Table2[6M Return vs Nifty]))/_xlfn.STDEV.P(Table2[6M Return vs Nifty])</f>
        <v>-0.11405489163400717</v>
      </c>
      <c r="M274">
        <v>-7.07114249994319</v>
      </c>
      <c r="N274">
        <f>(Table2[[#This Row],[1W Return vs Nifty]]-AVERAGE(Table2[1W Return vs Nifty]))/_xlfn.STDEV.P(Table2[1W Return vs Nifty])</f>
        <v>-1.3898655157830118</v>
      </c>
      <c r="O274">
        <v>5249.87</v>
      </c>
      <c r="P274">
        <v>5421.2548609958003</v>
      </c>
      <c r="Q274">
        <v>5005.68569613818</v>
      </c>
      <c r="R274">
        <v>9.2399357296645892</v>
      </c>
      <c r="S274" s="1">
        <f>(Table2[[#This Row],[Close Price]]-Table2[[#This Row],[20D EMA]])/Table2[[#This Row],[20D EMA]]</f>
        <v>-6.4872082546805862E-2</v>
      </c>
      <c r="T274" s="1">
        <f>(Table2[[#This Row],[Close Price]]-Table2[[#This Row],[50D EMA]])/Table2[[#This Row],[50D EMA]]</f>
        <v>-9.443475249229695E-2</v>
      </c>
      <c r="U274" s="1">
        <f>(Table2[[#This Row],[Close Price]]-Table2[[#This Row],[200D EMA]])/Table2[[#This Row],[200D EMA]]</f>
        <v>-1.9255243335101941E-2</v>
      </c>
      <c r="V274">
        <v>0.995142260427199</v>
      </c>
      <c r="W274">
        <v>4740.1000000000004</v>
      </c>
      <c r="X274">
        <v>5037.5</v>
      </c>
      <c r="Y274">
        <v>4740.1000000000004</v>
      </c>
      <c r="Z274">
        <v>5037.5</v>
      </c>
      <c r="AA274">
        <v>4740.1000000000004</v>
      </c>
      <c r="AB274">
        <v>5794</v>
      </c>
      <c r="AC274" s="1">
        <f>(Table2[[#This Row],[Close Price]]/Table2[[#This Row],[Day Low]])-1</f>
        <v>3.5695449463091444E-2</v>
      </c>
      <c r="AD274" s="1">
        <f>(Table2[[#This Row],[Day High]]/Table2[[#This Row],[Close Price]])-1</f>
        <v>2.6113702564520391E-2</v>
      </c>
      <c r="AE274" s="1">
        <f>(Table2[[#This Row],[Close Price]]/Table2[[#This Row],[Current Week Low]])-1</f>
        <v>3.5695449463091444E-2</v>
      </c>
      <c r="AF274" s="1">
        <f>(Table2[[#This Row],[Current Week High]]/Table2[[#This Row],[Close Price]])-1</f>
        <v>2.6113702564520391E-2</v>
      </c>
      <c r="AG274" s="1">
        <f>(Table2[[#This Row],[Close Price]]/Table2[[#This Row],[Current Month Low]])-1</f>
        <v>3.5695449463091444E-2</v>
      </c>
      <c r="AH274" s="1">
        <f>(Table2[[#This Row],[Current Month High]]/Table2[[#This Row],[Close Price]])-1</f>
        <v>0.18020899109852717</v>
      </c>
      <c r="AI274">
        <v>27.233006742305399</v>
      </c>
      <c r="AJ274">
        <v>61.410488245931198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-0.01</v>
      </c>
      <c r="AM274" t="s">
        <v>3158</v>
      </c>
      <c r="AN274">
        <v>-11.63</v>
      </c>
      <c r="AO274" t="s">
        <v>3158</v>
      </c>
      <c r="AP274">
        <v>7.1811026432741995E-2</v>
      </c>
      <c r="AQ274">
        <f>(Table2[[#This Row],[Sharpe Ratio]]-AVERAGE(Table2[Sharpe Ratio]))/_xlfn.STDEV.P(Table2[Sharpe Ratio])</f>
        <v>0.17781015391049221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247</v>
      </c>
      <c r="AT274">
        <f>_xlfn.RANK.AVG(Table2[[#This Row],[6M Return vs Nifty Z-Score]],Table2[6M Return vs Nifty Z-Score])</f>
        <v>359</v>
      </c>
      <c r="AU274">
        <f>_xlfn.RANK.AVG(Table2[[#This Row],[Sharpe Ratio Z-Score]],Table2[Sharpe Ratio Z-Score])</f>
        <v>292</v>
      </c>
      <c r="AV274">
        <f>(Table2[[#This Row],[Rank 1Y]]+Table2[[#This Row],[Rank 6M]]+Table2[[#This Row],[Rank Sharpe]])/3</f>
        <v>299.33333333333331</v>
      </c>
    </row>
    <row r="275" spans="1:48" hidden="1" x14ac:dyDescent="0.3">
      <c r="A275" t="s">
        <v>1631</v>
      </c>
      <c r="B275" t="s">
        <v>1632</v>
      </c>
      <c r="C275" t="s">
        <v>3118</v>
      </c>
      <c r="D275" t="s">
        <v>200</v>
      </c>
      <c r="E275">
        <v>5552.3116413899997</v>
      </c>
      <c r="F275">
        <v>455.55</v>
      </c>
      <c r="G275">
        <v>1.7382281983732</v>
      </c>
      <c r="H275">
        <f>(Table2[[#This Row],[1Y Return vs Nifty]]-AVERAGE(Table2[1Y Return vs Nifty]))/_xlfn.STDEV.P(Table2[1Y Return vs Nifty])</f>
        <v>-0.35585852322687861</v>
      </c>
      <c r="I275">
        <v>0.119266685898215</v>
      </c>
      <c r="J275">
        <f>(Table2[[#This Row],[1M Return vs Nifty]]-AVERAGE(Table2[1M Return vs Nifty]))/_xlfn.STDEV.P(Table2[1M Return vs Nifty])</f>
        <v>0.23248360784168492</v>
      </c>
      <c r="K275">
        <v>-2.4597655276975701</v>
      </c>
      <c r="L275">
        <f>(Table2[[#This Row],[6M Return vs Nifty]]-AVERAGE(Table2[6M Return vs Nifty]))/_xlfn.STDEV.P(Table2[6M Return vs Nifty])</f>
        <v>-0.21796274447203115</v>
      </c>
      <c r="M275">
        <v>0.39848958185433397</v>
      </c>
      <c r="N275">
        <f>(Table2[[#This Row],[1W Return vs Nifty]]-AVERAGE(Table2[1W Return vs Nifty]))/_xlfn.STDEV.P(Table2[1W Return vs Nifty])</f>
        <v>7.2356071018672807E-2</v>
      </c>
      <c r="O275">
        <v>459.84</v>
      </c>
      <c r="P275">
        <v>471.74064137218602</v>
      </c>
      <c r="Q275">
        <v>441.52802869823802</v>
      </c>
      <c r="R275">
        <v>40.099364444185298</v>
      </c>
      <c r="S275" s="1">
        <f>(Table2[[#This Row],[Close Price]]-Table2[[#This Row],[20D EMA]])/Table2[[#This Row],[20D EMA]]</f>
        <v>-9.3293319415448071E-3</v>
      </c>
      <c r="T275" s="1">
        <f>(Table2[[#This Row],[Close Price]]-Table2[[#This Row],[50D EMA]])/Table2[[#This Row],[50D EMA]]</f>
        <v>-3.4321065331770276E-2</v>
      </c>
      <c r="U275" s="1">
        <f>(Table2[[#This Row],[Close Price]]-Table2[[#This Row],[200D EMA]])/Table2[[#This Row],[200D EMA]]</f>
        <v>3.1757828247287331E-2</v>
      </c>
      <c r="V275">
        <v>0.50390194707781599</v>
      </c>
      <c r="W275">
        <v>448.75</v>
      </c>
      <c r="X275">
        <v>465.65</v>
      </c>
      <c r="Y275">
        <v>437</v>
      </c>
      <c r="Z275">
        <v>465.65</v>
      </c>
      <c r="AA275">
        <v>432</v>
      </c>
      <c r="AB275">
        <v>483.9</v>
      </c>
      <c r="AC275" s="1">
        <f>(Table2[[#This Row],[Close Price]]/Table2[[#This Row],[Day Low]])-1</f>
        <v>1.5153203342618493E-2</v>
      </c>
      <c r="AD275" s="1">
        <f>(Table2[[#This Row],[Day High]]/Table2[[#This Row],[Close Price]])-1</f>
        <v>2.2171002085391134E-2</v>
      </c>
      <c r="AE275" s="1">
        <f>(Table2[[#This Row],[Close Price]]/Table2[[#This Row],[Current Week Low]])-1</f>
        <v>4.2448512585812281E-2</v>
      </c>
      <c r="AF275" s="1">
        <f>(Table2[[#This Row],[Current Week High]]/Table2[[#This Row],[Close Price]])-1</f>
        <v>2.2171002085391134E-2</v>
      </c>
      <c r="AG275" s="1">
        <f>(Table2[[#This Row],[Close Price]]/Table2[[#This Row],[Current Month Low]])-1</f>
        <v>5.4513888888888973E-2</v>
      </c>
      <c r="AH275" s="1">
        <f>(Table2[[#This Row],[Current Month High]]/Table2[[#This Row],[Close Price]])-1</f>
        <v>6.2232466249588336E-2</v>
      </c>
      <c r="AI275">
        <v>19.0868181319284</v>
      </c>
      <c r="AJ275">
        <v>44.0246601327853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-0.05</v>
      </c>
      <c r="AM275" t="s">
        <v>3158</v>
      </c>
      <c r="AN275">
        <v>-1.5</v>
      </c>
      <c r="AO275" t="s">
        <v>3158</v>
      </c>
      <c r="AP275">
        <v>0.16936647788842299</v>
      </c>
      <c r="AQ275">
        <f>(Table2[[#This Row],[Sharpe Ratio]]-AVERAGE(Table2[Sharpe Ratio]))/_xlfn.STDEV.P(Table2[Sharpe Ratio])</f>
        <v>1.3373270765897851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427</v>
      </c>
      <c r="AT275">
        <f>_xlfn.RANK.AVG(Table2[[#This Row],[6M Return vs Nifty Z-Score]],Table2[6M Return vs Nifty Z-Score])</f>
        <v>402</v>
      </c>
      <c r="AU275">
        <f>_xlfn.RANK.AVG(Table2[[#This Row],[Sharpe Ratio Z-Score]],Table2[Sharpe Ratio Z-Score])</f>
        <v>70</v>
      </c>
      <c r="AV275">
        <f>(Table2[[#This Row],[Rank 1Y]]+Table2[[#This Row],[Rank 6M]]+Table2[[#This Row],[Rank Sharpe]])/3</f>
        <v>299.66666666666669</v>
      </c>
    </row>
    <row r="276" spans="1:48" hidden="1" x14ac:dyDescent="0.3">
      <c r="A276" t="s">
        <v>795</v>
      </c>
      <c r="B276" t="s">
        <v>796</v>
      </c>
      <c r="C276" t="s">
        <v>3125</v>
      </c>
      <c r="D276" t="s">
        <v>134</v>
      </c>
      <c r="E276">
        <v>19480.4022002399</v>
      </c>
      <c r="F276">
        <v>1386.4</v>
      </c>
      <c r="G276">
        <v>118.192122402786</v>
      </c>
      <c r="H276">
        <f>(Table2[[#This Row],[1Y Return vs Nifty]]-AVERAGE(Table2[1Y Return vs Nifty]))/_xlfn.STDEV.P(Table2[1Y Return vs Nifty])</f>
        <v>1.6954028670973971</v>
      </c>
      <c r="I276">
        <v>-8.1870148288651396</v>
      </c>
      <c r="J276">
        <f>(Table2[[#This Row],[1M Return vs Nifty]]-AVERAGE(Table2[1M Return vs Nifty]))/_xlfn.STDEV.P(Table2[1M Return vs Nifty])</f>
        <v>-0.69697908834733724</v>
      </c>
      <c r="K276">
        <v>2.3519781943129199</v>
      </c>
      <c r="L276">
        <f>(Table2[[#This Row],[6M Return vs Nifty]]-AVERAGE(Table2[6M Return vs Nifty]))/_xlfn.STDEV.P(Table2[6M Return vs Nifty])</f>
        <v>-4.2023346817234145E-2</v>
      </c>
      <c r="M276">
        <v>-3.7006055701665099</v>
      </c>
      <c r="N276">
        <f>(Table2[[#This Row],[1W Return vs Nifty]]-AVERAGE(Table2[1W Return vs Nifty]))/_xlfn.STDEV.P(Table2[1W Return vs Nifty])</f>
        <v>-0.73006436308075895</v>
      </c>
      <c r="O276">
        <v>1453.97</v>
      </c>
      <c r="P276">
        <v>1475.1395125320601</v>
      </c>
      <c r="Q276">
        <v>1292.1330999536001</v>
      </c>
      <c r="R276">
        <v>21.558736521867399</v>
      </c>
      <c r="S276" s="1">
        <f>(Table2[[#This Row],[Close Price]]-Table2[[#This Row],[20D EMA]])/Table2[[#This Row],[20D EMA]]</f>
        <v>-4.647276078598591E-2</v>
      </c>
      <c r="T276" s="1">
        <f>(Table2[[#This Row],[Close Price]]-Table2[[#This Row],[50D EMA]])/Table2[[#This Row],[50D EMA]]</f>
        <v>-6.0156691470991515E-2</v>
      </c>
      <c r="U276" s="1">
        <f>(Table2[[#This Row],[Close Price]]-Table2[[#This Row],[200D EMA]])/Table2[[#This Row],[200D EMA]]</f>
        <v>7.2954481275795097E-2</v>
      </c>
      <c r="V276">
        <v>0.57586084771384205</v>
      </c>
      <c r="W276">
        <v>1378.25</v>
      </c>
      <c r="X276">
        <v>1405</v>
      </c>
      <c r="Y276">
        <v>1340</v>
      </c>
      <c r="Z276">
        <v>1414</v>
      </c>
      <c r="AA276">
        <v>1340</v>
      </c>
      <c r="AB276">
        <v>1617.85</v>
      </c>
      <c r="AC276" s="1">
        <f>(Table2[[#This Row],[Close Price]]/Table2[[#This Row],[Day Low]])-1</f>
        <v>5.9132958461818319E-3</v>
      </c>
      <c r="AD276" s="1">
        <f>(Table2[[#This Row],[Day High]]/Table2[[#This Row],[Close Price]])-1</f>
        <v>1.3416041546451263E-2</v>
      </c>
      <c r="AE276" s="1">
        <f>(Table2[[#This Row],[Close Price]]/Table2[[#This Row],[Current Week Low]])-1</f>
        <v>3.4626865671641749E-2</v>
      </c>
      <c r="AF276" s="1">
        <f>(Table2[[#This Row],[Current Week High]]/Table2[[#This Row],[Close Price]])-1</f>
        <v>1.9907674552798627E-2</v>
      </c>
      <c r="AG276" s="1">
        <f>(Table2[[#This Row],[Close Price]]/Table2[[#This Row],[Current Month Low]])-1</f>
        <v>3.4626865671641749E-2</v>
      </c>
      <c r="AH276" s="1">
        <f>(Table2[[#This Row],[Current Month High]]/Table2[[#This Row],[Close Price]])-1</f>
        <v>0.16694316214656646</v>
      </c>
      <c r="AI276">
        <v>18.796884016156898</v>
      </c>
      <c r="AJ276">
        <v>148.01431127012501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-0.01</v>
      </c>
      <c r="AM276" t="s">
        <v>3158</v>
      </c>
      <c r="AN276">
        <v>-7.88</v>
      </c>
      <c r="AO276" t="s">
        <v>3158</v>
      </c>
      <c r="AQ276">
        <f>(Table2[[#This Row],[Sharpe Ratio]]-AVERAGE(Table2[Sharpe Ratio]))/_xlfn.STDEV.P(Table2[Sharpe Ratio])</f>
        <v>-0.67571570385832536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43</v>
      </c>
      <c r="AT276">
        <f>_xlfn.RANK.AVG(Table2[[#This Row],[6M Return vs Nifty Z-Score]],Table2[6M Return vs Nifty Z-Score])</f>
        <v>335</v>
      </c>
      <c r="AU276">
        <f>_xlfn.RANK.AVG(Table2[[#This Row],[Sharpe Ratio Z-Score]],Table2[Sharpe Ratio Z-Score])</f>
        <v>521.5</v>
      </c>
      <c r="AV276">
        <f>(Table2[[#This Row],[Rank 1Y]]+Table2[[#This Row],[Rank 6M]]+Table2[[#This Row],[Rank Sharpe]])/3</f>
        <v>299.83333333333331</v>
      </c>
    </row>
    <row r="277" spans="1:48" hidden="1" x14ac:dyDescent="0.3">
      <c r="A277" t="s">
        <v>842</v>
      </c>
      <c r="B277" t="s">
        <v>843</v>
      </c>
      <c r="C277" t="s">
        <v>3123</v>
      </c>
      <c r="D277" t="s">
        <v>558</v>
      </c>
      <c r="E277">
        <v>18308.368989949999</v>
      </c>
      <c r="F277">
        <v>1197.0999999999999</v>
      </c>
      <c r="G277">
        <v>2.7692646554942799</v>
      </c>
      <c r="H277">
        <f>(Table2[[#This Row],[1Y Return vs Nifty]]-AVERAGE(Table2[1Y Return vs Nifty]))/_xlfn.STDEV.P(Table2[1Y Return vs Nifty])</f>
        <v>-0.3376974708124626</v>
      </c>
      <c r="I277">
        <v>-10.065137355834199</v>
      </c>
      <c r="J277">
        <f>(Table2[[#This Row],[1M Return vs Nifty]]-AVERAGE(Table2[1M Return vs Nifty]))/_xlfn.STDEV.P(Table2[1M Return vs Nifty])</f>
        <v>-0.90713869160510574</v>
      </c>
      <c r="K277">
        <v>5.9779582484913902</v>
      </c>
      <c r="L277">
        <f>(Table2[[#This Row],[6M Return vs Nifty]]-AVERAGE(Table2[6M Return vs Nifty]))/_xlfn.STDEV.P(Table2[6M Return vs Nifty])</f>
        <v>9.0559098029581744E-2</v>
      </c>
      <c r="M277">
        <v>-3.5142618965732</v>
      </c>
      <c r="N277">
        <f>(Table2[[#This Row],[1W Return vs Nifty]]-AVERAGE(Table2[1W Return vs Nifty]))/_xlfn.STDEV.P(Table2[1W Return vs Nifty])</f>
        <v>-0.69358656349059555</v>
      </c>
      <c r="O277">
        <v>1287.26</v>
      </c>
      <c r="P277">
        <v>1355.2171552878201</v>
      </c>
      <c r="Q277">
        <v>1282.89649460129</v>
      </c>
      <c r="R277">
        <v>29.471557688623001</v>
      </c>
      <c r="S277" s="1">
        <f>(Table2[[#This Row],[Close Price]]-Table2[[#This Row],[20D EMA]])/Table2[[#This Row],[20D EMA]]</f>
        <v>-7.0040240510852572E-2</v>
      </c>
      <c r="T277" s="1">
        <f>(Table2[[#This Row],[Close Price]]-Table2[[#This Row],[50D EMA]])/Table2[[#This Row],[50D EMA]]</f>
        <v>-0.11667292925777595</v>
      </c>
      <c r="U277" s="1">
        <f>(Table2[[#This Row],[Close Price]]-Table2[[#This Row],[200D EMA]])/Table2[[#This Row],[200D EMA]]</f>
        <v>-6.687717595483389E-2</v>
      </c>
      <c r="V277">
        <v>0.58676830415960801</v>
      </c>
      <c r="W277">
        <v>1191.0999999999999</v>
      </c>
      <c r="X277">
        <v>1235</v>
      </c>
      <c r="Y277">
        <v>1179.25</v>
      </c>
      <c r="Z277">
        <v>1235</v>
      </c>
      <c r="AA277">
        <v>1174.55</v>
      </c>
      <c r="AB277">
        <v>1445</v>
      </c>
      <c r="AC277" s="1">
        <f>(Table2[[#This Row],[Close Price]]/Table2[[#This Row],[Day Low]])-1</f>
        <v>5.0373604231381819E-3</v>
      </c>
      <c r="AD277" s="1">
        <f>(Table2[[#This Row],[Day High]]/Table2[[#This Row],[Close Price]])-1</f>
        <v>3.1659844624509326E-2</v>
      </c>
      <c r="AE277" s="1">
        <f>(Table2[[#This Row],[Close Price]]/Table2[[#This Row],[Current Week Low]])-1</f>
        <v>1.513673945304217E-2</v>
      </c>
      <c r="AF277" s="1">
        <f>(Table2[[#This Row],[Current Week High]]/Table2[[#This Row],[Close Price]])-1</f>
        <v>3.1659844624509326E-2</v>
      </c>
      <c r="AG277" s="1">
        <f>(Table2[[#This Row],[Close Price]]/Table2[[#This Row],[Current Month Low]])-1</f>
        <v>1.9198842109744207E-2</v>
      </c>
      <c r="AH277" s="1">
        <f>(Table2[[#This Row],[Current Month High]]/Table2[[#This Row],[Close Price]])-1</f>
        <v>0.20708378581572151</v>
      </c>
      <c r="AI277">
        <v>42.009857154790701</v>
      </c>
      <c r="AJ277">
        <v>44.012030075187901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-0.17</v>
      </c>
      <c r="AM277" t="s">
        <v>3158</v>
      </c>
      <c r="AN277">
        <v>-8.4499999999999993</v>
      </c>
      <c r="AO277" t="s">
        <v>3158</v>
      </c>
      <c r="AP277">
        <v>0.10571220215391799</v>
      </c>
      <c r="AQ277">
        <f>(Table2[[#This Row],[Sharpe Ratio]]-AVERAGE(Table2[Sharpe Ratio]))/_xlfn.STDEV.P(Table2[Sharpe Ratio])</f>
        <v>0.58075008561985286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416</v>
      </c>
      <c r="AT277">
        <f>_xlfn.RANK.AVG(Table2[[#This Row],[6M Return vs Nifty Z-Score]],Table2[6M Return vs Nifty Z-Score])</f>
        <v>288</v>
      </c>
      <c r="AU277">
        <f>_xlfn.RANK.AVG(Table2[[#This Row],[Sharpe Ratio Z-Score]],Table2[Sharpe Ratio Z-Score])</f>
        <v>196</v>
      </c>
      <c r="AV277">
        <f>(Table2[[#This Row],[Rank 1Y]]+Table2[[#This Row],[Rank 6M]]+Table2[[#This Row],[Rank Sharpe]])/3</f>
        <v>300</v>
      </c>
    </row>
    <row r="278" spans="1:48" hidden="1" x14ac:dyDescent="0.3">
      <c r="A278" t="s">
        <v>1645</v>
      </c>
      <c r="B278" t="s">
        <v>1646</v>
      </c>
      <c r="C278" t="s">
        <v>3126</v>
      </c>
      <c r="D278" t="s">
        <v>406</v>
      </c>
      <c r="E278">
        <v>5455.2318079999995</v>
      </c>
      <c r="F278">
        <v>111.2</v>
      </c>
      <c r="G278">
        <v>36.724240487040497</v>
      </c>
      <c r="H278">
        <f>(Table2[[#This Row],[1Y Return vs Nifty]]-AVERAGE(Table2[1Y Return vs Nifty]))/_xlfn.STDEV.P(Table2[1Y Return vs Nifty])</f>
        <v>0.26039786475773596</v>
      </c>
      <c r="I278">
        <v>-9.75495765599217</v>
      </c>
      <c r="J278">
        <f>(Table2[[#This Row],[1M Return vs Nifty]]-AVERAGE(Table2[1M Return vs Nifty]))/_xlfn.STDEV.P(Table2[1M Return vs Nifty])</f>
        <v>-0.8724299642876101</v>
      </c>
      <c r="K278">
        <v>-0.85940280381158995</v>
      </c>
      <c r="L278">
        <f>(Table2[[#This Row],[6M Return vs Nifty]]-AVERAGE(Table2[6M Return vs Nifty]))/_xlfn.STDEV.P(Table2[6M Return vs Nifty])</f>
        <v>-0.1594461505018015</v>
      </c>
      <c r="M278">
        <v>0.71539951733347695</v>
      </c>
      <c r="N278">
        <f>(Table2[[#This Row],[1W Return vs Nifty]]-AVERAGE(Table2[1W Return vs Nifty]))/_xlfn.STDEV.P(Table2[1W Return vs Nifty])</f>
        <v>0.13439293490367682</v>
      </c>
      <c r="O278">
        <v>114.39</v>
      </c>
      <c r="P278">
        <v>121.86998543684599</v>
      </c>
      <c r="Q278">
        <v>115.30107360011</v>
      </c>
      <c r="R278">
        <v>35.269394735167602</v>
      </c>
      <c r="S278" s="1">
        <f>(Table2[[#This Row],[Close Price]]-Table2[[#This Row],[20D EMA]])/Table2[[#This Row],[20D EMA]]</f>
        <v>-2.7887053064079008E-2</v>
      </c>
      <c r="T278" s="1">
        <f>(Table2[[#This Row],[Close Price]]-Table2[[#This Row],[50D EMA]])/Table2[[#This Row],[50D EMA]]</f>
        <v>-8.755220080316875E-2</v>
      </c>
      <c r="U278" s="1">
        <f>(Table2[[#This Row],[Close Price]]-Table2[[#This Row],[200D EMA]])/Table2[[#This Row],[200D EMA]]</f>
        <v>-3.5568390406610105E-2</v>
      </c>
      <c r="V278">
        <v>0.56052897860173101</v>
      </c>
      <c r="W278">
        <v>106.72</v>
      </c>
      <c r="X278">
        <v>112.9</v>
      </c>
      <c r="Y278">
        <v>102.4</v>
      </c>
      <c r="Z278">
        <v>112.9</v>
      </c>
      <c r="AA278">
        <v>101.59</v>
      </c>
      <c r="AB278">
        <v>130.69999999999999</v>
      </c>
      <c r="AC278" s="1">
        <f>(Table2[[#This Row],[Close Price]]/Table2[[#This Row],[Day Low]])-1</f>
        <v>4.1979010494752611E-2</v>
      </c>
      <c r="AD278" s="1">
        <f>(Table2[[#This Row],[Day High]]/Table2[[#This Row],[Close Price]])-1</f>
        <v>1.5287769784172678E-2</v>
      </c>
      <c r="AE278" s="1">
        <f>(Table2[[#This Row],[Close Price]]/Table2[[#This Row],[Current Week Low]])-1</f>
        <v>8.59375E-2</v>
      </c>
      <c r="AF278" s="1">
        <f>(Table2[[#This Row],[Current Week High]]/Table2[[#This Row],[Close Price]])-1</f>
        <v>1.5287769784172678E-2</v>
      </c>
      <c r="AG278" s="1">
        <f>(Table2[[#This Row],[Close Price]]/Table2[[#This Row],[Current Month Low]])-1</f>
        <v>9.4595924795747521E-2</v>
      </c>
      <c r="AH278" s="1">
        <f>(Table2[[#This Row],[Current Month High]]/Table2[[#This Row],[Close Price]])-1</f>
        <v>0.17535971223021574</v>
      </c>
      <c r="AI278">
        <v>52.832733812949598</v>
      </c>
      <c r="AJ278">
        <v>64.497041420118293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-0.17</v>
      </c>
      <c r="AM278" t="s">
        <v>3158</v>
      </c>
      <c r="AN278">
        <v>-7.32</v>
      </c>
      <c r="AO278" t="s">
        <v>3158</v>
      </c>
      <c r="AP278">
        <v>6.9953237935135998E-2</v>
      </c>
      <c r="AQ278">
        <f>(Table2[[#This Row],[Sharpe Ratio]]-AVERAGE(Table2[Sharpe Ratio]))/_xlfn.STDEV.P(Table2[Sharpe Ratio])</f>
        <v>0.15572899730068751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222</v>
      </c>
      <c r="AT278">
        <f>_xlfn.RANK.AVG(Table2[[#This Row],[6M Return vs Nifty Z-Score]],Table2[6M Return vs Nifty Z-Score])</f>
        <v>380</v>
      </c>
      <c r="AU278">
        <f>_xlfn.RANK.AVG(Table2[[#This Row],[Sharpe Ratio Z-Score]],Table2[Sharpe Ratio Z-Score])</f>
        <v>299</v>
      </c>
      <c r="AV278">
        <f>(Table2[[#This Row],[Rank 1Y]]+Table2[[#This Row],[Rank 6M]]+Table2[[#This Row],[Rank Sharpe]])/3</f>
        <v>300.33333333333331</v>
      </c>
    </row>
    <row r="279" spans="1:48" x14ac:dyDescent="0.3">
      <c r="A279" t="s">
        <v>518</v>
      </c>
      <c r="B279" t="s">
        <v>519</v>
      </c>
      <c r="C279" t="s">
        <v>3116</v>
      </c>
      <c r="D279" t="s">
        <v>51</v>
      </c>
      <c r="E279">
        <v>39633.672935959999</v>
      </c>
      <c r="F279">
        <v>1562.2</v>
      </c>
      <c r="G279">
        <v>32.282143588590401</v>
      </c>
      <c r="H279">
        <f>(Table2[[#This Row],[1Y Return vs Nifty]]-AVERAGE(Table2[1Y Return vs Nifty]))/_xlfn.STDEV.P(Table2[1Y Return vs Nifty])</f>
        <v>0.18215314892302395</v>
      </c>
      <c r="I279">
        <v>13.1050709422063</v>
      </c>
      <c r="J279">
        <f>(Table2[[#This Row],[1M Return vs Nifty]]-AVERAGE(Table2[1M Return vs Nifty]))/_xlfn.STDEV.P(Table2[1M Return vs Nifty])</f>
        <v>1.6855791494264996</v>
      </c>
      <c r="K279">
        <v>8.9458387321824109</v>
      </c>
      <c r="L279">
        <f>(Table2[[#This Row],[6M Return vs Nifty]]-AVERAGE(Table2[6M Return vs Nifty]))/_xlfn.STDEV.P(Table2[6M Return vs Nifty])</f>
        <v>0.19907840719882589</v>
      </c>
      <c r="M279">
        <v>0.84364895975759702</v>
      </c>
      <c r="N279">
        <f>(Table2[[#This Row],[1W Return vs Nifty]]-AVERAGE(Table2[1W Return vs Nifty]))/_xlfn.STDEV.P(Table2[1W Return vs Nifty])</f>
        <v>0.15949846903899401</v>
      </c>
      <c r="O279">
        <v>1576.86</v>
      </c>
      <c r="P279">
        <v>1504.99153985672</v>
      </c>
      <c r="Q279">
        <v>1306.9509235440501</v>
      </c>
      <c r="R279">
        <v>47.590387282581503</v>
      </c>
      <c r="S279" s="1">
        <f>(Table2[[#This Row],[Close Price]]-Table2[[#This Row],[20D EMA]])/Table2[[#This Row],[20D EMA]]</f>
        <v>-9.2969572441433321E-3</v>
      </c>
      <c r="T279" s="1">
        <f>(Table2[[#This Row],[Close Price]]-Table2[[#This Row],[50D EMA]])/Table2[[#This Row],[50D EMA]]</f>
        <v>3.8012479557676761E-2</v>
      </c>
      <c r="U279" s="1">
        <f>(Table2[[#This Row],[Close Price]]-Table2[[#This Row],[200D EMA]])/Table2[[#This Row],[200D EMA]]</f>
        <v>0.19530119445020383</v>
      </c>
      <c r="V279">
        <v>0.69201526595585805</v>
      </c>
      <c r="W279">
        <v>1557.25</v>
      </c>
      <c r="X279">
        <v>1584.9</v>
      </c>
      <c r="Y279">
        <v>1544.9</v>
      </c>
      <c r="Z279">
        <v>1607.95</v>
      </c>
      <c r="AA279">
        <v>1453.1</v>
      </c>
      <c r="AB279">
        <v>1708.65</v>
      </c>
      <c r="AC279" s="1">
        <f>(Table2[[#This Row],[Close Price]]/Table2[[#This Row],[Day Low]])-1</f>
        <v>3.1786803660298624E-3</v>
      </c>
      <c r="AD279" s="1">
        <f>(Table2[[#This Row],[Day High]]/Table2[[#This Row],[Close Price]])-1</f>
        <v>1.4530789911663122E-2</v>
      </c>
      <c r="AE279" s="1">
        <f>(Table2[[#This Row],[Close Price]]/Table2[[#This Row],[Current Week Low]])-1</f>
        <v>1.1198135801669951E-2</v>
      </c>
      <c r="AF279" s="1">
        <f>(Table2[[#This Row],[Current Week High]]/Table2[[#This Row],[Close Price]])-1</f>
        <v>2.9285622839585246E-2</v>
      </c>
      <c r="AG279" s="1">
        <f>(Table2[[#This Row],[Close Price]]/Table2[[#This Row],[Current Month Low]])-1</f>
        <v>7.5080861606221294E-2</v>
      </c>
      <c r="AH279" s="1">
        <f>(Table2[[#This Row],[Current Month High]]/Table2[[#This Row],[Close Price]])-1</f>
        <v>9.3745999231852561E-2</v>
      </c>
      <c r="AI279">
        <v>9.3745999231852508</v>
      </c>
      <c r="AJ279">
        <v>61.651490066225101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0.12</v>
      </c>
      <c r="AM279" t="s">
        <v>3159</v>
      </c>
      <c r="AN279">
        <v>-7.13</v>
      </c>
      <c r="AO279" t="s">
        <v>3158</v>
      </c>
      <c r="AP279">
        <v>3.1910300887725999E-2</v>
      </c>
      <c r="AQ279">
        <f>(Table2[[#This Row],[Sharpe Ratio]]-AVERAGE(Table2[Sharpe Ratio]))/_xlfn.STDEV.P(Table2[Sharpe Ratio])</f>
        <v>-0.29643875587643281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1.9298704187109106</v>
      </c>
      <c r="AS279">
        <f>_xlfn.RANK.AVG(Table2[[#This Row],[1Y Return vs Nifty Z-Score]],Table2[1Y Return vs Nifty Z-Score])</f>
        <v>236</v>
      </c>
      <c r="AT279">
        <f>_xlfn.RANK.AVG(Table2[[#This Row],[6M Return vs Nifty Z-Score]],Table2[6M Return vs Nifty Z-Score])</f>
        <v>251</v>
      </c>
      <c r="AU279">
        <f>_xlfn.RANK.AVG(Table2[[#This Row],[Sharpe Ratio Z-Score]],Table2[Sharpe Ratio Z-Score])</f>
        <v>418</v>
      </c>
      <c r="AV279">
        <f>(Table2[[#This Row],[Rank 1Y]]+Table2[[#This Row],[Rank 6M]]+Table2[[#This Row],[Rank Sharpe]])/3</f>
        <v>301.66666666666669</v>
      </c>
    </row>
    <row r="280" spans="1:48" x14ac:dyDescent="0.3">
      <c r="A280" t="s">
        <v>1106</v>
      </c>
      <c r="B280" t="s">
        <v>1107</v>
      </c>
      <c r="C280" t="s">
        <v>3126</v>
      </c>
      <c r="D280" t="s">
        <v>473</v>
      </c>
      <c r="E280">
        <v>11189.41693033</v>
      </c>
      <c r="F280">
        <v>707.95</v>
      </c>
      <c r="G280">
        <v>41.352704741875399</v>
      </c>
      <c r="H280">
        <f>(Table2[[#This Row],[1Y Return vs Nifty]]-AVERAGE(Table2[1Y Return vs Nifty]))/_xlfn.STDEV.P(Table2[1Y Return vs Nifty])</f>
        <v>0.34192532321931046</v>
      </c>
      <c r="I280">
        <v>-2.36923681819979</v>
      </c>
      <c r="J280">
        <f>(Table2[[#This Row],[1M Return vs Nifty]]-AVERAGE(Table2[1M Return vs Nifty]))/_xlfn.STDEV.P(Table2[1M Return vs Nifty])</f>
        <v>-4.5976876826905988E-2</v>
      </c>
      <c r="K280">
        <v>20.340123663471001</v>
      </c>
      <c r="L280">
        <f>(Table2[[#This Row],[6M Return vs Nifty]]-AVERAGE(Table2[6M Return vs Nifty]))/_xlfn.STDEV.P(Table2[6M Return vs Nifty])</f>
        <v>0.61570567235176288</v>
      </c>
      <c r="M280">
        <v>-1.1528869152051799</v>
      </c>
      <c r="N280">
        <f>(Table2[[#This Row],[1W Return vs Nifty]]-AVERAGE(Table2[1W Return vs Nifty]))/_xlfn.STDEV.P(Table2[1W Return vs Nifty])</f>
        <v>-0.23133441579728703</v>
      </c>
      <c r="O280">
        <v>718.29</v>
      </c>
      <c r="P280">
        <v>709.26630079445897</v>
      </c>
      <c r="Q280">
        <v>602.50448228459004</v>
      </c>
      <c r="R280">
        <v>37.299239730197201</v>
      </c>
      <c r="S280" s="1">
        <f>(Table2[[#This Row],[Close Price]]-Table2[[#This Row],[20D EMA]])/Table2[[#This Row],[20D EMA]]</f>
        <v>-1.4395299948488659E-2</v>
      </c>
      <c r="T280" s="1">
        <f>(Table2[[#This Row],[Close Price]]-Table2[[#This Row],[50D EMA]])/Table2[[#This Row],[50D EMA]]</f>
        <v>-1.8558625906581472E-3</v>
      </c>
      <c r="U280" s="1">
        <f>(Table2[[#This Row],[Close Price]]-Table2[[#This Row],[200D EMA]])/Table2[[#This Row],[200D EMA]]</f>
        <v>0.17501200541376774</v>
      </c>
      <c r="V280">
        <v>0.45762850166373298</v>
      </c>
      <c r="W280">
        <v>679.75</v>
      </c>
      <c r="X280">
        <v>713.95</v>
      </c>
      <c r="Y280">
        <v>647.04999999999995</v>
      </c>
      <c r="Z280">
        <v>713.95</v>
      </c>
      <c r="AA280">
        <v>647.04999999999995</v>
      </c>
      <c r="AB280">
        <v>837</v>
      </c>
      <c r="AC280" s="1">
        <f>(Table2[[#This Row],[Close Price]]/Table2[[#This Row],[Day Low]])-1</f>
        <v>4.1485840382493588E-2</v>
      </c>
      <c r="AD280" s="1">
        <f>(Table2[[#This Row],[Day High]]/Table2[[#This Row],[Close Price]])-1</f>
        <v>8.4751748004803229E-3</v>
      </c>
      <c r="AE280" s="1">
        <f>(Table2[[#This Row],[Close Price]]/Table2[[#This Row],[Current Week Low]])-1</f>
        <v>9.4119465265435576E-2</v>
      </c>
      <c r="AF280" s="1">
        <f>(Table2[[#This Row],[Current Week High]]/Table2[[#This Row],[Close Price]])-1</f>
        <v>8.4751748004803229E-3</v>
      </c>
      <c r="AG280" s="1">
        <f>(Table2[[#This Row],[Close Price]]/Table2[[#This Row],[Current Month Low]])-1</f>
        <v>9.4119465265435576E-2</v>
      </c>
      <c r="AH280" s="1">
        <f>(Table2[[#This Row],[Current Month High]]/Table2[[#This Row],[Close Price]])-1</f>
        <v>0.18228688466699627</v>
      </c>
      <c r="AI280">
        <v>18.228688466699602</v>
      </c>
      <c r="AJ280">
        <v>74.307521851532698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0.06</v>
      </c>
      <c r="AM280" t="s">
        <v>3159</v>
      </c>
      <c r="AN280">
        <v>-3.12</v>
      </c>
      <c r="AO280" t="s">
        <v>3158</v>
      </c>
      <c r="AP280">
        <v>-3.9876965887739998E-3</v>
      </c>
      <c r="AQ280">
        <f>(Table2[[#This Row],[Sharpe Ratio]]-AVERAGE(Table2[Sharpe Ratio]))/_xlfn.STDEV.P(Table2[Sharpe Ratio])</f>
        <v>-0.72311235477018665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-4.2792651823306327E-2</v>
      </c>
      <c r="AS280">
        <f>_xlfn.RANK.AVG(Table2[[#This Row],[1Y Return vs Nifty Z-Score]],Table2[1Y Return vs Nifty Z-Score])</f>
        <v>203</v>
      </c>
      <c r="AT280">
        <f>_xlfn.RANK.AVG(Table2[[#This Row],[6M Return vs Nifty Z-Score]],Table2[6M Return vs Nifty Z-Score])</f>
        <v>148</v>
      </c>
      <c r="AU280">
        <f>_xlfn.RANK.AVG(Table2[[#This Row],[Sharpe Ratio Z-Score]],Table2[Sharpe Ratio Z-Score])</f>
        <v>560</v>
      </c>
      <c r="AV280">
        <f>(Table2[[#This Row],[Rank 1Y]]+Table2[[#This Row],[Rank 6M]]+Table2[[#This Row],[Rank Sharpe]])/3</f>
        <v>303.66666666666669</v>
      </c>
    </row>
    <row r="281" spans="1:48" hidden="1" x14ac:dyDescent="0.3">
      <c r="A281" t="s">
        <v>1826</v>
      </c>
      <c r="B281" t="s">
        <v>1827</v>
      </c>
      <c r="C281" t="s">
        <v>3124</v>
      </c>
      <c r="D281" t="s">
        <v>1442</v>
      </c>
      <c r="E281">
        <v>4121.0850522089904</v>
      </c>
      <c r="F281">
        <v>75.989999999999995</v>
      </c>
      <c r="G281">
        <v>32.141480699681203</v>
      </c>
      <c r="H281">
        <f>(Table2[[#This Row],[1Y Return vs Nifty]]-AVERAGE(Table2[1Y Return vs Nifty]))/_xlfn.STDEV.P(Table2[1Y Return vs Nifty])</f>
        <v>0.17967546146532123</v>
      </c>
      <c r="I281">
        <v>-4.6511961969333599</v>
      </c>
      <c r="J281">
        <f>(Table2[[#This Row],[1M Return vs Nifty]]-AVERAGE(Table2[1M Return vs Nifty]))/_xlfn.STDEV.P(Table2[1M Return vs Nifty])</f>
        <v>-0.30132532763268832</v>
      </c>
      <c r="K281">
        <v>-17.9631208480588</v>
      </c>
      <c r="L281">
        <f>(Table2[[#This Row],[6M Return vs Nifty]]-AVERAGE(Table2[6M Return vs Nifty]))/_xlfn.STDEV.P(Table2[6M Return vs Nifty])</f>
        <v>-0.78483645061217322</v>
      </c>
      <c r="M281">
        <v>1.79275168438477</v>
      </c>
      <c r="N281">
        <f>(Table2[[#This Row],[1W Return vs Nifty]]-AVERAGE(Table2[1W Return vs Nifty]))/_xlfn.STDEV.P(Table2[1W Return vs Nifty])</f>
        <v>0.34529055047551122</v>
      </c>
      <c r="O281">
        <v>78.040000000000006</v>
      </c>
      <c r="P281">
        <v>81.563988772686699</v>
      </c>
      <c r="Q281">
        <v>77.643456989399496</v>
      </c>
      <c r="R281">
        <v>40.543614520240602</v>
      </c>
      <c r="S281" s="1">
        <f>(Table2[[#This Row],[Close Price]]-Table2[[#This Row],[20D EMA]])/Table2[[#This Row],[20D EMA]]</f>
        <v>-2.6268580215274361E-2</v>
      </c>
      <c r="T281" s="1">
        <f>(Table2[[#This Row],[Close Price]]-Table2[[#This Row],[50D EMA]])/Table2[[#This Row],[50D EMA]]</f>
        <v>-6.8338844832871434E-2</v>
      </c>
      <c r="U281" s="1">
        <f>(Table2[[#This Row],[Close Price]]-Table2[[#This Row],[200D EMA]])/Table2[[#This Row],[200D EMA]]</f>
        <v>-2.1295509673471189E-2</v>
      </c>
      <c r="V281">
        <v>0.30212929294512503</v>
      </c>
      <c r="W281">
        <v>74.56</v>
      </c>
      <c r="X281">
        <v>76.81</v>
      </c>
      <c r="Y281">
        <v>72.22</v>
      </c>
      <c r="Z281">
        <v>76.81</v>
      </c>
      <c r="AA281">
        <v>72.2</v>
      </c>
      <c r="AB281">
        <v>85.57</v>
      </c>
      <c r="AC281" s="1">
        <f>(Table2[[#This Row],[Close Price]]/Table2[[#This Row],[Day Low]])-1</f>
        <v>1.9179184549356076E-2</v>
      </c>
      <c r="AD281" s="1">
        <f>(Table2[[#This Row],[Day High]]/Table2[[#This Row],[Close Price]])-1</f>
        <v>1.0790893538623614E-2</v>
      </c>
      <c r="AE281" s="1">
        <f>(Table2[[#This Row],[Close Price]]/Table2[[#This Row],[Current Week Low]])-1</f>
        <v>5.2201606203267747E-2</v>
      </c>
      <c r="AF281" s="1">
        <f>(Table2[[#This Row],[Current Week High]]/Table2[[#This Row],[Close Price]])-1</f>
        <v>1.0790893538623614E-2</v>
      </c>
      <c r="AG281" s="1">
        <f>(Table2[[#This Row],[Close Price]]/Table2[[#This Row],[Current Month Low]])-1</f>
        <v>5.2493074792243632E-2</v>
      </c>
      <c r="AH281" s="1">
        <f>(Table2[[#This Row],[Current Month High]]/Table2[[#This Row],[Close Price]])-1</f>
        <v>0.1260692196341624</v>
      </c>
      <c r="AI281">
        <v>35.873141202789803</v>
      </c>
      <c r="AJ281">
        <v>67.563395810363801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-0.22</v>
      </c>
      <c r="AM281" t="s">
        <v>3158</v>
      </c>
      <c r="AN281">
        <v>-5.08</v>
      </c>
      <c r="AO281" t="s">
        <v>3158</v>
      </c>
      <c r="AP281">
        <v>0.15681230639417401</v>
      </c>
      <c r="AQ281">
        <f>(Table2[[#This Row],[Sharpe Ratio]]-AVERAGE(Table2[Sharpe Ratio]))/_xlfn.STDEV.P(Table2[Sharpe Ratio])</f>
        <v>1.1881116910773439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238</v>
      </c>
      <c r="AT281">
        <f>_xlfn.RANK.AVG(Table2[[#This Row],[6M Return vs Nifty Z-Score]],Table2[6M Return vs Nifty Z-Score])</f>
        <v>582</v>
      </c>
      <c r="AU281">
        <f>_xlfn.RANK.AVG(Table2[[#This Row],[Sharpe Ratio Z-Score]],Table2[Sharpe Ratio Z-Score])</f>
        <v>92</v>
      </c>
      <c r="AV281">
        <f>(Table2[[#This Row],[Rank 1Y]]+Table2[[#This Row],[Rank 6M]]+Table2[[#This Row],[Rank Sharpe]])/3</f>
        <v>304</v>
      </c>
    </row>
    <row r="282" spans="1:48" x14ac:dyDescent="0.3">
      <c r="A282" t="s">
        <v>1128</v>
      </c>
      <c r="B282" t="s">
        <v>1129</v>
      </c>
      <c r="C282" t="s">
        <v>3112</v>
      </c>
      <c r="D282" t="s">
        <v>563</v>
      </c>
      <c r="E282">
        <v>10803.39653358</v>
      </c>
      <c r="F282">
        <v>1210.6500000000001</v>
      </c>
      <c r="G282">
        <v>2.2730565502979099</v>
      </c>
      <c r="H282">
        <f>(Table2[[#This Row],[1Y Return vs Nifty]]-AVERAGE(Table2[1Y Return vs Nifty]))/_xlfn.STDEV.P(Table2[1Y Return vs Nifty])</f>
        <v>-0.34643786145984301</v>
      </c>
      <c r="I282">
        <v>4.48262772938478</v>
      </c>
      <c r="J282">
        <f>(Table2[[#This Row],[1M Return vs Nifty]]-AVERAGE(Table2[1M Return vs Nifty]))/_xlfn.STDEV.P(Table2[1M Return vs Nifty])</f>
        <v>0.72073834766923472</v>
      </c>
      <c r="K282">
        <v>24.986935356912401</v>
      </c>
      <c r="L282">
        <f>(Table2[[#This Row],[6M Return vs Nifty]]-AVERAGE(Table2[6M Return vs Nifty]))/_xlfn.STDEV.P(Table2[6M Return vs Nifty])</f>
        <v>0.78561439933145905</v>
      </c>
      <c r="M282">
        <v>8.4562740689137108</v>
      </c>
      <c r="N282">
        <f>(Table2[[#This Row],[1W Return vs Nifty]]-AVERAGE(Table2[1W Return vs Nifty]))/_xlfn.STDEV.P(Table2[1W Return vs Nifty])</f>
        <v>1.6497117278636382</v>
      </c>
      <c r="O282">
        <v>1172.27</v>
      </c>
      <c r="P282">
        <v>1158.4076488928599</v>
      </c>
      <c r="Q282">
        <v>1033.2642492728801</v>
      </c>
      <c r="R282">
        <v>57.867506528085698</v>
      </c>
      <c r="S282" s="1">
        <f>(Table2[[#This Row],[Close Price]]-Table2[[#This Row],[20D EMA]])/Table2[[#This Row],[20D EMA]]</f>
        <v>3.2739897805113251E-2</v>
      </c>
      <c r="T282" s="1">
        <f>(Table2[[#This Row],[Close Price]]-Table2[[#This Row],[50D EMA]])/Table2[[#This Row],[50D EMA]]</f>
        <v>4.509841691486622E-2</v>
      </c>
      <c r="U282" s="1">
        <f>(Table2[[#This Row],[Close Price]]-Table2[[#This Row],[200D EMA]])/Table2[[#This Row],[200D EMA]]</f>
        <v>0.17167510716832446</v>
      </c>
      <c r="V282">
        <v>1.1423835915853999</v>
      </c>
      <c r="W282">
        <v>1169.75</v>
      </c>
      <c r="X282">
        <v>1254</v>
      </c>
      <c r="Y282">
        <v>1095.05</v>
      </c>
      <c r="Z282">
        <v>1254</v>
      </c>
      <c r="AA282">
        <v>1081.8</v>
      </c>
      <c r="AB282">
        <v>1383.3</v>
      </c>
      <c r="AC282" s="1">
        <f>(Table2[[#This Row],[Close Price]]/Table2[[#This Row],[Day Low]])-1</f>
        <v>3.4964736054712731E-2</v>
      </c>
      <c r="AD282" s="1">
        <f>(Table2[[#This Row],[Day High]]/Table2[[#This Row],[Close Price]])-1</f>
        <v>3.5807211002353956E-2</v>
      </c>
      <c r="AE282" s="1">
        <f>(Table2[[#This Row],[Close Price]]/Table2[[#This Row],[Current Week Low]])-1</f>
        <v>0.10556595589242512</v>
      </c>
      <c r="AF282" s="1">
        <f>(Table2[[#This Row],[Current Week High]]/Table2[[#This Row],[Close Price]])-1</f>
        <v>3.5807211002353956E-2</v>
      </c>
      <c r="AG282" s="1">
        <f>(Table2[[#This Row],[Close Price]]/Table2[[#This Row],[Current Month Low]])-1</f>
        <v>0.11910704381586257</v>
      </c>
      <c r="AH282" s="1">
        <f>(Table2[[#This Row],[Current Month High]]/Table2[[#This Row],[Close Price]])-1</f>
        <v>0.14260934208896026</v>
      </c>
      <c r="AI282">
        <v>14.260934208896</v>
      </c>
      <c r="AJ282">
        <v>55.881027489860301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0.14000000000000001</v>
      </c>
      <c r="AM282" t="s">
        <v>3159</v>
      </c>
      <c r="AN282">
        <v>-0.32</v>
      </c>
      <c r="AO282" t="s">
        <v>3158</v>
      </c>
      <c r="AP282">
        <v>4.6078964006284001E-2</v>
      </c>
      <c r="AQ282">
        <f>(Table2[[#This Row],[Sharpe Ratio]]-AVERAGE(Table2[Sharpe Ratio]))/_xlfn.STDEV.P(Table2[Sharpe Ratio])</f>
        <v>-0.1280339726217164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2.6815926407827728</v>
      </c>
      <c r="AS282">
        <f>_xlfn.RANK.AVG(Table2[[#This Row],[1Y Return vs Nifty Z-Score]],Table2[1Y Return vs Nifty Z-Score])</f>
        <v>422</v>
      </c>
      <c r="AT282">
        <f>_xlfn.RANK.AVG(Table2[[#This Row],[6M Return vs Nifty Z-Score]],Table2[6M Return vs Nifty Z-Score])</f>
        <v>120</v>
      </c>
      <c r="AU282">
        <f>_xlfn.RANK.AVG(Table2[[#This Row],[Sharpe Ratio Z-Score]],Table2[Sharpe Ratio Z-Score])</f>
        <v>374</v>
      </c>
      <c r="AV282">
        <f>(Table2[[#This Row],[Rank 1Y]]+Table2[[#This Row],[Rank 6M]]+Table2[[#This Row],[Rank Sharpe]])/3</f>
        <v>305.33333333333331</v>
      </c>
    </row>
    <row r="283" spans="1:48" x14ac:dyDescent="0.3">
      <c r="A283" t="s">
        <v>1527</v>
      </c>
      <c r="B283" t="s">
        <v>1528</v>
      </c>
      <c r="C283" t="s">
        <v>3126</v>
      </c>
      <c r="D283" t="s">
        <v>406</v>
      </c>
      <c r="E283">
        <v>6487.4821703999996</v>
      </c>
      <c r="F283">
        <v>333.6</v>
      </c>
      <c r="G283">
        <v>27.242006288475999</v>
      </c>
      <c r="H283">
        <f>(Table2[[#This Row],[1Y Return vs Nifty]]-AVERAGE(Table2[1Y Return vs Nifty]))/_xlfn.STDEV.P(Table2[1Y Return vs Nifty])</f>
        <v>9.3374331209033337E-2</v>
      </c>
      <c r="I283">
        <v>3.3001610804739401</v>
      </c>
      <c r="J283">
        <f>(Table2[[#This Row],[1M Return vs Nifty]]-AVERAGE(Table2[1M Return vs Nifty]))/_xlfn.STDEV.P(Table2[1M Return vs Nifty])</f>
        <v>0.58842178246531873</v>
      </c>
      <c r="K283">
        <v>17.63954095295</v>
      </c>
      <c r="L283">
        <f>(Table2[[#This Row],[6M Return vs Nifty]]-AVERAGE(Table2[6M Return vs Nifty]))/_xlfn.STDEV.P(Table2[6M Return vs Nifty])</f>
        <v>0.51695999451514352</v>
      </c>
      <c r="M283">
        <v>-3.1846205635225302</v>
      </c>
      <c r="N283">
        <f>(Table2[[#This Row],[1W Return vs Nifty]]-AVERAGE(Table2[1W Return vs Nifty]))/_xlfn.STDEV.P(Table2[1W Return vs Nifty])</f>
        <v>-0.62905745846769057</v>
      </c>
      <c r="O283">
        <v>330.35</v>
      </c>
      <c r="P283">
        <v>330.103507028575</v>
      </c>
      <c r="Q283">
        <v>301.82383571164399</v>
      </c>
      <c r="R283">
        <v>40.530762467038002</v>
      </c>
      <c r="S283" s="1">
        <f>(Table2[[#This Row],[Close Price]]-Table2[[#This Row],[20D EMA]])/Table2[[#This Row],[20D EMA]]</f>
        <v>9.8380505524443759E-3</v>
      </c>
      <c r="T283" s="1">
        <f>(Table2[[#This Row],[Close Price]]-Table2[[#This Row],[50D EMA]])/Table2[[#This Row],[50D EMA]]</f>
        <v>1.05921109499826E-2</v>
      </c>
      <c r="U283" s="1">
        <f>(Table2[[#This Row],[Close Price]]-Table2[[#This Row],[200D EMA]])/Table2[[#This Row],[200D EMA]]</f>
        <v>0.10528049984334005</v>
      </c>
      <c r="V283">
        <v>3.2044142589454698</v>
      </c>
      <c r="W283">
        <v>318</v>
      </c>
      <c r="X283">
        <v>358.4</v>
      </c>
      <c r="Y283">
        <v>313.7</v>
      </c>
      <c r="Z283">
        <v>358.4</v>
      </c>
      <c r="AA283">
        <v>304.3</v>
      </c>
      <c r="AB283">
        <v>378.7</v>
      </c>
      <c r="AC283" s="1">
        <f>(Table2[[#This Row],[Close Price]]/Table2[[#This Row],[Day Low]])-1</f>
        <v>4.9056603773584895E-2</v>
      </c>
      <c r="AD283" s="1">
        <f>(Table2[[#This Row],[Day High]]/Table2[[#This Row],[Close Price]])-1</f>
        <v>7.434052757793741E-2</v>
      </c>
      <c r="AE283" s="1">
        <f>(Table2[[#This Row],[Close Price]]/Table2[[#This Row],[Current Week Low]])-1</f>
        <v>6.3436404207841912E-2</v>
      </c>
      <c r="AF283" s="1">
        <f>(Table2[[#This Row],[Current Week High]]/Table2[[#This Row],[Close Price]])-1</f>
        <v>7.434052757793741E-2</v>
      </c>
      <c r="AG283" s="1">
        <f>(Table2[[#This Row],[Close Price]]/Table2[[#This Row],[Current Month Low]])-1</f>
        <v>9.6286559316464126E-2</v>
      </c>
      <c r="AH283" s="1">
        <f>(Table2[[#This Row],[Current Month High]]/Table2[[#This Row],[Close Price]])-1</f>
        <v>0.13519184652278171</v>
      </c>
      <c r="AI283">
        <v>13.519184652278099</v>
      </c>
      <c r="AJ283">
        <v>57.358490566037702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-0.01</v>
      </c>
      <c r="AM283" t="s">
        <v>3158</v>
      </c>
      <c r="AN283">
        <v>3.75</v>
      </c>
      <c r="AO283" t="s">
        <v>3159</v>
      </c>
      <c r="AP283">
        <v>3.1667474122759999E-3</v>
      </c>
      <c r="AQ283">
        <f>(Table2[[#This Row],[Sharpe Ratio]]-AVERAGE(Table2[Sharpe Ratio]))/_xlfn.STDEV.P(Table2[Sharpe Ratio])</f>
        <v>-0.63807662618922134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-6.8377976467416279E-2</v>
      </c>
      <c r="AS283">
        <f>_xlfn.RANK.AVG(Table2[[#This Row],[1Y Return vs Nifty Z-Score]],Table2[1Y Return vs Nifty Z-Score])</f>
        <v>264</v>
      </c>
      <c r="AT283">
        <f>_xlfn.RANK.AVG(Table2[[#This Row],[6M Return vs Nifty Z-Score]],Table2[6M Return vs Nifty Z-Score])</f>
        <v>165</v>
      </c>
      <c r="AU283">
        <f>_xlfn.RANK.AVG(Table2[[#This Row],[Sharpe Ratio Z-Score]],Table2[Sharpe Ratio Z-Score])</f>
        <v>488</v>
      </c>
      <c r="AV283">
        <f>(Table2[[#This Row],[Rank 1Y]]+Table2[[#This Row],[Rank 6M]]+Table2[[#This Row],[Rank Sharpe]])/3</f>
        <v>305.66666666666669</v>
      </c>
    </row>
    <row r="284" spans="1:48" hidden="1" x14ac:dyDescent="0.3">
      <c r="A284" t="s">
        <v>189</v>
      </c>
      <c r="B284" t="s">
        <v>190</v>
      </c>
      <c r="C284" t="s">
        <v>3110</v>
      </c>
      <c r="D284" t="s">
        <v>191</v>
      </c>
      <c r="E284">
        <v>133954.09756683899</v>
      </c>
      <c r="F284">
        <v>203.73</v>
      </c>
      <c r="G284">
        <v>44.467676966364799</v>
      </c>
      <c r="H284">
        <f>(Table2[[#This Row],[1Y Return vs Nifty]]-AVERAGE(Table2[1Y Return vs Nifty]))/_xlfn.STDEV.P(Table2[1Y Return vs Nifty])</f>
        <v>0.39679358073598786</v>
      </c>
      <c r="I284">
        <v>-6.6466010310478802</v>
      </c>
      <c r="J284">
        <f>(Table2[[#This Row],[1M Return vs Nifty]]-AVERAGE(Table2[1M Return vs Nifty]))/_xlfn.STDEV.P(Table2[1M Return vs Nifty])</f>
        <v>-0.52460867696394797</v>
      </c>
      <c r="K284">
        <v>-10.2479170483369</v>
      </c>
      <c r="L284">
        <f>(Table2[[#This Row],[6M Return vs Nifty]]-AVERAGE(Table2[6M Return vs Nifty]))/_xlfn.STDEV.P(Table2[6M Return vs Nifty])</f>
        <v>-0.50273324900194549</v>
      </c>
      <c r="M284">
        <v>-2.3993835788405402</v>
      </c>
      <c r="N284">
        <f>(Table2[[#This Row],[1W Return vs Nifty]]-AVERAGE(Table2[1W Return vs Nifty]))/_xlfn.STDEV.P(Table2[1W Return vs Nifty])</f>
        <v>-0.4753429974094206</v>
      </c>
      <c r="O284">
        <v>216.86</v>
      </c>
      <c r="P284">
        <v>221.68612939629301</v>
      </c>
      <c r="Q284">
        <v>202.98823105122099</v>
      </c>
      <c r="R284">
        <v>19.2168045040065</v>
      </c>
      <c r="S284" s="1">
        <f>(Table2[[#This Row],[Close Price]]-Table2[[#This Row],[20D EMA]])/Table2[[#This Row],[20D EMA]]</f>
        <v>-6.0545974361339218E-2</v>
      </c>
      <c r="T284" s="1">
        <f>(Table2[[#This Row],[Close Price]]-Table2[[#This Row],[50D EMA]])/Table2[[#This Row],[50D EMA]]</f>
        <v>-8.0997983253133926E-2</v>
      </c>
      <c r="U284" s="1">
        <f>(Table2[[#This Row],[Close Price]]-Table2[[#This Row],[200D EMA]])/Table2[[#This Row],[200D EMA]]</f>
        <v>3.6542460857832836E-3</v>
      </c>
      <c r="V284">
        <v>0.71350588382820301</v>
      </c>
      <c r="W284">
        <v>202.33</v>
      </c>
      <c r="X284">
        <v>206.85</v>
      </c>
      <c r="Y284">
        <v>200.19</v>
      </c>
      <c r="Z284">
        <v>209.28</v>
      </c>
      <c r="AA284">
        <v>200.19</v>
      </c>
      <c r="AB284">
        <v>244.5</v>
      </c>
      <c r="AC284" s="1">
        <f>(Table2[[#This Row],[Close Price]]/Table2[[#This Row],[Day Low]])-1</f>
        <v>6.919389116789354E-3</v>
      </c>
      <c r="AD284" s="1">
        <f>(Table2[[#This Row],[Day High]]/Table2[[#This Row],[Close Price]])-1</f>
        <v>1.5314386688263903E-2</v>
      </c>
      <c r="AE284" s="1">
        <f>(Table2[[#This Row],[Close Price]]/Table2[[#This Row],[Current Week Low]])-1</f>
        <v>1.7683200959088818E-2</v>
      </c>
      <c r="AF284" s="1">
        <f>(Table2[[#This Row],[Current Week High]]/Table2[[#This Row],[Close Price]])-1</f>
        <v>2.7241937858931031E-2</v>
      </c>
      <c r="AG284" s="1">
        <f>(Table2[[#This Row],[Close Price]]/Table2[[#This Row],[Current Month Low]])-1</f>
        <v>1.7683200959088818E-2</v>
      </c>
      <c r="AH284" s="1">
        <f>(Table2[[#This Row],[Current Month High]]/Table2[[#This Row],[Close Price]])-1</f>
        <v>0.20011780297452519</v>
      </c>
      <c r="AI284">
        <v>20.8953026063908</v>
      </c>
      <c r="AJ284">
        <v>75.402496771416196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-0.04</v>
      </c>
      <c r="AM284" t="s">
        <v>3158</v>
      </c>
      <c r="AN284">
        <v>-11.68</v>
      </c>
      <c r="AO284" t="s">
        <v>3158</v>
      </c>
      <c r="AP284">
        <v>8.8205000101268E-2</v>
      </c>
      <c r="AQ284">
        <f>(Table2[[#This Row],[Sharpe Ratio]]-AVERAGE(Table2[Sharpe Ratio]))/_xlfn.STDEV.P(Table2[Sharpe Ratio])</f>
        <v>0.3726643585189387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188</v>
      </c>
      <c r="AT284">
        <f>_xlfn.RANK.AVG(Table2[[#This Row],[6M Return vs Nifty Z-Score]],Table2[6M Return vs Nifty Z-Score])</f>
        <v>489</v>
      </c>
      <c r="AU284">
        <f>_xlfn.RANK.AVG(Table2[[#This Row],[Sharpe Ratio Z-Score]],Table2[Sharpe Ratio Z-Score])</f>
        <v>248</v>
      </c>
      <c r="AV284">
        <f>(Table2[[#This Row],[Rank 1Y]]+Table2[[#This Row],[Rank 6M]]+Table2[[#This Row],[Rank Sharpe]])/3</f>
        <v>308.33333333333331</v>
      </c>
    </row>
    <row r="285" spans="1:48" x14ac:dyDescent="0.3">
      <c r="A285" t="s">
        <v>1876</v>
      </c>
      <c r="B285" t="s">
        <v>1877</v>
      </c>
      <c r="C285" t="s">
        <v>3111</v>
      </c>
      <c r="D285" t="s">
        <v>261</v>
      </c>
      <c r="E285">
        <v>3860.5048784400001</v>
      </c>
      <c r="F285">
        <v>1414.1</v>
      </c>
      <c r="G285">
        <v>20.3813012601541</v>
      </c>
      <c r="H285">
        <f>(Table2[[#This Row],[1Y Return vs Nifty]]-AVERAGE(Table2[1Y Return vs Nifty]))/_xlfn.STDEV.P(Table2[1Y Return vs Nifty])</f>
        <v>-2.7472630853889703E-2</v>
      </c>
      <c r="I285">
        <v>8.6155691659049207</v>
      </c>
      <c r="J285">
        <f>(Table2[[#This Row],[1M Return vs Nifty]]-AVERAGE(Table2[1M Return vs Nifty]))/_xlfn.STDEV.P(Table2[1M Return vs Nifty])</f>
        <v>1.1832094165767495</v>
      </c>
      <c r="K285">
        <v>-2.0434924853993599</v>
      </c>
      <c r="L285">
        <f>(Table2[[#This Row],[6M Return vs Nifty]]-AVERAGE(Table2[6M Return vs Nifty]))/_xlfn.STDEV.P(Table2[6M Return vs Nifty])</f>
        <v>-0.20274189470256848</v>
      </c>
      <c r="M285">
        <v>2.1681338385479498</v>
      </c>
      <c r="N285">
        <f>(Table2[[#This Row],[1W Return vs Nifty]]-AVERAGE(Table2[1W Return vs Nifty]))/_xlfn.STDEV.P(Table2[1W Return vs Nifty])</f>
        <v>0.41877367295152901</v>
      </c>
      <c r="O285">
        <v>1416.56</v>
      </c>
      <c r="P285">
        <v>1394.9837564002401</v>
      </c>
      <c r="Q285">
        <v>1277.70494087673</v>
      </c>
      <c r="R285">
        <v>48.322829542055402</v>
      </c>
      <c r="S285" s="1">
        <f>(Table2[[#This Row],[Close Price]]-Table2[[#This Row],[20D EMA]])/Table2[[#This Row],[20D EMA]]</f>
        <v>-1.7366013441012286E-3</v>
      </c>
      <c r="T285" s="1">
        <f>(Table2[[#This Row],[Close Price]]-Table2[[#This Row],[50D EMA]])/Table2[[#This Row],[50D EMA]]</f>
        <v>1.3703559996346754E-2</v>
      </c>
      <c r="U285" s="1">
        <f>(Table2[[#This Row],[Close Price]]-Table2[[#This Row],[200D EMA]])/Table2[[#This Row],[200D EMA]]</f>
        <v>0.10675004436445157</v>
      </c>
      <c r="V285">
        <v>3.2078044886000798</v>
      </c>
      <c r="W285">
        <v>1404.95</v>
      </c>
      <c r="X285">
        <v>1438.9</v>
      </c>
      <c r="Y285">
        <v>1403.55</v>
      </c>
      <c r="Z285">
        <v>1546.35</v>
      </c>
      <c r="AA285">
        <v>1365.6</v>
      </c>
      <c r="AB285">
        <v>1552.8</v>
      </c>
      <c r="AC285" s="1">
        <f>(Table2[[#This Row],[Close Price]]/Table2[[#This Row],[Day Low]])-1</f>
        <v>6.5126872842449224E-3</v>
      </c>
      <c r="AD285" s="1">
        <f>(Table2[[#This Row],[Day High]]/Table2[[#This Row],[Close Price]])-1</f>
        <v>1.753765645993921E-2</v>
      </c>
      <c r="AE285" s="1">
        <f>(Table2[[#This Row],[Close Price]]/Table2[[#This Row],[Current Week Low]])-1</f>
        <v>7.5166541982829571E-3</v>
      </c>
      <c r="AF285" s="1">
        <f>(Table2[[#This Row],[Current Week High]]/Table2[[#This Row],[Close Price]])-1</f>
        <v>9.3522381726893533E-2</v>
      </c>
      <c r="AG285" s="1">
        <f>(Table2[[#This Row],[Close Price]]/Table2[[#This Row],[Current Month Low]])-1</f>
        <v>3.5515524311657831E-2</v>
      </c>
      <c r="AH285" s="1">
        <f>(Table2[[#This Row],[Current Month High]]/Table2[[#This Row],[Close Price]])-1</f>
        <v>9.8083586733611616E-2</v>
      </c>
      <c r="AI285">
        <v>9.8083586733611607</v>
      </c>
      <c r="AJ285">
        <v>50.1008385521706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-0.02</v>
      </c>
      <c r="AM285" t="s">
        <v>3158</v>
      </c>
      <c r="AN285">
        <v>1.42</v>
      </c>
      <c r="AO285" t="s">
        <v>3159</v>
      </c>
      <c r="AP285">
        <v>9.4832037704645003E-2</v>
      </c>
      <c r="AQ285">
        <f>(Table2[[#This Row],[Sharpe Ratio]]-AVERAGE(Table2[Sharpe Ratio]))/_xlfn.STDEV.P(Table2[Sharpe Ratio])</f>
        <v>0.45143148156217056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1.8232000455339907</v>
      </c>
      <c r="AS285">
        <f>_xlfn.RANK.AVG(Table2[[#This Row],[1Y Return vs Nifty Z-Score]],Table2[1Y Return vs Nifty Z-Score])</f>
        <v>301</v>
      </c>
      <c r="AT285">
        <f>_xlfn.RANK.AVG(Table2[[#This Row],[6M Return vs Nifty Z-Score]],Table2[6M Return vs Nifty Z-Score])</f>
        <v>395</v>
      </c>
      <c r="AU285">
        <f>_xlfn.RANK.AVG(Table2[[#This Row],[Sharpe Ratio Z-Score]],Table2[Sharpe Ratio Z-Score])</f>
        <v>230</v>
      </c>
      <c r="AV285">
        <f>(Table2[[#This Row],[Rank 1Y]]+Table2[[#This Row],[Rank 6M]]+Table2[[#This Row],[Rank Sharpe]])/3</f>
        <v>308.66666666666669</v>
      </c>
    </row>
    <row r="286" spans="1:48" hidden="1" x14ac:dyDescent="0.3">
      <c r="A286" t="s">
        <v>713</v>
      </c>
      <c r="B286" t="s">
        <v>714</v>
      </c>
      <c r="C286" t="s">
        <v>3112</v>
      </c>
      <c r="D286" t="s">
        <v>563</v>
      </c>
      <c r="E286">
        <v>23983.4951473</v>
      </c>
      <c r="F286">
        <v>923</v>
      </c>
      <c r="G286">
        <v>1.6180122870668101</v>
      </c>
      <c r="H286">
        <f>(Table2[[#This Row],[1Y Return vs Nifty]]-AVERAGE(Table2[1Y Return vs Nifty]))/_xlfn.STDEV.P(Table2[1Y Return vs Nifty])</f>
        <v>-0.35797605015931933</v>
      </c>
      <c r="I286">
        <v>1.1771445958065501</v>
      </c>
      <c r="J286">
        <f>(Table2[[#This Row],[1M Return vs Nifty]]-AVERAGE(Table2[1M Return vs Nifty]))/_xlfn.STDEV.P(Table2[1M Return vs Nifty])</f>
        <v>0.35085884622417812</v>
      </c>
      <c r="K286">
        <v>8.3041477192394204</v>
      </c>
      <c r="L286">
        <f>(Table2[[#This Row],[6M Return vs Nifty]]-AVERAGE(Table2[6M Return vs Nifty]))/_xlfn.STDEV.P(Table2[6M Return vs Nifty])</f>
        <v>0.1756152435683003</v>
      </c>
      <c r="M286">
        <v>5.10379132955328</v>
      </c>
      <c r="N286">
        <f>(Table2[[#This Row],[1W Return vs Nifty]]-AVERAGE(Table2[1W Return vs Nifty]))/_xlfn.STDEV.P(Table2[1W Return vs Nifty])</f>
        <v>0.99344478229097077</v>
      </c>
      <c r="O286">
        <v>942.11</v>
      </c>
      <c r="P286">
        <v>939.765609868772</v>
      </c>
      <c r="Q286">
        <v>835.69876673333499</v>
      </c>
      <c r="R286">
        <v>45.193272193928102</v>
      </c>
      <c r="S286" s="1">
        <f>(Table2[[#This Row],[Close Price]]-Table2[[#This Row],[20D EMA]])/Table2[[#This Row],[20D EMA]]</f>
        <v>-2.0284255554022367E-2</v>
      </c>
      <c r="T286" s="1">
        <f>(Table2[[#This Row],[Close Price]]-Table2[[#This Row],[50D EMA]])/Table2[[#This Row],[50D EMA]]</f>
        <v>-1.7840203655795764E-2</v>
      </c>
      <c r="U286" s="1">
        <f>(Table2[[#This Row],[Close Price]]-Table2[[#This Row],[200D EMA]])/Table2[[#This Row],[200D EMA]]</f>
        <v>0.10446495405026983</v>
      </c>
      <c r="V286">
        <v>0.63654645304148005</v>
      </c>
      <c r="W286">
        <v>915.1</v>
      </c>
      <c r="X286">
        <v>940.8</v>
      </c>
      <c r="Y286">
        <v>893.75</v>
      </c>
      <c r="Z286">
        <v>958.3</v>
      </c>
      <c r="AA286">
        <v>866.35</v>
      </c>
      <c r="AB286">
        <v>1034.95</v>
      </c>
      <c r="AC286" s="1">
        <f>(Table2[[#This Row],[Close Price]]/Table2[[#This Row],[Day Low]])-1</f>
        <v>8.6329362911157226E-3</v>
      </c>
      <c r="AD286" s="1">
        <f>(Table2[[#This Row],[Day High]]/Table2[[#This Row],[Close Price]])-1</f>
        <v>1.9284940411701035E-2</v>
      </c>
      <c r="AE286" s="1">
        <f>(Table2[[#This Row],[Close Price]]/Table2[[#This Row],[Current Week Low]])-1</f>
        <v>3.2727272727272716E-2</v>
      </c>
      <c r="AF286" s="1">
        <f>(Table2[[#This Row],[Current Week High]]/Table2[[#This Row],[Close Price]])-1</f>
        <v>3.8244853737811502E-2</v>
      </c>
      <c r="AG286" s="1">
        <f>(Table2[[#This Row],[Close Price]]/Table2[[#This Row],[Current Month Low]])-1</f>
        <v>6.538927685115703E-2</v>
      </c>
      <c r="AH286" s="1">
        <f>(Table2[[#This Row],[Current Month High]]/Table2[[#This Row],[Close Price]])-1</f>
        <v>0.12128927410617552</v>
      </c>
      <c r="AI286">
        <v>30.249187432286</v>
      </c>
      <c r="AJ286">
        <v>52.814569536423797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0.06</v>
      </c>
      <c r="AM286" t="s">
        <v>3159</v>
      </c>
      <c r="AN286">
        <v>-6.72</v>
      </c>
      <c r="AO286" t="s">
        <v>3158</v>
      </c>
      <c r="AP286">
        <v>8.9248701215908E-2</v>
      </c>
      <c r="AQ286">
        <f>(Table2[[#This Row],[Sharpe Ratio]]-AVERAGE(Table2[Sharpe Ratio]))/_xlfn.STDEV.P(Table2[Sharpe Ratio])</f>
        <v>0.38506949925260753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1.5470123211767373</v>
      </c>
      <c r="AS286">
        <f>_xlfn.RANK.AVG(Table2[[#This Row],[1Y Return vs Nifty Z-Score]],Table2[1Y Return vs Nifty Z-Score])</f>
        <v>430</v>
      </c>
      <c r="AT286">
        <f>_xlfn.RANK.AVG(Table2[[#This Row],[6M Return vs Nifty Z-Score]],Table2[6M Return vs Nifty Z-Score])</f>
        <v>257</v>
      </c>
      <c r="AU286">
        <f>_xlfn.RANK.AVG(Table2[[#This Row],[Sharpe Ratio Z-Score]],Table2[Sharpe Ratio Z-Score])</f>
        <v>243</v>
      </c>
      <c r="AV286">
        <f>(Table2[[#This Row],[Rank 1Y]]+Table2[[#This Row],[Rank 6M]]+Table2[[#This Row],[Rank Sharpe]])/3</f>
        <v>310</v>
      </c>
    </row>
    <row r="287" spans="1:48" x14ac:dyDescent="0.3">
      <c r="A287" t="s">
        <v>353</v>
      </c>
      <c r="B287" t="s">
        <v>354</v>
      </c>
      <c r="C287" t="s">
        <v>3126</v>
      </c>
      <c r="D287" t="s">
        <v>160</v>
      </c>
      <c r="E287">
        <v>68197.922375469905</v>
      </c>
      <c r="F287">
        <v>4495.55</v>
      </c>
      <c r="G287">
        <v>6.9647642004367203</v>
      </c>
      <c r="H287">
        <f>(Table2[[#This Row],[1Y Return vs Nifty]]-AVERAGE(Table2[1Y Return vs Nifty]))/_xlfn.STDEV.P(Table2[1Y Return vs Nifty])</f>
        <v>-0.26379641075381677</v>
      </c>
      <c r="I287">
        <v>6.5318462754744205E-2</v>
      </c>
      <c r="J287">
        <f>(Table2[[#This Row],[1M Return vs Nifty]]-AVERAGE(Table2[1M Return vs Nifty]))/_xlfn.STDEV.P(Table2[1M Return vs Nifty])</f>
        <v>0.22644686795411731</v>
      </c>
      <c r="K287">
        <v>15.347790248005101</v>
      </c>
      <c r="L287">
        <f>(Table2[[#This Row],[6M Return vs Nifty]]-AVERAGE(Table2[6M Return vs Nifty]))/_xlfn.STDEV.P(Table2[6M Return vs Nifty])</f>
        <v>0.43316308805095449</v>
      </c>
      <c r="M287">
        <v>3.01650669266495</v>
      </c>
      <c r="N287">
        <f>(Table2[[#This Row],[1W Return vs Nifty]]-AVERAGE(Table2[1W Return vs Nifty]))/_xlfn.STDEV.P(Table2[1W Return vs Nifty])</f>
        <v>0.58484732790026284</v>
      </c>
      <c r="O287">
        <v>4468.46</v>
      </c>
      <c r="P287">
        <v>4459.6188644623699</v>
      </c>
      <c r="Q287">
        <v>4066.3670107315402</v>
      </c>
      <c r="R287">
        <v>46.276256409895502</v>
      </c>
      <c r="S287" s="1">
        <f>(Table2[[#This Row],[Close Price]]-Table2[[#This Row],[20D EMA]])/Table2[[#This Row],[20D EMA]]</f>
        <v>6.0624913281085982E-3</v>
      </c>
      <c r="T287" s="1">
        <f>(Table2[[#This Row],[Close Price]]-Table2[[#This Row],[50D EMA]])/Table2[[#This Row],[50D EMA]]</f>
        <v>8.0569969384507046E-3</v>
      </c>
      <c r="U287" s="1">
        <f>(Table2[[#This Row],[Close Price]]-Table2[[#This Row],[200D EMA]])/Table2[[#This Row],[200D EMA]]</f>
        <v>0.10554457778547881</v>
      </c>
      <c r="V287">
        <v>0.61306388441683202</v>
      </c>
      <c r="W287">
        <v>4405.5</v>
      </c>
      <c r="X287">
        <v>4520.6000000000004</v>
      </c>
      <c r="Y287">
        <v>4288.8999999999996</v>
      </c>
      <c r="Z287">
        <v>4520.6000000000004</v>
      </c>
      <c r="AA287">
        <v>4259</v>
      </c>
      <c r="AB287">
        <v>4759</v>
      </c>
      <c r="AC287" s="1">
        <f>(Table2[[#This Row],[Close Price]]/Table2[[#This Row],[Day Low]])-1</f>
        <v>2.0440358642605849E-2</v>
      </c>
      <c r="AD287" s="1">
        <f>(Table2[[#This Row],[Day High]]/Table2[[#This Row],[Close Price]])-1</f>
        <v>5.5721769305201452E-3</v>
      </c>
      <c r="AE287" s="1">
        <f>(Table2[[#This Row],[Close Price]]/Table2[[#This Row],[Current Week Low]])-1</f>
        <v>4.8182517661871538E-2</v>
      </c>
      <c r="AF287" s="1">
        <f>(Table2[[#This Row],[Current Week High]]/Table2[[#This Row],[Close Price]])-1</f>
        <v>5.5721769305201452E-3</v>
      </c>
      <c r="AG287" s="1">
        <f>(Table2[[#This Row],[Close Price]]/Table2[[#This Row],[Current Month Low]])-1</f>
        <v>5.5541206856069447E-2</v>
      </c>
      <c r="AH287" s="1">
        <f>(Table2[[#This Row],[Current Month High]]/Table2[[#This Row],[Close Price]])-1</f>
        <v>5.8602395702416876E-2</v>
      </c>
      <c r="AI287">
        <v>6.8623416489639704</v>
      </c>
      <c r="AJ287">
        <v>39.613354037267001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0.05</v>
      </c>
      <c r="AM287" t="s">
        <v>3159</v>
      </c>
      <c r="AN287">
        <v>-1.52</v>
      </c>
      <c r="AO287" t="s">
        <v>3158</v>
      </c>
      <c r="AP287">
        <v>5.1776179498852E-2</v>
      </c>
      <c r="AQ287">
        <f>(Table2[[#This Row],[Sharpe Ratio]]-AVERAGE(Table2[Sharpe Ratio]))/_xlfn.STDEV.P(Table2[Sharpe Ratio])</f>
        <v>-6.0318456192741413E-2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0.9203424169587765</v>
      </c>
      <c r="AS287">
        <f>_xlfn.RANK.AVG(Table2[[#This Row],[1Y Return vs Nifty Z-Score]],Table2[1Y Return vs Nifty Z-Score])</f>
        <v>388</v>
      </c>
      <c r="AT287">
        <f>_xlfn.RANK.AVG(Table2[[#This Row],[6M Return vs Nifty Z-Score]],Table2[6M Return vs Nifty Z-Score])</f>
        <v>190</v>
      </c>
      <c r="AU287">
        <f>_xlfn.RANK.AVG(Table2[[#This Row],[Sharpe Ratio Z-Score]],Table2[Sharpe Ratio Z-Score])</f>
        <v>353</v>
      </c>
      <c r="AV287">
        <f>(Table2[[#This Row],[Rank 1Y]]+Table2[[#This Row],[Rank 6M]]+Table2[[#This Row],[Rank Sharpe]])/3</f>
        <v>310.33333333333331</v>
      </c>
    </row>
    <row r="288" spans="1:48" hidden="1" x14ac:dyDescent="0.3">
      <c r="A288" t="s">
        <v>375</v>
      </c>
      <c r="B288" t="s">
        <v>376</v>
      </c>
      <c r="C288" t="s">
        <v>3114</v>
      </c>
      <c r="D288" t="s">
        <v>377</v>
      </c>
      <c r="E288">
        <v>63971.730422159999</v>
      </c>
      <c r="F288">
        <v>1767.2</v>
      </c>
      <c r="G288">
        <v>7.8629130040188802</v>
      </c>
      <c r="H288">
        <f>(Table2[[#This Row],[1Y Return vs Nifty]]-AVERAGE(Table2[1Y Return vs Nifty]))/_xlfn.STDEV.P(Table2[1Y Return vs Nifty])</f>
        <v>-0.24797608996385545</v>
      </c>
      <c r="I288">
        <v>10.505509849930201</v>
      </c>
      <c r="J288">
        <f>(Table2[[#This Row],[1M Return vs Nifty]]-AVERAGE(Table2[1M Return vs Nifty]))/_xlfn.STDEV.P(Table2[1M Return vs Nifty])</f>
        <v>1.3946914570890145</v>
      </c>
      <c r="K288">
        <v>9.2991161236445201</v>
      </c>
      <c r="L288">
        <f>(Table2[[#This Row],[6M Return vs Nifty]]-AVERAGE(Table2[6M Return vs Nifty]))/_xlfn.STDEV.P(Table2[6M Return vs Nifty])</f>
        <v>0.21199584733068125</v>
      </c>
      <c r="M288">
        <v>1.9765431517583201</v>
      </c>
      <c r="N288">
        <f>(Table2[[#This Row],[1W Return vs Nifty]]-AVERAGE(Table2[1W Return vs Nifty]))/_xlfn.STDEV.P(Table2[1W Return vs Nifty])</f>
        <v>0.38126874165288588</v>
      </c>
      <c r="O288">
        <v>1750.35</v>
      </c>
      <c r="P288">
        <v>1752.5840201010999</v>
      </c>
      <c r="Q288">
        <v>1615.4573283714601</v>
      </c>
      <c r="R288">
        <v>57.828724761729603</v>
      </c>
      <c r="S288" s="1">
        <f>(Table2[[#This Row],[Close Price]]-Table2[[#This Row],[20D EMA]])/Table2[[#This Row],[20D EMA]]</f>
        <v>9.6266460993516371E-3</v>
      </c>
      <c r="T288" s="1">
        <f>(Table2[[#This Row],[Close Price]]-Table2[[#This Row],[50D EMA]])/Table2[[#This Row],[50D EMA]]</f>
        <v>8.3396742930801175E-3</v>
      </c>
      <c r="U288" s="1">
        <f>(Table2[[#This Row],[Close Price]]-Table2[[#This Row],[200D EMA]])/Table2[[#This Row],[200D EMA]]</f>
        <v>9.3931711450101554E-2</v>
      </c>
      <c r="V288">
        <v>0.72263411223086904</v>
      </c>
      <c r="W288">
        <v>1752.25</v>
      </c>
      <c r="X288">
        <v>1805</v>
      </c>
      <c r="Y288">
        <v>1645</v>
      </c>
      <c r="Z288">
        <v>1805</v>
      </c>
      <c r="AA288">
        <v>1593.75</v>
      </c>
      <c r="AB288">
        <v>1809.9</v>
      </c>
      <c r="AC288" s="1">
        <f>(Table2[[#This Row],[Close Price]]/Table2[[#This Row],[Day Low]])-1</f>
        <v>8.5318875731204002E-3</v>
      </c>
      <c r="AD288" s="1">
        <f>(Table2[[#This Row],[Day High]]/Table2[[#This Row],[Close Price]])-1</f>
        <v>2.1389769126301417E-2</v>
      </c>
      <c r="AE288" s="1">
        <f>(Table2[[#This Row],[Close Price]]/Table2[[#This Row],[Current Week Low]])-1</f>
        <v>7.4285714285714288E-2</v>
      </c>
      <c r="AF288" s="1">
        <f>(Table2[[#This Row],[Current Week High]]/Table2[[#This Row],[Close Price]])-1</f>
        <v>2.1389769126301417E-2</v>
      </c>
      <c r="AG288" s="1">
        <f>(Table2[[#This Row],[Close Price]]/Table2[[#This Row],[Current Month Low]])-1</f>
        <v>0.10883137254901953</v>
      </c>
      <c r="AH288" s="1">
        <f>(Table2[[#This Row],[Current Month High]]/Table2[[#This Row],[Close Price]])-1</f>
        <v>2.4162516976007353E-2</v>
      </c>
      <c r="AI288">
        <v>12.7320054323223</v>
      </c>
      <c r="AJ288">
        <v>51.049190136330601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0.03</v>
      </c>
      <c r="AM288" t="s">
        <v>3159</v>
      </c>
      <c r="AN288">
        <v>2.23</v>
      </c>
      <c r="AO288" t="s">
        <v>3159</v>
      </c>
      <c r="AP288">
        <v>6.9088376271252999E-2</v>
      </c>
      <c r="AQ288">
        <f>(Table2[[#This Row],[Sharpe Ratio]]-AVERAGE(Table2[Sharpe Ratio]))/_xlfn.STDEV.P(Table2[Sharpe Ratio])</f>
        <v>0.14544949246435873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382</v>
      </c>
      <c r="AT288">
        <f>_xlfn.RANK.AVG(Table2[[#This Row],[6M Return vs Nifty Z-Score]],Table2[6M Return vs Nifty Z-Score])</f>
        <v>248</v>
      </c>
      <c r="AU288">
        <f>_xlfn.RANK.AVG(Table2[[#This Row],[Sharpe Ratio Z-Score]],Table2[Sharpe Ratio Z-Score])</f>
        <v>302</v>
      </c>
      <c r="AV288">
        <f>(Table2[[#This Row],[Rank 1Y]]+Table2[[#This Row],[Rank 6M]]+Table2[[#This Row],[Rank Sharpe]])/3</f>
        <v>310.66666666666669</v>
      </c>
    </row>
    <row r="289" spans="1:48" hidden="1" x14ac:dyDescent="0.3">
      <c r="A289" t="s">
        <v>852</v>
      </c>
      <c r="B289" t="s">
        <v>853</v>
      </c>
      <c r="C289" t="s">
        <v>3125</v>
      </c>
      <c r="D289" t="s">
        <v>134</v>
      </c>
      <c r="E289">
        <v>18101.896028539999</v>
      </c>
      <c r="F289">
        <v>1605.1</v>
      </c>
      <c r="G289">
        <v>106.41301244361701</v>
      </c>
      <c r="H289">
        <f>(Table2[[#This Row],[1Y Return vs Nifty]]-AVERAGE(Table2[1Y Return vs Nifty]))/_xlfn.STDEV.P(Table2[1Y Return vs Nifty])</f>
        <v>1.4879213256968524</v>
      </c>
      <c r="I289">
        <v>-15.931734883237301</v>
      </c>
      <c r="J289">
        <f>(Table2[[#This Row],[1M Return vs Nifty]]-AVERAGE(Table2[1M Return vs Nifty]))/_xlfn.STDEV.P(Table2[1M Return vs Nifty])</f>
        <v>-1.5636037470675663</v>
      </c>
      <c r="K289">
        <v>-14.8657682661579</v>
      </c>
      <c r="L289">
        <f>(Table2[[#This Row],[6M Return vs Nifty]]-AVERAGE(Table2[6M Return vs Nifty]))/_xlfn.STDEV.P(Table2[6M Return vs Nifty])</f>
        <v>-0.67158304829745474</v>
      </c>
      <c r="M289">
        <v>-7.3134270702175401</v>
      </c>
      <c r="N289">
        <f>(Table2[[#This Row],[1W Return vs Nifty]]-AVERAGE(Table2[1W Return vs Nifty]))/_xlfn.STDEV.P(Table2[1W Return vs Nifty])</f>
        <v>-1.4372940537517616</v>
      </c>
      <c r="O289">
        <v>1687.35</v>
      </c>
      <c r="P289">
        <v>1748.61788282728</v>
      </c>
      <c r="Q289">
        <v>1607.6564194237401</v>
      </c>
      <c r="R289">
        <v>21.126235575110201</v>
      </c>
      <c r="S289" s="1">
        <f>(Table2[[#This Row],[Close Price]]-Table2[[#This Row],[20D EMA]])/Table2[[#This Row],[20D EMA]]</f>
        <v>-4.8745073636175071E-2</v>
      </c>
      <c r="T289" s="1">
        <f>(Table2[[#This Row],[Close Price]]-Table2[[#This Row],[50D EMA]])/Table2[[#This Row],[50D EMA]]</f>
        <v>-8.2075040085505133E-2</v>
      </c>
      <c r="U289" s="1">
        <f>(Table2[[#This Row],[Close Price]]-Table2[[#This Row],[200D EMA]])/Table2[[#This Row],[200D EMA]]</f>
        <v>-1.59015284164792E-3</v>
      </c>
      <c r="V289">
        <v>0.87875127603738401</v>
      </c>
      <c r="W289">
        <v>1540</v>
      </c>
      <c r="X289">
        <v>1615</v>
      </c>
      <c r="Y289">
        <v>1515</v>
      </c>
      <c r="Z289">
        <v>1615</v>
      </c>
      <c r="AA289">
        <v>1515</v>
      </c>
      <c r="AB289">
        <v>1941.9</v>
      </c>
      <c r="AC289" s="1">
        <f>(Table2[[#This Row],[Close Price]]/Table2[[#This Row],[Day Low]])-1</f>
        <v>4.227272727272724E-2</v>
      </c>
      <c r="AD289" s="1">
        <f>(Table2[[#This Row],[Day High]]/Table2[[#This Row],[Close Price]])-1</f>
        <v>6.167840009968284E-3</v>
      </c>
      <c r="AE289" s="1">
        <f>(Table2[[#This Row],[Close Price]]/Table2[[#This Row],[Current Week Low]])-1</f>
        <v>5.9471947194719377E-2</v>
      </c>
      <c r="AF289" s="1">
        <f>(Table2[[#This Row],[Current Week High]]/Table2[[#This Row],[Close Price]])-1</f>
        <v>6.167840009968284E-3</v>
      </c>
      <c r="AG289" s="1">
        <f>(Table2[[#This Row],[Close Price]]/Table2[[#This Row],[Current Month Low]])-1</f>
        <v>5.9471947194719377E-2</v>
      </c>
      <c r="AH289" s="1">
        <f>(Table2[[#This Row],[Current Month High]]/Table2[[#This Row],[Close Price]])-1</f>
        <v>0.20983116316740413</v>
      </c>
      <c r="AI289">
        <v>34.621108558469601</v>
      </c>
      <c r="AJ289">
        <v>136.88468539576601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-0.03</v>
      </c>
      <c r="AM289" t="s">
        <v>3158</v>
      </c>
      <c r="AN289">
        <v>-6.96</v>
      </c>
      <c r="AO289" t="s">
        <v>3158</v>
      </c>
      <c r="AP289">
        <v>5.797384490291E-2</v>
      </c>
      <c r="AQ289">
        <f>(Table2[[#This Row],[Sharpe Ratio]]-AVERAGE(Table2[Sharpe Ratio]))/_xlfn.STDEV.P(Table2[Sharpe Ratio])</f>
        <v>1.3345268487718416E-2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55</v>
      </c>
      <c r="AT289">
        <f>_xlfn.RANK.AVG(Table2[[#This Row],[6M Return vs Nifty Z-Score]],Table2[6M Return vs Nifty Z-Score])</f>
        <v>547</v>
      </c>
      <c r="AU289">
        <f>_xlfn.RANK.AVG(Table2[[#This Row],[Sharpe Ratio Z-Score]],Table2[Sharpe Ratio Z-Score])</f>
        <v>331</v>
      </c>
      <c r="AV289">
        <f>(Table2[[#This Row],[Rank 1Y]]+Table2[[#This Row],[Rank 6M]]+Table2[[#This Row],[Rank Sharpe]])/3</f>
        <v>311</v>
      </c>
    </row>
    <row r="290" spans="1:48" x14ac:dyDescent="0.3">
      <c r="A290" t="s">
        <v>1912</v>
      </c>
      <c r="B290" t="s">
        <v>1913</v>
      </c>
      <c r="C290" t="s">
        <v>3123</v>
      </c>
      <c r="D290" t="s">
        <v>120</v>
      </c>
      <c r="E290">
        <v>3726.9917399999999</v>
      </c>
      <c r="F290">
        <v>647</v>
      </c>
      <c r="G290">
        <v>-1.9610834028828601</v>
      </c>
      <c r="H290">
        <f>(Table2[[#This Row],[1Y Return vs Nifty]]-AVERAGE(Table2[1Y Return vs Nifty]))/_xlfn.STDEV.P(Table2[1Y Return vs Nifty])</f>
        <v>-0.42101954777033856</v>
      </c>
      <c r="I290">
        <v>5.2111523267054798</v>
      </c>
      <c r="J290">
        <f>(Table2[[#This Row],[1M Return vs Nifty]]-AVERAGE(Table2[1M Return vs Nifty]))/_xlfn.STDEV.P(Table2[1M Return vs Nifty])</f>
        <v>0.8022593550251973</v>
      </c>
      <c r="K290">
        <v>4.9497038311194004</v>
      </c>
      <c r="L290">
        <f>(Table2[[#This Row],[6M Return vs Nifty]]-AVERAGE(Table2[6M Return vs Nifty]))/_xlfn.STDEV.P(Table2[6M Return vs Nifty])</f>
        <v>5.2961405118222289E-2</v>
      </c>
      <c r="M290">
        <v>-2.2601692489709402</v>
      </c>
      <c r="N290">
        <f>(Table2[[#This Row],[1W Return vs Nifty]]-AVERAGE(Table2[1W Return vs Nifty]))/_xlfn.STDEV.P(Table2[1W Return vs Nifty])</f>
        <v>-0.44809102621481345</v>
      </c>
      <c r="O290">
        <v>648.71</v>
      </c>
      <c r="P290">
        <v>629.98175291391397</v>
      </c>
      <c r="Q290">
        <v>587.27597640307295</v>
      </c>
      <c r="R290">
        <v>37.085646745568198</v>
      </c>
      <c r="S290" s="1">
        <f>(Table2[[#This Row],[Close Price]]-Table2[[#This Row],[20D EMA]])/Table2[[#This Row],[20D EMA]]</f>
        <v>-2.6360006782692362E-3</v>
      </c>
      <c r="T290" s="1">
        <f>(Table2[[#This Row],[Close Price]]-Table2[[#This Row],[50D EMA]])/Table2[[#This Row],[50D EMA]]</f>
        <v>2.7013873032623457E-2</v>
      </c>
      <c r="U290" s="1">
        <f>(Table2[[#This Row],[Close Price]]-Table2[[#This Row],[200D EMA]])/Table2[[#This Row],[200D EMA]]</f>
        <v>0.10169669115825686</v>
      </c>
      <c r="V290">
        <v>0.66479819906062199</v>
      </c>
      <c r="W290">
        <v>620.04999999999995</v>
      </c>
      <c r="X290">
        <v>650</v>
      </c>
      <c r="Y290">
        <v>613.70000000000005</v>
      </c>
      <c r="Z290">
        <v>650</v>
      </c>
      <c r="AA290">
        <v>600</v>
      </c>
      <c r="AB290">
        <v>729.8</v>
      </c>
      <c r="AC290" s="1">
        <f>(Table2[[#This Row],[Close Price]]/Table2[[#This Row],[Day Low]])-1</f>
        <v>4.3464236755100583E-2</v>
      </c>
      <c r="AD290" s="1">
        <f>(Table2[[#This Row],[Day High]]/Table2[[#This Row],[Close Price]])-1</f>
        <v>4.6367851622874934E-3</v>
      </c>
      <c r="AE290" s="1">
        <f>(Table2[[#This Row],[Close Price]]/Table2[[#This Row],[Current Week Low]])-1</f>
        <v>5.426103959589379E-2</v>
      </c>
      <c r="AF290" s="1">
        <f>(Table2[[#This Row],[Current Week High]]/Table2[[#This Row],[Close Price]])-1</f>
        <v>4.6367851622874934E-3</v>
      </c>
      <c r="AG290" s="1">
        <f>(Table2[[#This Row],[Close Price]]/Table2[[#This Row],[Current Month Low]])-1</f>
        <v>7.8333333333333366E-2</v>
      </c>
      <c r="AH290" s="1">
        <f>(Table2[[#This Row],[Current Month High]]/Table2[[#This Row],[Close Price]])-1</f>
        <v>0.12797527047913437</v>
      </c>
      <c r="AI290">
        <v>12.7975270479134</v>
      </c>
      <c r="AJ290">
        <v>40.652173913043399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0.08</v>
      </c>
      <c r="AM290" t="s">
        <v>3159</v>
      </c>
      <c r="AN290">
        <v>-7.67</v>
      </c>
      <c r="AO290" t="s">
        <v>3158</v>
      </c>
      <c r="AP290">
        <v>0.115022540039408</v>
      </c>
      <c r="AQ290">
        <f>(Table2[[#This Row],[Sharpe Ratio]]-AVERAGE(Table2[Sharpe Ratio]))/_xlfn.STDEV.P(Table2[Sharpe Ratio])</f>
        <v>0.69141016840356229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0.6775203545618298</v>
      </c>
      <c r="AS290">
        <f>_xlfn.RANK.AVG(Table2[[#This Row],[1Y Return vs Nifty Z-Score]],Table2[1Y Return vs Nifty Z-Score])</f>
        <v>458</v>
      </c>
      <c r="AT290">
        <f>_xlfn.RANK.AVG(Table2[[#This Row],[6M Return vs Nifty Z-Score]],Table2[6M Return vs Nifty Z-Score])</f>
        <v>307</v>
      </c>
      <c r="AU290">
        <f>_xlfn.RANK.AVG(Table2[[#This Row],[Sharpe Ratio Z-Score]],Table2[Sharpe Ratio Z-Score])</f>
        <v>172</v>
      </c>
      <c r="AV290">
        <f>(Table2[[#This Row],[Rank 1Y]]+Table2[[#This Row],[Rank 6M]]+Table2[[#This Row],[Rank Sharpe]])/3</f>
        <v>312.33333333333331</v>
      </c>
    </row>
    <row r="291" spans="1:48" hidden="1" x14ac:dyDescent="0.3">
      <c r="A291" t="s">
        <v>568</v>
      </c>
      <c r="B291" t="s">
        <v>569</v>
      </c>
      <c r="C291" t="s">
        <v>3128</v>
      </c>
      <c r="D291" t="s">
        <v>160</v>
      </c>
      <c r="E291">
        <v>34488.465194935001</v>
      </c>
      <c r="F291">
        <v>1024.1500000000001</v>
      </c>
      <c r="G291">
        <v>37.6996922358842</v>
      </c>
      <c r="H291">
        <f>(Table2[[#This Row],[1Y Return vs Nifty]]-AVERAGE(Table2[1Y Return vs Nifty]))/_xlfn.STDEV.P(Table2[1Y Return vs Nifty])</f>
        <v>0.27757982783588919</v>
      </c>
      <c r="I291">
        <v>-11.049918224506399</v>
      </c>
      <c r="J291">
        <f>(Table2[[#This Row],[1M Return vs Nifty]]-AVERAGE(Table2[1M Return vs Nifty]))/_xlfn.STDEV.P(Table2[1M Return vs Nifty])</f>
        <v>-1.0173344608821968</v>
      </c>
      <c r="K291">
        <v>-1.06411095631714</v>
      </c>
      <c r="L291">
        <f>(Table2[[#This Row],[6M Return vs Nifty]]-AVERAGE(Table2[6M Return vs Nifty]))/_xlfn.STDEV.P(Table2[6M Return vs Nifty])</f>
        <v>-0.16693121852030438</v>
      </c>
      <c r="M291">
        <v>4.0893778816881703</v>
      </c>
      <c r="N291">
        <f>(Table2[[#This Row],[1W Return vs Nifty]]-AVERAGE(Table2[1W Return vs Nifty]))/_xlfn.STDEV.P(Table2[1W Return vs Nifty])</f>
        <v>0.79486776736343745</v>
      </c>
      <c r="O291">
        <v>1060.8900000000001</v>
      </c>
      <c r="P291">
        <v>1066.5362073641199</v>
      </c>
      <c r="Q291">
        <v>917.34639485440005</v>
      </c>
      <c r="R291">
        <v>43.055351573900502</v>
      </c>
      <c r="S291" s="1">
        <f>(Table2[[#This Row],[Close Price]]-Table2[[#This Row],[20D EMA]])/Table2[[#This Row],[20D EMA]]</f>
        <v>-3.4631300134792493E-2</v>
      </c>
      <c r="T291" s="1">
        <f>(Table2[[#This Row],[Close Price]]-Table2[[#This Row],[50D EMA]])/Table2[[#This Row],[50D EMA]]</f>
        <v>-3.9741930064310538E-2</v>
      </c>
      <c r="U291" s="1">
        <f>(Table2[[#This Row],[Close Price]]-Table2[[#This Row],[200D EMA]])/Table2[[#This Row],[200D EMA]]</f>
        <v>0.11642669088218499</v>
      </c>
      <c r="V291">
        <v>0.41895835346298199</v>
      </c>
      <c r="W291">
        <v>1021.35</v>
      </c>
      <c r="X291">
        <v>1040.8</v>
      </c>
      <c r="Y291">
        <v>999</v>
      </c>
      <c r="Z291">
        <v>1040.8</v>
      </c>
      <c r="AA291">
        <v>973.5</v>
      </c>
      <c r="AB291">
        <v>1245.7</v>
      </c>
      <c r="AC291" s="1">
        <f>(Table2[[#This Row],[Close Price]]/Table2[[#This Row],[Day Low]])-1</f>
        <v>2.7414696235374958E-3</v>
      </c>
      <c r="AD291" s="1">
        <f>(Table2[[#This Row],[Day High]]/Table2[[#This Row],[Close Price]])-1</f>
        <v>1.6257384172240208E-2</v>
      </c>
      <c r="AE291" s="1">
        <f>(Table2[[#This Row],[Close Price]]/Table2[[#This Row],[Current Week Low]])-1</f>
        <v>2.5175175175175202E-2</v>
      </c>
      <c r="AF291" s="1">
        <f>(Table2[[#This Row],[Current Week High]]/Table2[[#This Row],[Close Price]])-1</f>
        <v>1.6257384172240208E-2</v>
      </c>
      <c r="AG291" s="1">
        <f>(Table2[[#This Row],[Close Price]]/Table2[[#This Row],[Current Month Low]])-1</f>
        <v>5.2028762198253808E-2</v>
      </c>
      <c r="AH291" s="1">
        <f>(Table2[[#This Row],[Current Month High]]/Table2[[#This Row],[Close Price]])-1</f>
        <v>0.21632573353512652</v>
      </c>
      <c r="AI291">
        <v>28.301518332275499</v>
      </c>
      <c r="AJ291">
        <v>65.452342487883698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0.19</v>
      </c>
      <c r="AM291" t="s">
        <v>3159</v>
      </c>
      <c r="AN291">
        <v>-7.06</v>
      </c>
      <c r="AO291" t="s">
        <v>3158</v>
      </c>
      <c r="AP291">
        <v>5.5575546130313999E-2</v>
      </c>
      <c r="AQ291">
        <f>(Table2[[#This Row],[Sharpe Ratio]]-AVERAGE(Table2[Sharpe Ratio]))/_xlfn.STDEV.P(Table2[Sharpe Ratio])</f>
        <v>-1.5160242695625104E-2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218</v>
      </c>
      <c r="AT291">
        <f>_xlfn.RANK.AVG(Table2[[#This Row],[6M Return vs Nifty Z-Score]],Table2[6M Return vs Nifty Z-Score])</f>
        <v>383</v>
      </c>
      <c r="AU291">
        <f>_xlfn.RANK.AVG(Table2[[#This Row],[Sharpe Ratio Z-Score]],Table2[Sharpe Ratio Z-Score])</f>
        <v>338</v>
      </c>
      <c r="AV291">
        <f>(Table2[[#This Row],[Rank 1Y]]+Table2[[#This Row],[Rank 6M]]+Table2[[#This Row],[Rank Sharpe]])/3</f>
        <v>313</v>
      </c>
    </row>
    <row r="292" spans="1:48" hidden="1" x14ac:dyDescent="0.3">
      <c r="A292" t="s">
        <v>751</v>
      </c>
      <c r="B292" t="s">
        <v>752</v>
      </c>
      <c r="C292" t="s">
        <v>3110</v>
      </c>
      <c r="D292" t="s">
        <v>191</v>
      </c>
      <c r="E292">
        <v>21922.433014480001</v>
      </c>
      <c r="F292">
        <v>388.55</v>
      </c>
      <c r="G292">
        <v>14.691647059804399</v>
      </c>
      <c r="H292">
        <f>(Table2[[#This Row],[1Y Return vs Nifty]]-AVERAGE(Table2[1Y Return vs Nifty]))/_xlfn.STDEV.P(Table2[1Y Return vs Nifty])</f>
        <v>-0.12769227627843432</v>
      </c>
      <c r="I292">
        <v>-2.5282501009322398</v>
      </c>
      <c r="J292">
        <f>(Table2[[#This Row],[1M Return vs Nifty]]-AVERAGE(Table2[1M Return vs Nifty]))/_xlfn.STDEV.P(Table2[1M Return vs Nifty])</f>
        <v>-6.3770267796821933E-2</v>
      </c>
      <c r="K292">
        <v>23.587124054458702</v>
      </c>
      <c r="L292">
        <f>(Table2[[#This Row],[6M Return vs Nifty]]-AVERAGE(Table2[6M Return vs Nifty]))/_xlfn.STDEV.P(Table2[6M Return vs Nifty])</f>
        <v>0.73443088424575187</v>
      </c>
      <c r="M292">
        <v>2.5481634607499202</v>
      </c>
      <c r="N292">
        <f>(Table2[[#This Row],[1W Return vs Nifty]]-AVERAGE(Table2[1W Return vs Nifty]))/_xlfn.STDEV.P(Table2[1W Return vs Nifty])</f>
        <v>0.49316656287203053</v>
      </c>
      <c r="O292">
        <v>397.91</v>
      </c>
      <c r="P292">
        <v>393.38868337892302</v>
      </c>
      <c r="Q292">
        <v>351.63124677773101</v>
      </c>
      <c r="R292">
        <v>38.236668493164103</v>
      </c>
      <c r="S292" s="1">
        <f>(Table2[[#This Row],[Close Price]]-Table2[[#This Row],[20D EMA]])/Table2[[#This Row],[20D EMA]]</f>
        <v>-2.3522907190068137E-2</v>
      </c>
      <c r="T292" s="1">
        <f>(Table2[[#This Row],[Close Price]]-Table2[[#This Row],[50D EMA]])/Table2[[#This Row],[50D EMA]]</f>
        <v>-1.2300006541525885E-2</v>
      </c>
      <c r="U292" s="1">
        <f>(Table2[[#This Row],[Close Price]]-Table2[[#This Row],[200D EMA]])/Table2[[#This Row],[200D EMA]]</f>
        <v>0.10499281153362816</v>
      </c>
      <c r="V292">
        <v>0.211149688099392</v>
      </c>
      <c r="W292">
        <v>386.3</v>
      </c>
      <c r="X292">
        <v>395.8</v>
      </c>
      <c r="Y292">
        <v>384</v>
      </c>
      <c r="Z292">
        <v>395.8</v>
      </c>
      <c r="AA292">
        <v>378.65</v>
      </c>
      <c r="AB292">
        <v>433.75</v>
      </c>
      <c r="AC292" s="1">
        <f>(Table2[[#This Row],[Close Price]]/Table2[[#This Row],[Day Low]])-1</f>
        <v>5.8244887393217315E-3</v>
      </c>
      <c r="AD292" s="1">
        <f>(Table2[[#This Row],[Day High]]/Table2[[#This Row],[Close Price]])-1</f>
        <v>1.8659117230729549E-2</v>
      </c>
      <c r="AE292" s="1">
        <f>(Table2[[#This Row],[Close Price]]/Table2[[#This Row],[Current Week Low]])-1</f>
        <v>1.1848958333333437E-2</v>
      </c>
      <c r="AF292" s="1">
        <f>(Table2[[#This Row],[Current Week High]]/Table2[[#This Row],[Close Price]])-1</f>
        <v>1.8659117230729549E-2</v>
      </c>
      <c r="AG292" s="1">
        <f>(Table2[[#This Row],[Close Price]]/Table2[[#This Row],[Current Month Low]])-1</f>
        <v>2.6145516968176574E-2</v>
      </c>
      <c r="AH292" s="1">
        <f>(Table2[[#This Row],[Current Month High]]/Table2[[#This Row],[Close Price]])-1</f>
        <v>0.11632994466606617</v>
      </c>
      <c r="AI292">
        <v>20.885342941706298</v>
      </c>
      <c r="AJ292">
        <v>52.671905697445901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</v>
      </c>
      <c r="AM292" t="s">
        <v>3159</v>
      </c>
      <c r="AN292">
        <v>-4.3499999999999996</v>
      </c>
      <c r="AO292" t="s">
        <v>3158</v>
      </c>
      <c r="AP292">
        <v>1.0590463184413E-2</v>
      </c>
      <c r="AQ292">
        <f>(Table2[[#This Row],[Sharpe Ratio]]-AVERAGE(Table2[Sharpe Ratio]))/_xlfn.STDEV.P(Table2[Sharpe Ratio])</f>
        <v>-0.54984040834070302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0.48629449470182307</v>
      </c>
      <c r="AS292">
        <f>_xlfn.RANK.AVG(Table2[[#This Row],[1Y Return vs Nifty Z-Score]],Table2[1Y Return vs Nifty Z-Score])</f>
        <v>343</v>
      </c>
      <c r="AT292">
        <f>_xlfn.RANK.AVG(Table2[[#This Row],[6M Return vs Nifty Z-Score]],Table2[6M Return vs Nifty Z-Score])</f>
        <v>124</v>
      </c>
      <c r="AU292">
        <f>_xlfn.RANK.AVG(Table2[[#This Row],[Sharpe Ratio Z-Score]],Table2[Sharpe Ratio Z-Score])</f>
        <v>473</v>
      </c>
      <c r="AV292">
        <f>(Table2[[#This Row],[Rank 1Y]]+Table2[[#This Row],[Rank 6M]]+Table2[[#This Row],[Rank Sharpe]])/3</f>
        <v>313.33333333333331</v>
      </c>
    </row>
    <row r="293" spans="1:48" hidden="1" x14ac:dyDescent="0.3">
      <c r="A293" t="s">
        <v>164</v>
      </c>
      <c r="B293" t="s">
        <v>165</v>
      </c>
      <c r="C293" t="s">
        <v>3121</v>
      </c>
      <c r="D293" t="s">
        <v>166</v>
      </c>
      <c r="E293">
        <v>156737.67424592999</v>
      </c>
      <c r="F293">
        <v>4057.7</v>
      </c>
      <c r="G293">
        <v>35.463312013733301</v>
      </c>
      <c r="H293">
        <f>(Table2[[#This Row],[1Y Return vs Nifty]]-AVERAGE(Table2[1Y Return vs Nifty]))/_xlfn.STDEV.P(Table2[1Y Return vs Nifty])</f>
        <v>0.23818741047515538</v>
      </c>
      <c r="I293">
        <v>-12.5822938268581</v>
      </c>
      <c r="J293">
        <f>(Table2[[#This Row],[1M Return vs Nifty]]-AVERAGE(Table2[1M Return vs Nifty]))/_xlfn.STDEV.P(Table2[1M Return vs Nifty])</f>
        <v>-1.1888054080689257</v>
      </c>
      <c r="K293">
        <v>-5.7863896389046303</v>
      </c>
      <c r="L293">
        <f>(Table2[[#This Row],[6M Return vs Nifty]]-AVERAGE(Table2[6M Return vs Nifty]))/_xlfn.STDEV.P(Table2[6M Return vs Nifty])</f>
        <v>-0.33959936440929278</v>
      </c>
      <c r="M293">
        <v>-9.6816639050478006</v>
      </c>
      <c r="N293">
        <f>(Table2[[#This Row],[1W Return vs Nifty]]-AVERAGE(Table2[1W Return vs Nifty]))/_xlfn.STDEV.P(Table2[1W Return vs Nifty])</f>
        <v>-1.9008894470223736</v>
      </c>
      <c r="O293">
        <v>4475.22</v>
      </c>
      <c r="P293">
        <v>4567.7720293742996</v>
      </c>
      <c r="Q293">
        <v>4059.18445345904</v>
      </c>
      <c r="R293">
        <v>14.2096551863073</v>
      </c>
      <c r="S293" s="1">
        <f>(Table2[[#This Row],[Close Price]]-Table2[[#This Row],[20D EMA]])/Table2[[#This Row],[20D EMA]]</f>
        <v>-9.3295972041598049E-2</v>
      </c>
      <c r="T293" s="1">
        <f>(Table2[[#This Row],[Close Price]]-Table2[[#This Row],[50D EMA]])/Table2[[#This Row],[50D EMA]]</f>
        <v>-0.11166757581029503</v>
      </c>
      <c r="U293" s="1">
        <f>(Table2[[#This Row],[Close Price]]-Table2[[#This Row],[200D EMA]])/Table2[[#This Row],[200D EMA]]</f>
        <v>-3.6570239072905819E-4</v>
      </c>
      <c r="V293">
        <v>1.33461033178751</v>
      </c>
      <c r="W293">
        <v>3991.05</v>
      </c>
      <c r="X293">
        <v>4119.3</v>
      </c>
      <c r="Y293">
        <v>3780</v>
      </c>
      <c r="Z293">
        <v>4200</v>
      </c>
      <c r="AA293">
        <v>3780</v>
      </c>
      <c r="AB293">
        <v>4915</v>
      </c>
      <c r="AC293" s="1">
        <f>(Table2[[#This Row],[Close Price]]/Table2[[#This Row],[Day Low]])-1</f>
        <v>1.6699865950063231E-2</v>
      </c>
      <c r="AD293" s="1">
        <f>(Table2[[#This Row],[Day High]]/Table2[[#This Row],[Close Price]])-1</f>
        <v>1.5181013874855376E-2</v>
      </c>
      <c r="AE293" s="1">
        <f>(Table2[[#This Row],[Close Price]]/Table2[[#This Row],[Current Week Low]])-1</f>
        <v>7.3465608465608456E-2</v>
      </c>
      <c r="AF293" s="1">
        <f>(Table2[[#This Row],[Current Week High]]/Table2[[#This Row],[Close Price]])-1</f>
        <v>3.5069127831037328E-2</v>
      </c>
      <c r="AG293" s="1">
        <f>(Table2[[#This Row],[Close Price]]/Table2[[#This Row],[Current Month Low]])-1</f>
        <v>7.3465608465608456E-2</v>
      </c>
      <c r="AH293" s="1">
        <f>(Table2[[#This Row],[Current Month High]]/Table2[[#This Row],[Close Price]])-1</f>
        <v>0.21127732459274973</v>
      </c>
      <c r="AI293">
        <v>24.085072824506401</v>
      </c>
      <c r="AJ293">
        <v>68.038099182109903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-0.01</v>
      </c>
      <c r="AM293" t="s">
        <v>3158</v>
      </c>
      <c r="AN293">
        <v>-13.28</v>
      </c>
      <c r="AO293" t="s">
        <v>3158</v>
      </c>
      <c r="AP293">
        <v>7.6783271479083995E-2</v>
      </c>
      <c r="AQ293">
        <f>(Table2[[#This Row],[Sharpe Ratio]]-AVERAGE(Table2[Sharpe Ratio]))/_xlfn.STDEV.P(Table2[Sharpe Ratio])</f>
        <v>0.23690887355058357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225</v>
      </c>
      <c r="AT293">
        <f>_xlfn.RANK.AVG(Table2[[#This Row],[6M Return vs Nifty Z-Score]],Table2[6M Return vs Nifty Z-Score])</f>
        <v>440</v>
      </c>
      <c r="AU293">
        <f>_xlfn.RANK.AVG(Table2[[#This Row],[Sharpe Ratio Z-Score]],Table2[Sharpe Ratio Z-Score])</f>
        <v>277</v>
      </c>
      <c r="AV293">
        <f>(Table2[[#This Row],[Rank 1Y]]+Table2[[#This Row],[Rank 6M]]+Table2[[#This Row],[Rank Sharpe]])/3</f>
        <v>314</v>
      </c>
    </row>
    <row r="294" spans="1:48" x14ac:dyDescent="0.3">
      <c r="A294" t="s">
        <v>817</v>
      </c>
      <c r="B294" t="s">
        <v>818</v>
      </c>
      <c r="C294" t="s">
        <v>3122</v>
      </c>
      <c r="D294" t="s">
        <v>819</v>
      </c>
      <c r="E294">
        <v>18756.954680750001</v>
      </c>
      <c r="F294">
        <v>844.25</v>
      </c>
      <c r="G294">
        <v>10.748848174973199</v>
      </c>
      <c r="H294">
        <f>(Table2[[#This Row],[1Y Return vs Nifty]]-AVERAGE(Table2[1Y Return vs Nifty]))/_xlfn.STDEV.P(Table2[1Y Return vs Nifty])</f>
        <v>-0.1971421746912036</v>
      </c>
      <c r="I294">
        <v>1.86936143367359</v>
      </c>
      <c r="J294">
        <f>(Table2[[#This Row],[1M Return vs Nifty]]-AVERAGE(Table2[1M Return vs Nifty]))/_xlfn.STDEV.P(Table2[1M Return vs Nifty])</f>
        <v>0.4283170599059315</v>
      </c>
      <c r="K294">
        <v>24.782772368105402</v>
      </c>
      <c r="L294">
        <f>(Table2[[#This Row],[6M Return vs Nifty]]-AVERAGE(Table2[6M Return vs Nifty]))/_xlfn.STDEV.P(Table2[6M Return vs Nifty])</f>
        <v>0.77814926499568904</v>
      </c>
      <c r="M294">
        <v>-3.8438610103144799</v>
      </c>
      <c r="N294">
        <f>(Table2[[#This Row],[1W Return vs Nifty]]-AVERAGE(Table2[1W Return vs Nifty]))/_xlfn.STDEV.P(Table2[1W Return vs Nifty])</f>
        <v>-0.75810740385134678</v>
      </c>
      <c r="O294">
        <v>865.79</v>
      </c>
      <c r="P294">
        <v>840.23863481870296</v>
      </c>
      <c r="Q294">
        <v>750.25940783364797</v>
      </c>
      <c r="R294">
        <v>29.5768855433931</v>
      </c>
      <c r="S294" s="1">
        <f>(Table2[[#This Row],[Close Price]]-Table2[[#This Row],[20D EMA]])/Table2[[#This Row],[20D EMA]]</f>
        <v>-2.4879012231603465E-2</v>
      </c>
      <c r="T294" s="1">
        <f>(Table2[[#This Row],[Close Price]]-Table2[[#This Row],[50D EMA]])/Table2[[#This Row],[50D EMA]]</f>
        <v>4.7740784761254925E-3</v>
      </c>
      <c r="U294" s="1">
        <f>(Table2[[#This Row],[Close Price]]-Table2[[#This Row],[200D EMA]])/Table2[[#This Row],[200D EMA]]</f>
        <v>0.12527745894949469</v>
      </c>
      <c r="V294">
        <v>0.33150988043354801</v>
      </c>
      <c r="W294">
        <v>835</v>
      </c>
      <c r="X294">
        <v>856.45</v>
      </c>
      <c r="Y294">
        <v>825</v>
      </c>
      <c r="Z294">
        <v>856.45</v>
      </c>
      <c r="AA294">
        <v>825</v>
      </c>
      <c r="AB294">
        <v>925</v>
      </c>
      <c r="AC294" s="1">
        <f>(Table2[[#This Row],[Close Price]]/Table2[[#This Row],[Day Low]])-1</f>
        <v>1.1077844311377261E-2</v>
      </c>
      <c r="AD294" s="1">
        <f>(Table2[[#This Row],[Day High]]/Table2[[#This Row],[Close Price]])-1</f>
        <v>1.4450695883920783E-2</v>
      </c>
      <c r="AE294" s="1">
        <f>(Table2[[#This Row],[Close Price]]/Table2[[#This Row],[Current Week Low]])-1</f>
        <v>2.3333333333333428E-2</v>
      </c>
      <c r="AF294" s="1">
        <f>(Table2[[#This Row],[Current Week High]]/Table2[[#This Row],[Close Price]])-1</f>
        <v>1.4450695883920783E-2</v>
      </c>
      <c r="AG294" s="1">
        <f>(Table2[[#This Row],[Close Price]]/Table2[[#This Row],[Current Month Low]])-1</f>
        <v>2.3333333333333428E-2</v>
      </c>
      <c r="AH294" s="1">
        <f>(Table2[[#This Row],[Current Month High]]/Table2[[#This Row],[Close Price]])-1</f>
        <v>9.5647023985786284E-2</v>
      </c>
      <c r="AI294">
        <v>10.7491856677524</v>
      </c>
      <c r="AJ294">
        <v>39.545454545454497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0.21</v>
      </c>
      <c r="AM294" t="s">
        <v>3159</v>
      </c>
      <c r="AN294">
        <v>-7.16</v>
      </c>
      <c r="AO294" t="s">
        <v>3158</v>
      </c>
      <c r="AP294">
        <v>1.6266028489496001E-2</v>
      </c>
      <c r="AQ294">
        <f>(Table2[[#This Row],[Sharpe Ratio]]-AVERAGE(Table2[Sharpe Ratio]))/_xlfn.STDEV.P(Table2[Sharpe Ratio])</f>
        <v>-0.48238222000968095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-0.2311654736506108</v>
      </c>
      <c r="AS294">
        <f>_xlfn.RANK.AVG(Table2[[#This Row],[1Y Return vs Nifty Z-Score]],Table2[1Y Return vs Nifty Z-Score])</f>
        <v>366</v>
      </c>
      <c r="AT294">
        <f>_xlfn.RANK.AVG(Table2[[#This Row],[6M Return vs Nifty Z-Score]],Table2[6M Return vs Nifty Z-Score])</f>
        <v>121</v>
      </c>
      <c r="AU294">
        <f>_xlfn.RANK.AVG(Table2[[#This Row],[Sharpe Ratio Z-Score]],Table2[Sharpe Ratio Z-Score])</f>
        <v>459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235</v>
      </c>
      <c r="B295" t="s">
        <v>236</v>
      </c>
      <c r="C295" t="s">
        <v>3114</v>
      </c>
      <c r="D295" t="s">
        <v>237</v>
      </c>
      <c r="E295">
        <v>105164.023081005</v>
      </c>
      <c r="F295">
        <v>1445.85</v>
      </c>
      <c r="G295">
        <v>13.5075602908211</v>
      </c>
      <c r="H295">
        <f>(Table2[[#This Row],[1Y Return vs Nifty]]-AVERAGE(Table2[1Y Return vs Nifty]))/_xlfn.STDEV.P(Table2[1Y Return vs Nifty])</f>
        <v>-0.14854921273902047</v>
      </c>
      <c r="I295">
        <v>-2.6955107454645901</v>
      </c>
      <c r="J295">
        <f>(Table2[[#This Row],[1M Return vs Nifty]]-AVERAGE(Table2[1M Return vs Nifty]))/_xlfn.STDEV.P(Table2[1M Return vs Nifty])</f>
        <v>-8.2486528419224048E-2</v>
      </c>
      <c r="K295">
        <v>15.162203275566</v>
      </c>
      <c r="L295">
        <f>(Table2[[#This Row],[6M Return vs Nifty]]-AVERAGE(Table2[6M Return vs Nifty]))/_xlfn.STDEV.P(Table2[6M Return vs Nifty])</f>
        <v>0.42637717798800751</v>
      </c>
      <c r="M295">
        <v>-1.0888944094794299</v>
      </c>
      <c r="N295">
        <f>(Table2[[#This Row],[1W Return vs Nifty]]-AVERAGE(Table2[1W Return vs Nifty]))/_xlfn.STDEV.P(Table2[1W Return vs Nifty])</f>
        <v>-0.2188075306386803</v>
      </c>
      <c r="O295">
        <v>1498</v>
      </c>
      <c r="P295">
        <v>1490.94344462769</v>
      </c>
      <c r="Q295">
        <v>1318.82182920078</v>
      </c>
      <c r="R295">
        <v>28.048979013134499</v>
      </c>
      <c r="S295" s="1">
        <f>(Table2[[#This Row],[Close Price]]-Table2[[#This Row],[20D EMA]])/Table2[[#This Row],[20D EMA]]</f>
        <v>-3.4813084112149596E-2</v>
      </c>
      <c r="T295" s="1">
        <f>(Table2[[#This Row],[Close Price]]-Table2[[#This Row],[50D EMA]])/Table2[[#This Row],[50D EMA]]</f>
        <v>-3.0244906196928625E-2</v>
      </c>
      <c r="U295" s="1">
        <f>(Table2[[#This Row],[Close Price]]-Table2[[#This Row],[200D EMA]])/Table2[[#This Row],[200D EMA]]</f>
        <v>9.6319432986789646E-2</v>
      </c>
      <c r="V295">
        <v>0.88066186753944697</v>
      </c>
      <c r="W295">
        <v>1433</v>
      </c>
      <c r="X295">
        <v>1452</v>
      </c>
      <c r="Y295">
        <v>1429.2</v>
      </c>
      <c r="Z295">
        <v>1490</v>
      </c>
      <c r="AA295">
        <v>1429.2</v>
      </c>
      <c r="AB295">
        <v>1614.2</v>
      </c>
      <c r="AC295" s="1">
        <f>(Table2[[#This Row],[Close Price]]/Table2[[#This Row],[Day Low]])-1</f>
        <v>8.967201674808134E-3</v>
      </c>
      <c r="AD295" s="1">
        <f>(Table2[[#This Row],[Day High]]/Table2[[#This Row],[Close Price]])-1</f>
        <v>4.2535532731611259E-3</v>
      </c>
      <c r="AE295" s="1">
        <f>(Table2[[#This Row],[Close Price]]/Table2[[#This Row],[Current Week Low]])-1</f>
        <v>1.1649874055415621E-2</v>
      </c>
      <c r="AF295" s="1">
        <f>(Table2[[#This Row],[Current Week High]]/Table2[[#This Row],[Close Price]])-1</f>
        <v>3.0535671058546932E-2</v>
      </c>
      <c r="AG295" s="1">
        <f>(Table2[[#This Row],[Close Price]]/Table2[[#This Row],[Current Month Low]])-1</f>
        <v>1.1649874055415621E-2</v>
      </c>
      <c r="AH295" s="1">
        <f>(Table2[[#This Row],[Current Month High]]/Table2[[#This Row],[Close Price]])-1</f>
        <v>0.11643669813604474</v>
      </c>
      <c r="AI295">
        <v>13.946813293218501</v>
      </c>
      <c r="AJ295">
        <v>42.9765142150803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0.03</v>
      </c>
      <c r="AM295" t="s">
        <v>3159</v>
      </c>
      <c r="AN295">
        <v>-6.14</v>
      </c>
      <c r="AO295" t="s">
        <v>3158</v>
      </c>
      <c r="AP295">
        <v>3.7015346828639002E-2</v>
      </c>
      <c r="AQ295">
        <f>(Table2[[#This Row],[Sharpe Ratio]]-AVERAGE(Table2[Sharpe Ratio]))/_xlfn.STDEV.P(Table2[Sharpe Ratio])</f>
        <v>-0.23576160179414135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-0.25922769560305869</v>
      </c>
      <c r="AS295">
        <f>_xlfn.RANK.AVG(Table2[[#This Row],[1Y Return vs Nifty Z-Score]],Table2[1Y Return vs Nifty Z-Score])</f>
        <v>351</v>
      </c>
      <c r="AT295">
        <f>_xlfn.RANK.AVG(Table2[[#This Row],[6M Return vs Nifty Z-Score]],Table2[6M Return vs Nifty Z-Score])</f>
        <v>192</v>
      </c>
      <c r="AU295">
        <f>_xlfn.RANK.AVG(Table2[[#This Row],[Sharpe Ratio Z-Score]],Table2[Sharpe Ratio Z-Score])</f>
        <v>405</v>
      </c>
      <c r="AV295">
        <f>(Table2[[#This Row],[Rank 1Y]]+Table2[[#This Row],[Rank 6M]]+Table2[[#This Row],[Rank Sharpe]])/3</f>
        <v>316</v>
      </c>
    </row>
    <row r="296" spans="1:48" hidden="1" x14ac:dyDescent="0.3">
      <c r="A296" t="s">
        <v>997</v>
      </c>
      <c r="B296" t="s">
        <v>998</v>
      </c>
      <c r="C296" t="s">
        <v>3126</v>
      </c>
      <c r="D296" t="s">
        <v>473</v>
      </c>
      <c r="E296">
        <v>13935.74385562</v>
      </c>
      <c r="F296">
        <v>741.1</v>
      </c>
      <c r="G296">
        <v>2.0010605903377101</v>
      </c>
      <c r="H296">
        <f>(Table2[[#This Row],[1Y Return vs Nifty]]-AVERAGE(Table2[1Y Return vs Nifty]))/_xlfn.STDEV.P(Table2[1Y Return vs Nifty])</f>
        <v>-0.35122889755874065</v>
      </c>
      <c r="I296">
        <v>-9.5845481383672197</v>
      </c>
      <c r="J296">
        <f>(Table2[[#This Row],[1M Return vs Nifty]]-AVERAGE(Table2[1M Return vs Nifty]))/_xlfn.STDEV.P(Table2[1M Return vs Nifty])</f>
        <v>-0.85336134863493329</v>
      </c>
      <c r="K296">
        <v>0.69987533308458805</v>
      </c>
      <c r="L296">
        <f>(Table2[[#This Row],[6M Return vs Nifty]]-AVERAGE(Table2[6M Return vs Nifty]))/_xlfn.STDEV.P(Table2[6M Return vs Nifty])</f>
        <v>-0.1024317972795187</v>
      </c>
      <c r="M296">
        <v>-5.4720040836822603</v>
      </c>
      <c r="N296">
        <f>(Table2[[#This Row],[1W Return vs Nifty]]-AVERAGE(Table2[1W Return vs Nifty]))/_xlfn.STDEV.P(Table2[1W Return vs Nifty])</f>
        <v>-1.076825370440553</v>
      </c>
      <c r="O296">
        <v>783.7</v>
      </c>
      <c r="P296">
        <v>811.46542741090605</v>
      </c>
      <c r="Q296">
        <v>742.99195496595996</v>
      </c>
      <c r="R296">
        <v>24.8608652637128</v>
      </c>
      <c r="S296" s="1">
        <f>(Table2[[#This Row],[Close Price]]-Table2[[#This Row],[20D EMA]])/Table2[[#This Row],[20D EMA]]</f>
        <v>-5.4357534770958303E-2</v>
      </c>
      <c r="T296" s="1">
        <f>(Table2[[#This Row],[Close Price]]-Table2[[#This Row],[50D EMA]])/Table2[[#This Row],[50D EMA]]</f>
        <v>-8.6714017669756754E-2</v>
      </c>
      <c r="U296" s="1">
        <f>(Table2[[#This Row],[Close Price]]-Table2[[#This Row],[200D EMA]])/Table2[[#This Row],[200D EMA]]</f>
        <v>-2.5464003389466302E-3</v>
      </c>
      <c r="V296">
        <v>0.70091097251398404</v>
      </c>
      <c r="W296">
        <v>736.95</v>
      </c>
      <c r="X296">
        <v>760</v>
      </c>
      <c r="Y296">
        <v>725.3</v>
      </c>
      <c r="Z296">
        <v>763.2</v>
      </c>
      <c r="AA296">
        <v>725.3</v>
      </c>
      <c r="AB296">
        <v>878.45</v>
      </c>
      <c r="AC296" s="1">
        <f>(Table2[[#This Row],[Close Price]]/Table2[[#This Row],[Day Low]])-1</f>
        <v>5.6313182712530718E-3</v>
      </c>
      <c r="AD296" s="1">
        <f>(Table2[[#This Row],[Day High]]/Table2[[#This Row],[Close Price]])-1</f>
        <v>2.5502631223856431E-2</v>
      </c>
      <c r="AE296" s="1">
        <f>(Table2[[#This Row],[Close Price]]/Table2[[#This Row],[Current Week Low]])-1</f>
        <v>2.1784089342341106E-2</v>
      </c>
      <c r="AF296" s="1">
        <f>(Table2[[#This Row],[Current Week High]]/Table2[[#This Row],[Close Price]])-1</f>
        <v>2.982053703953591E-2</v>
      </c>
      <c r="AG296" s="1">
        <f>(Table2[[#This Row],[Close Price]]/Table2[[#This Row],[Current Month Low]])-1</f>
        <v>2.1784089342341106E-2</v>
      </c>
      <c r="AH296" s="1">
        <f>(Table2[[#This Row],[Current Month High]]/Table2[[#This Row],[Close Price]])-1</f>
        <v>0.18533261368236409</v>
      </c>
      <c r="AI296">
        <v>25.030360275266499</v>
      </c>
      <c r="AJ296">
        <v>42.177458033573103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-7.0000000000000007E-2</v>
      </c>
      <c r="AM296" t="s">
        <v>3158</v>
      </c>
      <c r="AN296">
        <v>-4.79</v>
      </c>
      <c r="AO296" t="s">
        <v>3158</v>
      </c>
      <c r="AP296">
        <v>0.114969056608414</v>
      </c>
      <c r="AQ296">
        <f>(Table2[[#This Row],[Sharpe Ratio]]-AVERAGE(Table2[Sharpe Ratio]))/_xlfn.STDEV.P(Table2[Sharpe Ratio])</f>
        <v>0.69077447924016722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424</v>
      </c>
      <c r="AT296">
        <f>_xlfn.RANK.AVG(Table2[[#This Row],[6M Return vs Nifty Z-Score]],Table2[6M Return vs Nifty Z-Score])</f>
        <v>355</v>
      </c>
      <c r="AU296">
        <f>_xlfn.RANK.AVG(Table2[[#This Row],[Sharpe Ratio Z-Score]],Table2[Sharpe Ratio Z-Score])</f>
        <v>173</v>
      </c>
      <c r="AV296">
        <f>(Table2[[#This Row],[Rank 1Y]]+Table2[[#This Row],[Rank 6M]]+Table2[[#This Row],[Rank Sharpe]])/3</f>
        <v>317.33333333333331</v>
      </c>
    </row>
    <row r="297" spans="1:48" hidden="1" x14ac:dyDescent="0.3">
      <c r="A297" t="s">
        <v>1294</v>
      </c>
      <c r="B297" t="s">
        <v>1295</v>
      </c>
      <c r="C297" t="s">
        <v>3115</v>
      </c>
      <c r="D297" t="s">
        <v>48</v>
      </c>
      <c r="E297">
        <v>8666.4543407799993</v>
      </c>
      <c r="F297">
        <v>1329.8</v>
      </c>
      <c r="G297">
        <v>19.9839076752944</v>
      </c>
      <c r="H297">
        <f>(Table2[[#This Row],[1Y Return vs Nifty]]-AVERAGE(Table2[1Y Return vs Nifty]))/_xlfn.STDEV.P(Table2[1Y Return vs Nifty])</f>
        <v>-3.4472466479432626E-2</v>
      </c>
      <c r="I297">
        <v>-7.8581187474199696</v>
      </c>
      <c r="J297">
        <f>(Table2[[#This Row],[1M Return vs Nifty]]-AVERAGE(Table2[1M Return vs Nifty]))/_xlfn.STDEV.P(Table2[1M Return vs Nifty])</f>
        <v>-0.66017602092388239</v>
      </c>
      <c r="K297">
        <v>4.1480083051897498</v>
      </c>
      <c r="L297">
        <f>(Table2[[#This Row],[6M Return vs Nifty]]-AVERAGE(Table2[6M Return vs Nifty]))/_xlfn.STDEV.P(Table2[6M Return vs Nifty])</f>
        <v>2.3647743359928645E-2</v>
      </c>
      <c r="M297">
        <v>-7.9106380167012196E-3</v>
      </c>
      <c r="N297">
        <f>(Table2[[#This Row],[1W Return vs Nifty]]-AVERAGE(Table2[1W Return vs Nifty]))/_xlfn.STDEV.P(Table2[1W Return vs Nifty])</f>
        <v>-7.1990085179054388E-3</v>
      </c>
      <c r="O297">
        <v>1408.12</v>
      </c>
      <c r="P297">
        <v>1475.50595730586</v>
      </c>
      <c r="Q297">
        <v>1359.3764363811399</v>
      </c>
      <c r="R297">
        <v>29.951508066273998</v>
      </c>
      <c r="S297" s="1">
        <f>(Table2[[#This Row],[Close Price]]-Table2[[#This Row],[20D EMA]])/Table2[[#This Row],[20D EMA]]</f>
        <v>-5.5620259636962717E-2</v>
      </c>
      <c r="T297" s="1">
        <f>(Table2[[#This Row],[Close Price]]-Table2[[#This Row],[50D EMA]])/Table2[[#This Row],[50D EMA]]</f>
        <v>-9.8749826515038858E-2</v>
      </c>
      <c r="U297" s="1">
        <f>(Table2[[#This Row],[Close Price]]-Table2[[#This Row],[200D EMA]])/Table2[[#This Row],[200D EMA]]</f>
        <v>-2.175735549740496E-2</v>
      </c>
      <c r="V297">
        <v>0.58953701003241499</v>
      </c>
      <c r="W297">
        <v>1326.8</v>
      </c>
      <c r="X297">
        <v>1361.85</v>
      </c>
      <c r="Y297">
        <v>1289</v>
      </c>
      <c r="Z297">
        <v>1361.85</v>
      </c>
      <c r="AA297">
        <v>1263.8</v>
      </c>
      <c r="AB297">
        <v>1564</v>
      </c>
      <c r="AC297" s="1">
        <f>(Table2[[#This Row],[Close Price]]/Table2[[#This Row],[Day Low]])-1</f>
        <v>2.2610792885138231E-3</v>
      </c>
      <c r="AD297" s="1">
        <f>(Table2[[#This Row],[Day High]]/Table2[[#This Row],[Close Price]])-1</f>
        <v>2.4101368626861186E-2</v>
      </c>
      <c r="AE297" s="1">
        <f>(Table2[[#This Row],[Close Price]]/Table2[[#This Row],[Current Week Low]])-1</f>
        <v>3.1652443754848658E-2</v>
      </c>
      <c r="AF297" s="1">
        <f>(Table2[[#This Row],[Current Week High]]/Table2[[#This Row],[Close Price]])-1</f>
        <v>2.4101368626861186E-2</v>
      </c>
      <c r="AG297" s="1">
        <f>(Table2[[#This Row],[Close Price]]/Table2[[#This Row],[Current Month Low]])-1</f>
        <v>5.2223453078018567E-2</v>
      </c>
      <c r="AH297" s="1">
        <f>(Table2[[#This Row],[Current Month High]]/Table2[[#This Row],[Close Price]])-1</f>
        <v>0.176116709279591</v>
      </c>
      <c r="AI297">
        <v>41.367122875620403</v>
      </c>
      <c r="AJ297">
        <v>65.172028319463394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-0.14000000000000001</v>
      </c>
      <c r="AM297" t="s">
        <v>3158</v>
      </c>
      <c r="AN297">
        <v>-9.77</v>
      </c>
      <c r="AO297" t="s">
        <v>3158</v>
      </c>
      <c r="AP297">
        <v>5.7578992402093E-2</v>
      </c>
      <c r="AQ297">
        <f>(Table2[[#This Row],[Sharpe Ratio]]-AVERAGE(Table2[Sharpe Ratio]))/_xlfn.STDEV.P(Table2[Sharpe Ratio])</f>
        <v>8.6521616461438609E-3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305</v>
      </c>
      <c r="AT297">
        <f>_xlfn.RANK.AVG(Table2[[#This Row],[6M Return vs Nifty Z-Score]],Table2[6M Return vs Nifty Z-Score])</f>
        <v>314</v>
      </c>
      <c r="AU297">
        <f>_xlfn.RANK.AVG(Table2[[#This Row],[Sharpe Ratio Z-Score]],Table2[Sharpe Ratio Z-Score])</f>
        <v>333</v>
      </c>
      <c r="AV297">
        <f>(Table2[[#This Row],[Rank 1Y]]+Table2[[#This Row],[Rank 6M]]+Table2[[#This Row],[Rank Sharpe]])/3</f>
        <v>317.33333333333331</v>
      </c>
    </row>
    <row r="298" spans="1:48" x14ac:dyDescent="0.3">
      <c r="A298" t="s">
        <v>1551</v>
      </c>
      <c r="B298" t="s">
        <v>1552</v>
      </c>
      <c r="C298" t="s">
        <v>3116</v>
      </c>
      <c r="D298" t="s">
        <v>250</v>
      </c>
      <c r="E298">
        <v>6230.5869651000003</v>
      </c>
      <c r="F298">
        <v>447</v>
      </c>
      <c r="G298">
        <v>-2.9482710574712399</v>
      </c>
      <c r="H298">
        <f>(Table2[[#This Row],[1Y Return vs Nifty]]-AVERAGE(Table2[1Y Return vs Nifty]))/_xlfn.STDEV.P(Table2[1Y Return vs Nifty])</f>
        <v>-0.43840823137509161</v>
      </c>
      <c r="I298">
        <v>10.744367669878701</v>
      </c>
      <c r="J298">
        <f>(Table2[[#This Row],[1M Return vs Nifty]]-AVERAGE(Table2[1M Return vs Nifty]))/_xlfn.STDEV.P(Table2[1M Return vs Nifty])</f>
        <v>1.4214193536743363</v>
      </c>
      <c r="K298">
        <v>14.434697399556301</v>
      </c>
      <c r="L298">
        <f>(Table2[[#This Row],[6M Return vs Nifty]]-AVERAGE(Table2[6M Return vs Nifty]))/_xlfn.STDEV.P(Table2[6M Return vs Nifty])</f>
        <v>0.39977622976419169</v>
      </c>
      <c r="M298">
        <v>8.6634575908694806</v>
      </c>
      <c r="N298">
        <f>(Table2[[#This Row],[1W Return vs Nifty]]-AVERAGE(Table2[1W Return vs Nifty]))/_xlfn.STDEV.P(Table2[1W Return vs Nifty])</f>
        <v>1.6902690424563571</v>
      </c>
      <c r="O298">
        <v>433.23</v>
      </c>
      <c r="P298">
        <v>417.77043352795499</v>
      </c>
      <c r="Q298">
        <v>381.67262650261102</v>
      </c>
      <c r="R298">
        <v>64.321449036695995</v>
      </c>
      <c r="S298" s="1">
        <f>(Table2[[#This Row],[Close Price]]-Table2[[#This Row],[20D EMA]])/Table2[[#This Row],[20D EMA]]</f>
        <v>3.178450245827847E-2</v>
      </c>
      <c r="T298" s="1">
        <f>(Table2[[#This Row],[Close Price]]-Table2[[#This Row],[50D EMA]])/Table2[[#This Row],[50D EMA]]</f>
        <v>6.9965617780103434E-2</v>
      </c>
      <c r="U298" s="1">
        <f>(Table2[[#This Row],[Close Price]]-Table2[[#This Row],[200D EMA]])/Table2[[#This Row],[200D EMA]]</f>
        <v>0.17116075128574113</v>
      </c>
      <c r="V298">
        <v>0.52938763559701196</v>
      </c>
      <c r="W298">
        <v>441</v>
      </c>
      <c r="X298">
        <v>460.45</v>
      </c>
      <c r="Y298">
        <v>422.5</v>
      </c>
      <c r="Z298">
        <v>460.45</v>
      </c>
      <c r="AA298">
        <v>404.7</v>
      </c>
      <c r="AB298">
        <v>461.7</v>
      </c>
      <c r="AC298" s="1">
        <f>(Table2[[#This Row],[Close Price]]/Table2[[#This Row],[Day Low]])-1</f>
        <v>1.3605442176870763E-2</v>
      </c>
      <c r="AD298" s="1">
        <f>(Table2[[#This Row],[Day High]]/Table2[[#This Row],[Close Price]])-1</f>
        <v>3.0089485458612897E-2</v>
      </c>
      <c r="AE298" s="1">
        <f>(Table2[[#This Row],[Close Price]]/Table2[[#This Row],[Current Week Low]])-1</f>
        <v>5.7988165680473269E-2</v>
      </c>
      <c r="AF298" s="1">
        <f>(Table2[[#This Row],[Current Week High]]/Table2[[#This Row],[Close Price]])-1</f>
        <v>3.0089485458612897E-2</v>
      </c>
      <c r="AG298" s="1">
        <f>(Table2[[#This Row],[Close Price]]/Table2[[#This Row],[Current Month Low]])-1</f>
        <v>0.10452186805040764</v>
      </c>
      <c r="AH298" s="1">
        <f>(Table2[[#This Row],[Current Month High]]/Table2[[#This Row],[Close Price]])-1</f>
        <v>3.288590604026842E-2</v>
      </c>
      <c r="AI298">
        <v>3.2885906040268398</v>
      </c>
      <c r="AJ298">
        <v>42.356687898089099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0.25</v>
      </c>
      <c r="AM298" t="s">
        <v>3159</v>
      </c>
      <c r="AN298">
        <v>1.37</v>
      </c>
      <c r="AO298" t="s">
        <v>3159</v>
      </c>
      <c r="AP298">
        <v>7.2164344545549E-2</v>
      </c>
      <c r="AQ298">
        <f>(Table2[[#This Row],[Sharpe Ratio]]-AVERAGE(Table2[Sharpe Ratio]))/_xlfn.STDEV.P(Table2[Sharpe Ratio])</f>
        <v>0.18200959458526525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3.2550659891050584</v>
      </c>
      <c r="AS298">
        <f>_xlfn.RANK.AVG(Table2[[#This Row],[1Y Return vs Nifty Z-Score]],Table2[1Y Return vs Nifty Z-Score])</f>
        <v>465</v>
      </c>
      <c r="AT298">
        <f>_xlfn.RANK.AVG(Table2[[#This Row],[6M Return vs Nifty Z-Score]],Table2[6M Return vs Nifty Z-Score])</f>
        <v>196</v>
      </c>
      <c r="AU298">
        <f>_xlfn.RANK.AVG(Table2[[#This Row],[Sharpe Ratio Z-Score]],Table2[Sharpe Ratio Z-Score])</f>
        <v>291</v>
      </c>
      <c r="AV298">
        <f>(Table2[[#This Row],[Rank 1Y]]+Table2[[#This Row],[Rank 6M]]+Table2[[#This Row],[Rank Sharpe]])/3</f>
        <v>317.33333333333331</v>
      </c>
    </row>
    <row r="299" spans="1:48" hidden="1" x14ac:dyDescent="0.3">
      <c r="A299" t="s">
        <v>1003</v>
      </c>
      <c r="B299" t="s">
        <v>1004</v>
      </c>
      <c r="C299" t="s">
        <v>3114</v>
      </c>
      <c r="D299" t="s">
        <v>1005</v>
      </c>
      <c r="E299">
        <v>13678.437658725001</v>
      </c>
      <c r="F299">
        <v>711.45</v>
      </c>
      <c r="G299">
        <v>25.096546974654199</v>
      </c>
      <c r="H299">
        <f>(Table2[[#This Row],[1Y Return vs Nifty]]-AVERAGE(Table2[1Y Return vs Nifty]))/_xlfn.STDEV.P(Table2[1Y Return vs Nifty])</f>
        <v>5.5583427907600361E-2</v>
      </c>
      <c r="I299">
        <v>2.3327346824650501</v>
      </c>
      <c r="J299">
        <f>(Table2[[#This Row],[1M Return vs Nifty]]-AVERAGE(Table2[1M Return vs Nifty]))/_xlfn.STDEV.P(Table2[1M Return vs Nifty])</f>
        <v>0.48016795713329902</v>
      </c>
      <c r="K299">
        <v>23.0654310966843</v>
      </c>
      <c r="L299">
        <f>(Table2[[#This Row],[6M Return vs Nifty]]-AVERAGE(Table2[6M Return vs Nifty]))/_xlfn.STDEV.P(Table2[6M Return vs Nifty])</f>
        <v>0.71535539933750192</v>
      </c>
      <c r="M299">
        <v>1.9150009199123199</v>
      </c>
      <c r="N299">
        <f>(Table2[[#This Row],[1W Return vs Nifty]]-AVERAGE(Table2[1W Return vs Nifty]))/_xlfn.STDEV.P(Table2[1W Return vs Nifty])</f>
        <v>0.36922151109055806</v>
      </c>
      <c r="O299">
        <v>750.81</v>
      </c>
      <c r="P299">
        <v>762.30088018527704</v>
      </c>
      <c r="Q299">
        <v>677.78243508327296</v>
      </c>
      <c r="R299">
        <v>45.880852482289001</v>
      </c>
      <c r="S299" s="1">
        <f>(Table2[[#This Row],[Close Price]]-Table2[[#This Row],[20D EMA]])/Table2[[#This Row],[20D EMA]]</f>
        <v>-5.2423382746633509E-2</v>
      </c>
      <c r="T299" s="1">
        <f>(Table2[[#This Row],[Close Price]]-Table2[[#This Row],[50D EMA]])/Table2[[#This Row],[50D EMA]]</f>
        <v>-6.6707098872715059E-2</v>
      </c>
      <c r="U299" s="1">
        <f>(Table2[[#This Row],[Close Price]]-Table2[[#This Row],[200D EMA]])/Table2[[#This Row],[200D EMA]]</f>
        <v>4.9673115108966583E-2</v>
      </c>
      <c r="V299">
        <v>0.49108040548619702</v>
      </c>
      <c r="W299">
        <v>707.7</v>
      </c>
      <c r="X299">
        <v>733.95</v>
      </c>
      <c r="Y299">
        <v>688</v>
      </c>
      <c r="Z299">
        <v>754.95</v>
      </c>
      <c r="AA299">
        <v>688</v>
      </c>
      <c r="AB299">
        <v>799.95</v>
      </c>
      <c r="AC299" s="1">
        <f>(Table2[[#This Row],[Close Price]]/Table2[[#This Row],[Day Low]])-1</f>
        <v>5.2988554472233051E-3</v>
      </c>
      <c r="AD299" s="1">
        <f>(Table2[[#This Row],[Day High]]/Table2[[#This Row],[Close Price]])-1</f>
        <v>3.1625553447185428E-2</v>
      </c>
      <c r="AE299" s="1">
        <f>(Table2[[#This Row],[Close Price]]/Table2[[#This Row],[Current Week Low]])-1</f>
        <v>3.4084302325581461E-2</v>
      </c>
      <c r="AF299" s="1">
        <f>(Table2[[#This Row],[Current Week High]]/Table2[[#This Row],[Close Price]])-1</f>
        <v>6.1142736664558273E-2</v>
      </c>
      <c r="AG299" s="1">
        <f>(Table2[[#This Row],[Close Price]]/Table2[[#This Row],[Current Month Low]])-1</f>
        <v>3.4084302325581461E-2</v>
      </c>
      <c r="AH299" s="1">
        <f>(Table2[[#This Row],[Current Month High]]/Table2[[#This Row],[Close Price]])-1</f>
        <v>0.12439384355892891</v>
      </c>
      <c r="AI299">
        <v>23.227212031766101</v>
      </c>
      <c r="AJ299">
        <v>54.713493530499001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-0.11</v>
      </c>
      <c r="AM299" t="s">
        <v>3158</v>
      </c>
      <c r="AN299">
        <v>-8.09</v>
      </c>
      <c r="AO299" t="s">
        <v>3158</v>
      </c>
      <c r="AP299">
        <v>-3.6126595893400001E-4</v>
      </c>
      <c r="AQ299">
        <f>(Table2[[#This Row],[Sharpe Ratio]]-AVERAGE(Table2[Sharpe Ratio]))/_xlfn.STDEV.P(Table2[Sharpe Ratio])</f>
        <v>-0.68000961041835228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275</v>
      </c>
      <c r="AT299">
        <f>_xlfn.RANK.AVG(Table2[[#This Row],[6M Return vs Nifty Z-Score]],Table2[6M Return vs Nifty Z-Score])</f>
        <v>130</v>
      </c>
      <c r="AU299">
        <f>_xlfn.RANK.AVG(Table2[[#This Row],[Sharpe Ratio Z-Score]],Table2[Sharpe Ratio Z-Score])</f>
        <v>548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225</v>
      </c>
      <c r="B300" t="s">
        <v>226</v>
      </c>
      <c r="C300" t="s">
        <v>3112</v>
      </c>
      <c r="D300" t="s">
        <v>43</v>
      </c>
      <c r="E300">
        <v>108000.18197150499</v>
      </c>
      <c r="F300">
        <v>747.55</v>
      </c>
      <c r="G300">
        <v>16.523837996457299</v>
      </c>
      <c r="H300">
        <f>(Table2[[#This Row],[1Y Return vs Nifty]]-AVERAGE(Table2[1Y Return vs Nifty]))/_xlfn.STDEV.P(Table2[1Y Return vs Nifty])</f>
        <v>-9.5419396494258318E-2</v>
      </c>
      <c r="I300">
        <v>2.7154813310344701</v>
      </c>
      <c r="J300">
        <f>(Table2[[#This Row],[1M Return vs Nifty]]-AVERAGE(Table2[1M Return vs Nifty]))/_xlfn.STDEV.P(Table2[1M Return vs Nifty])</f>
        <v>0.52299683685575327</v>
      </c>
      <c r="K300">
        <v>22.805482642580799</v>
      </c>
      <c r="L300">
        <f>(Table2[[#This Row],[6M Return vs Nifty]]-AVERAGE(Table2[6M Return vs Nifty]))/_xlfn.STDEV.P(Table2[6M Return vs Nifty])</f>
        <v>0.70585049278417533</v>
      </c>
      <c r="M300">
        <v>9.0335110014961408</v>
      </c>
      <c r="N300">
        <f>(Table2[[#This Row],[1W Return vs Nifty]]-AVERAGE(Table2[1W Return vs Nifty]))/_xlfn.STDEV.P(Table2[1W Return vs Nifty])</f>
        <v>1.7627090340600235</v>
      </c>
      <c r="O300">
        <v>750.72</v>
      </c>
      <c r="P300">
        <v>741.71352075401398</v>
      </c>
      <c r="Q300">
        <v>658.23471516102995</v>
      </c>
      <c r="R300">
        <v>60.078634250894197</v>
      </c>
      <c r="S300" s="1">
        <f>(Table2[[#This Row],[Close Price]]-Table2[[#This Row],[20D EMA]])/Table2[[#This Row],[20D EMA]]</f>
        <v>-4.2226129582268656E-3</v>
      </c>
      <c r="T300" s="1">
        <f>(Table2[[#This Row],[Close Price]]-Table2[[#This Row],[50D EMA]])/Table2[[#This Row],[50D EMA]]</f>
        <v>7.8689131081939815E-3</v>
      </c>
      <c r="U300" s="1">
        <f>(Table2[[#This Row],[Close Price]]-Table2[[#This Row],[200D EMA]])/Table2[[#This Row],[200D EMA]]</f>
        <v>0.13568911329315103</v>
      </c>
      <c r="V300">
        <v>0.82231452602867305</v>
      </c>
      <c r="W300">
        <v>745.7</v>
      </c>
      <c r="X300">
        <v>768</v>
      </c>
      <c r="Y300">
        <v>732.45</v>
      </c>
      <c r="Z300">
        <v>773.9</v>
      </c>
      <c r="AA300">
        <v>701.2</v>
      </c>
      <c r="AB300">
        <v>796.8</v>
      </c>
      <c r="AC300" s="1">
        <f>(Table2[[#This Row],[Close Price]]/Table2[[#This Row],[Day Low]])-1</f>
        <v>2.4808904385140718E-3</v>
      </c>
      <c r="AD300" s="1">
        <f>(Table2[[#This Row],[Day High]]/Table2[[#This Row],[Close Price]])-1</f>
        <v>2.7356029697010342E-2</v>
      </c>
      <c r="AE300" s="1">
        <f>(Table2[[#This Row],[Close Price]]/Table2[[#This Row],[Current Week Low]])-1</f>
        <v>2.0615741688852385E-2</v>
      </c>
      <c r="AF300" s="1">
        <f>(Table2[[#This Row],[Current Week High]]/Table2[[#This Row],[Close Price]])-1</f>
        <v>3.5248478362651436E-2</v>
      </c>
      <c r="AG300" s="1">
        <f>(Table2[[#This Row],[Close Price]]/Table2[[#This Row],[Current Month Low]])-1</f>
        <v>6.6100969766115014E-2</v>
      </c>
      <c r="AH300" s="1">
        <f>(Table2[[#This Row],[Current Month High]]/Table2[[#This Row],[Close Price]])-1</f>
        <v>6.5881880810648052E-2</v>
      </c>
      <c r="AI300">
        <v>6.5881880810647999</v>
      </c>
      <c r="AJ300">
        <v>61.301111230985001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-0.02</v>
      </c>
      <c r="AM300" t="s">
        <v>3158</v>
      </c>
      <c r="AN300">
        <v>1.1399999999999999</v>
      </c>
      <c r="AO300" t="s">
        <v>3159</v>
      </c>
      <c r="AP300">
        <v>9.0257700657700001E-4</v>
      </c>
      <c r="AQ300">
        <f>(Table2[[#This Row],[Sharpe Ratio]]-AVERAGE(Table2[Sharpe Ratio]))/_xlfn.STDEV.P(Table2[Sharpe Ratio])</f>
        <v>-0.66498792496405523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2.2311490422416385</v>
      </c>
      <c r="AS300">
        <f>_xlfn.RANK.AVG(Table2[[#This Row],[1Y Return vs Nifty Z-Score]],Table2[1Y Return vs Nifty Z-Score])</f>
        <v>330</v>
      </c>
      <c r="AT300">
        <f>_xlfn.RANK.AVG(Table2[[#This Row],[6M Return vs Nifty Z-Score]],Table2[6M Return vs Nifty Z-Score])</f>
        <v>133</v>
      </c>
      <c r="AU300">
        <f>_xlfn.RANK.AVG(Table2[[#This Row],[Sharpe Ratio Z-Score]],Table2[Sharpe Ratio Z-Score])</f>
        <v>492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248</v>
      </c>
      <c r="B301" t="s">
        <v>249</v>
      </c>
      <c r="C301" t="s">
        <v>3116</v>
      </c>
      <c r="D301" t="s">
        <v>250</v>
      </c>
      <c r="E301">
        <v>100397.63675025001</v>
      </c>
      <c r="F301">
        <v>6982.5</v>
      </c>
      <c r="G301">
        <v>17.047689893625499</v>
      </c>
      <c r="H301">
        <f>(Table2[[#This Row],[1Y Return vs Nifty]]-AVERAGE(Table2[1Y Return vs Nifty]))/_xlfn.STDEV.P(Table2[1Y Return vs Nifty])</f>
        <v>-8.6192078006968667E-2</v>
      </c>
      <c r="I301">
        <v>1.62797835115537</v>
      </c>
      <c r="J301">
        <f>(Table2[[#This Row],[1M Return vs Nifty]]-AVERAGE(Table2[1M Return vs Nifty]))/_xlfn.STDEV.P(Table2[1M Return vs Nifty])</f>
        <v>0.40130658954166115</v>
      </c>
      <c r="K301">
        <v>9.7303984621078197</v>
      </c>
      <c r="L301">
        <f>(Table2[[#This Row],[6M Return vs Nifty]]-AVERAGE(Table2[6M Return vs Nifty]))/_xlfn.STDEV.P(Table2[6M Return vs Nifty])</f>
        <v>0.22776550573981208</v>
      </c>
      <c r="M301">
        <v>1.6855674767352</v>
      </c>
      <c r="N301">
        <f>(Table2[[#This Row],[1W Return vs Nifty]]-AVERAGE(Table2[1W Return vs Nifty]))/_xlfn.STDEV.P(Table2[1W Return vs Nifty])</f>
        <v>0.32430865197325992</v>
      </c>
      <c r="O301">
        <v>6976.69</v>
      </c>
      <c r="P301">
        <v>6907.9552985254704</v>
      </c>
      <c r="Q301">
        <v>6390.4500539065602</v>
      </c>
      <c r="R301">
        <v>52.691572499338598</v>
      </c>
      <c r="S301" s="1">
        <f>(Table2[[#This Row],[Close Price]]-Table2[[#This Row],[20D EMA]])/Table2[[#This Row],[20D EMA]]</f>
        <v>8.3277313453806903E-4</v>
      </c>
      <c r="T301" s="1">
        <f>(Table2[[#This Row],[Close Price]]-Table2[[#This Row],[50D EMA]])/Table2[[#This Row],[50D EMA]]</f>
        <v>1.0791138369184501E-2</v>
      </c>
      <c r="U301" s="1">
        <f>(Table2[[#This Row],[Close Price]]-Table2[[#This Row],[200D EMA]])/Table2[[#This Row],[200D EMA]]</f>
        <v>9.2646048572355616E-2</v>
      </c>
      <c r="V301">
        <v>0.51551038290620799</v>
      </c>
      <c r="W301">
        <v>6939.8</v>
      </c>
      <c r="X301">
        <v>7035</v>
      </c>
      <c r="Y301">
        <v>6794.25</v>
      </c>
      <c r="Z301">
        <v>7035</v>
      </c>
      <c r="AA301">
        <v>6727.35</v>
      </c>
      <c r="AB301">
        <v>7243.95</v>
      </c>
      <c r="AC301" s="1">
        <f>(Table2[[#This Row],[Close Price]]/Table2[[#This Row],[Day Low]])-1</f>
        <v>6.1529150695984747E-3</v>
      </c>
      <c r="AD301" s="1">
        <f>(Table2[[#This Row],[Day High]]/Table2[[#This Row],[Close Price]])-1</f>
        <v>7.5187969924812581E-3</v>
      </c>
      <c r="AE301" s="1">
        <f>(Table2[[#This Row],[Close Price]]/Table2[[#This Row],[Current Week Low]])-1</f>
        <v>2.7707252456121045E-2</v>
      </c>
      <c r="AF301" s="1">
        <f>(Table2[[#This Row],[Current Week High]]/Table2[[#This Row],[Close Price]])-1</f>
        <v>7.5187969924812581E-3</v>
      </c>
      <c r="AG301" s="1">
        <f>(Table2[[#This Row],[Close Price]]/Table2[[#This Row],[Current Month Low]])-1</f>
        <v>3.7927267051662161E-2</v>
      </c>
      <c r="AH301" s="1">
        <f>(Table2[[#This Row],[Current Month High]]/Table2[[#This Row],[Close Price]])-1</f>
        <v>3.7443609022556279E-2</v>
      </c>
      <c r="AI301">
        <v>4.7898317221625399</v>
      </c>
      <c r="AJ301">
        <v>45.984256907203502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3159</v>
      </c>
      <c r="AN301">
        <v>-1.55</v>
      </c>
      <c r="AO301" t="s">
        <v>3158</v>
      </c>
      <c r="AP301">
        <v>4.3880533979343002E-2</v>
      </c>
      <c r="AQ301">
        <f>(Table2[[#This Row],[Sharpe Ratio]]-AVERAGE(Table2[Sharpe Ratio]))/_xlfn.STDEV.P(Table2[Sharpe Ratio])</f>
        <v>-0.15416389956611104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0.7130247696816534</v>
      </c>
      <c r="AS301">
        <f>_xlfn.RANK.AVG(Table2[[#This Row],[1Y Return vs Nifty Z-Score]],Table2[1Y Return vs Nifty Z-Score])</f>
        <v>327</v>
      </c>
      <c r="AT301">
        <f>_xlfn.RANK.AVG(Table2[[#This Row],[6M Return vs Nifty Z-Score]],Table2[6M Return vs Nifty Z-Score])</f>
        <v>242</v>
      </c>
      <c r="AU301">
        <f>_xlfn.RANK.AVG(Table2[[#This Row],[Sharpe Ratio Z-Score]],Table2[Sharpe Ratio Z-Score])</f>
        <v>386</v>
      </c>
      <c r="AV301">
        <f>(Table2[[#This Row],[Rank 1Y]]+Table2[[#This Row],[Rank 6M]]+Table2[[#This Row],[Rank Sharpe]])/3</f>
        <v>318.33333333333331</v>
      </c>
    </row>
    <row r="302" spans="1:48" hidden="1" x14ac:dyDescent="0.3">
      <c r="A302" t="s">
        <v>1892</v>
      </c>
      <c r="B302" t="s">
        <v>1893</v>
      </c>
      <c r="C302" t="s">
        <v>3123</v>
      </c>
      <c r="D302" t="s">
        <v>120</v>
      </c>
      <c r="E302">
        <v>3815.8716411</v>
      </c>
      <c r="F302">
        <v>1880.1</v>
      </c>
      <c r="G302">
        <v>10.302686385328</v>
      </c>
      <c r="H302">
        <f>(Table2[[#This Row],[1Y Return vs Nifty]]-AVERAGE(Table2[1Y Return vs Nifty]))/_xlfn.STDEV.P(Table2[1Y Return vs Nifty])</f>
        <v>-0.20500103127293995</v>
      </c>
      <c r="I302">
        <v>-10.791207175654</v>
      </c>
      <c r="J302">
        <f>(Table2[[#This Row],[1M Return vs Nifty]]-AVERAGE(Table2[1M Return vs Nifty]))/_xlfn.STDEV.P(Table2[1M Return vs Nifty])</f>
        <v>-0.98838501237472098</v>
      </c>
      <c r="K302">
        <v>-17.403190482204</v>
      </c>
      <c r="L302">
        <f>(Table2[[#This Row],[6M Return vs Nifty]]-AVERAGE(Table2[6M Return vs Nifty]))/_xlfn.STDEV.P(Table2[6M Return vs Nifty])</f>
        <v>-0.76436283086254087</v>
      </c>
      <c r="M302">
        <v>6.3302034218365</v>
      </c>
      <c r="N302">
        <f>(Table2[[#This Row],[1W Return vs Nifty]]-AVERAGE(Table2[1W Return vs Nifty]))/_xlfn.STDEV.P(Table2[1W Return vs Nifty])</f>
        <v>1.2335216985317503</v>
      </c>
      <c r="O302">
        <v>1932.81</v>
      </c>
      <c r="P302">
        <v>2044.53621396929</v>
      </c>
      <c r="Q302">
        <v>1932.9952491818999</v>
      </c>
      <c r="R302">
        <v>40.235252809655599</v>
      </c>
      <c r="S302" s="1">
        <f>(Table2[[#This Row],[Close Price]]-Table2[[#This Row],[20D EMA]])/Table2[[#This Row],[20D EMA]]</f>
        <v>-2.7271175128439958E-2</v>
      </c>
      <c r="T302" s="1">
        <f>(Table2[[#This Row],[Close Price]]-Table2[[#This Row],[50D EMA]])/Table2[[#This Row],[50D EMA]]</f>
        <v>-8.0427146677950687E-2</v>
      </c>
      <c r="U302" s="1">
        <f>(Table2[[#This Row],[Close Price]]-Table2[[#This Row],[200D EMA]])/Table2[[#This Row],[200D EMA]]</f>
        <v>-2.7364396888345594E-2</v>
      </c>
      <c r="V302">
        <v>0.97000679317862804</v>
      </c>
      <c r="W302">
        <v>1845.05</v>
      </c>
      <c r="X302">
        <v>1884.95</v>
      </c>
      <c r="Y302">
        <v>1830</v>
      </c>
      <c r="Z302">
        <v>1884.95</v>
      </c>
      <c r="AA302">
        <v>1729</v>
      </c>
      <c r="AB302">
        <v>2189.15</v>
      </c>
      <c r="AC302" s="1">
        <f>(Table2[[#This Row],[Close Price]]/Table2[[#This Row],[Day Low]])-1</f>
        <v>1.8996775155144752E-2</v>
      </c>
      <c r="AD302" s="1">
        <f>(Table2[[#This Row],[Day High]]/Table2[[#This Row],[Close Price]])-1</f>
        <v>2.5796500186161531E-3</v>
      </c>
      <c r="AE302" s="1">
        <f>(Table2[[#This Row],[Close Price]]/Table2[[#This Row],[Current Week Low]])-1</f>
        <v>2.7377049180327795E-2</v>
      </c>
      <c r="AF302" s="1">
        <f>(Table2[[#This Row],[Current Week High]]/Table2[[#This Row],[Close Price]])-1</f>
        <v>2.5796500186161531E-3</v>
      </c>
      <c r="AG302" s="1">
        <f>(Table2[[#This Row],[Close Price]]/Table2[[#This Row],[Current Month Low]])-1</f>
        <v>8.7391555812608379E-2</v>
      </c>
      <c r="AH302" s="1">
        <f>(Table2[[#This Row],[Current Month High]]/Table2[[#This Row],[Close Price]])-1</f>
        <v>0.16437955427902784</v>
      </c>
      <c r="AI302">
        <v>30.330833466304899</v>
      </c>
      <c r="AJ302">
        <v>45.721593551387301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-0.12</v>
      </c>
      <c r="AM302" t="s">
        <v>3158</v>
      </c>
      <c r="AN302">
        <v>-5.92</v>
      </c>
      <c r="AO302" t="s">
        <v>3158</v>
      </c>
      <c r="AP302">
        <v>0.24715682459241101</v>
      </c>
      <c r="AQ302">
        <f>(Table2[[#This Row],[Sharpe Ratio]]-AVERAGE(Table2[Sharpe Ratio]))/_xlfn.STDEV.P(Table2[Sharpe Ratio])</f>
        <v>2.2619214696088217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368</v>
      </c>
      <c r="AT302">
        <f>_xlfn.RANK.AVG(Table2[[#This Row],[6M Return vs Nifty Z-Score]],Table2[6M Return vs Nifty Z-Score])</f>
        <v>579</v>
      </c>
      <c r="AU302">
        <f>_xlfn.RANK.AVG(Table2[[#This Row],[Sharpe Ratio Z-Score]],Table2[Sharpe Ratio Z-Score])</f>
        <v>8</v>
      </c>
      <c r="AV302">
        <f>(Table2[[#This Row],[Rank 1Y]]+Table2[[#This Row],[Rank 6M]]+Table2[[#This Row],[Rank Sharpe]])/3</f>
        <v>318.33333333333331</v>
      </c>
    </row>
    <row r="303" spans="1:48" hidden="1" x14ac:dyDescent="0.3">
      <c r="A303" t="s">
        <v>185</v>
      </c>
      <c r="B303" t="s">
        <v>186</v>
      </c>
      <c r="C303" t="s">
        <v>3117</v>
      </c>
      <c r="D303" t="s">
        <v>83</v>
      </c>
      <c r="E303">
        <v>136440.99865689999</v>
      </c>
      <c r="F303">
        <v>427</v>
      </c>
      <c r="G303">
        <v>51.419670136484299</v>
      </c>
      <c r="H303">
        <f>(Table2[[#This Row],[1Y Return vs Nifty]]-AVERAGE(Table2[1Y Return vs Nifty]))/_xlfn.STDEV.P(Table2[1Y Return vs Nifty])</f>
        <v>0.5192485254425413</v>
      </c>
      <c r="I303">
        <v>-6.5300379284123498</v>
      </c>
      <c r="J303">
        <f>(Table2[[#This Row],[1M Return vs Nifty]]-AVERAGE(Table2[1M Return vs Nifty]))/_xlfn.STDEV.P(Table2[1M Return vs Nifty])</f>
        <v>-0.5115654089914845</v>
      </c>
      <c r="K303">
        <v>-12.632466780115299</v>
      </c>
      <c r="L303">
        <f>(Table2[[#This Row],[6M Return vs Nifty]]-AVERAGE(Table2[6M Return vs Nifty]))/_xlfn.STDEV.P(Table2[6M Return vs Nifty])</f>
        <v>-0.58992331308784085</v>
      </c>
      <c r="M303">
        <v>-2.2002424547050898</v>
      </c>
      <c r="N303">
        <f>(Table2[[#This Row],[1W Return vs Nifty]]-AVERAGE(Table2[1W Return vs Nifty]))/_xlfn.STDEV.P(Table2[1W Return vs Nifty])</f>
        <v>-0.43636002644885669</v>
      </c>
      <c r="O303">
        <v>443.27</v>
      </c>
      <c r="P303">
        <v>444.38059910485401</v>
      </c>
      <c r="Q303">
        <v>409.27190440896499</v>
      </c>
      <c r="R303">
        <v>27.342555835940502</v>
      </c>
      <c r="S303" s="1">
        <f>(Table2[[#This Row],[Close Price]]-Table2[[#This Row],[20D EMA]])/Table2[[#This Row],[20D EMA]]</f>
        <v>-3.6704491619103441E-2</v>
      </c>
      <c r="T303" s="1">
        <f>(Table2[[#This Row],[Close Price]]-Table2[[#This Row],[50D EMA]])/Table2[[#This Row],[50D EMA]]</f>
        <v>-3.9111966498683634E-2</v>
      </c>
      <c r="U303" s="1">
        <f>(Table2[[#This Row],[Close Price]]-Table2[[#This Row],[200D EMA]])/Table2[[#This Row],[200D EMA]]</f>
        <v>4.3316180270513302E-2</v>
      </c>
      <c r="V303">
        <v>0.73596897546550499</v>
      </c>
      <c r="W303">
        <v>421.85</v>
      </c>
      <c r="X303">
        <v>433.3</v>
      </c>
      <c r="Y303">
        <v>415</v>
      </c>
      <c r="Z303">
        <v>433.3</v>
      </c>
      <c r="AA303">
        <v>414.5</v>
      </c>
      <c r="AB303">
        <v>491.2</v>
      </c>
      <c r="AC303" s="1">
        <f>(Table2[[#This Row],[Close Price]]/Table2[[#This Row],[Day Low]])-1</f>
        <v>1.2208130852198629E-2</v>
      </c>
      <c r="AD303" s="1">
        <f>(Table2[[#This Row],[Day High]]/Table2[[#This Row],[Close Price]])-1</f>
        <v>1.4754098360655776E-2</v>
      </c>
      <c r="AE303" s="1">
        <f>(Table2[[#This Row],[Close Price]]/Table2[[#This Row],[Current Week Low]])-1</f>
        <v>2.8915662650602414E-2</v>
      </c>
      <c r="AF303" s="1">
        <f>(Table2[[#This Row],[Current Week High]]/Table2[[#This Row],[Close Price]])-1</f>
        <v>1.4754098360655776E-2</v>
      </c>
      <c r="AG303" s="1">
        <f>(Table2[[#This Row],[Close Price]]/Table2[[#This Row],[Current Month Low]])-1</f>
        <v>3.0156815440289586E-2</v>
      </c>
      <c r="AH303" s="1">
        <f>(Table2[[#This Row],[Current Month High]]/Table2[[#This Row],[Close Price]])-1</f>
        <v>0.15035128805620612</v>
      </c>
      <c r="AI303">
        <v>15.8899297423887</v>
      </c>
      <c r="AJ303">
        <v>81.702127659574401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0.12</v>
      </c>
      <c r="AM303" t="s">
        <v>3159</v>
      </c>
      <c r="AN303">
        <v>-7.64</v>
      </c>
      <c r="AO303" t="s">
        <v>3158</v>
      </c>
      <c r="AP303">
        <v>7.7845263664939005E-2</v>
      </c>
      <c r="AQ303">
        <f>(Table2[[#This Row],[Sharpe Ratio]]-AVERAGE(Table2[Sharpe Ratio]))/_xlfn.STDEV.P(Table2[Sharpe Ratio])</f>
        <v>0.24953141686187638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162</v>
      </c>
      <c r="AT303">
        <f>_xlfn.RANK.AVG(Table2[[#This Row],[6M Return vs Nifty Z-Score]],Table2[6M Return vs Nifty Z-Score])</f>
        <v>519</v>
      </c>
      <c r="AU303">
        <f>_xlfn.RANK.AVG(Table2[[#This Row],[Sharpe Ratio Z-Score]],Table2[Sharpe Ratio Z-Score])</f>
        <v>275</v>
      </c>
      <c r="AV303">
        <f>(Table2[[#This Row],[Rank 1Y]]+Table2[[#This Row],[Rank 6M]]+Table2[[#This Row],[Rank Sharpe]])/3</f>
        <v>318.66666666666669</v>
      </c>
    </row>
    <row r="304" spans="1:48" hidden="1" x14ac:dyDescent="0.3">
      <c r="A304" t="s">
        <v>953</v>
      </c>
      <c r="B304" t="s">
        <v>954</v>
      </c>
      <c r="C304" t="s">
        <v>3116</v>
      </c>
      <c r="D304" t="s">
        <v>51</v>
      </c>
      <c r="E304">
        <v>15116.494209029999</v>
      </c>
      <c r="F304">
        <v>6563.65</v>
      </c>
      <c r="G304">
        <v>13.504105370266201</v>
      </c>
      <c r="H304">
        <f>(Table2[[#This Row],[1Y Return vs Nifty]]-AVERAGE(Table2[1Y Return vs Nifty]))/_xlfn.STDEV.P(Table2[1Y Return vs Nifty])</f>
        <v>-0.14861006897048717</v>
      </c>
      <c r="I304">
        <v>-0.24766143532700999</v>
      </c>
      <c r="J304">
        <f>(Table2[[#This Row],[1M Return vs Nifty]]-AVERAGE(Table2[1M Return vs Nifty]))/_xlfn.STDEV.P(Table2[1M Return vs Nifty])</f>
        <v>0.19142480189399289</v>
      </c>
      <c r="K304">
        <v>18.3681498176567</v>
      </c>
      <c r="L304">
        <f>(Table2[[#This Row],[6M Return vs Nifty]]-AVERAGE(Table2[6M Return vs Nifty]))/_xlfn.STDEV.P(Table2[6M Return vs Nifty])</f>
        <v>0.54360127305956285</v>
      </c>
      <c r="M304">
        <v>-2.3539547800221499</v>
      </c>
      <c r="N304">
        <f>(Table2[[#This Row],[1W Return vs Nifty]]-AVERAGE(Table2[1W Return vs Nifty]))/_xlfn.STDEV.P(Table2[1W Return vs Nifty])</f>
        <v>-0.46645006003749906</v>
      </c>
      <c r="O304">
        <v>6704.4</v>
      </c>
      <c r="P304">
        <v>6782.8949911401696</v>
      </c>
      <c r="Q304">
        <v>6139.4892378695404</v>
      </c>
      <c r="R304">
        <v>33.264149947509097</v>
      </c>
      <c r="S304" s="1">
        <f>(Table2[[#This Row],[Close Price]]-Table2[[#This Row],[20D EMA]])/Table2[[#This Row],[20D EMA]]</f>
        <v>-2.0993675795000298E-2</v>
      </c>
      <c r="T304" s="1">
        <f>(Table2[[#This Row],[Close Price]]-Table2[[#This Row],[50D EMA]])/Table2[[#This Row],[50D EMA]]</f>
        <v>-3.2323217656553466E-2</v>
      </c>
      <c r="U304" s="1">
        <f>(Table2[[#This Row],[Close Price]]-Table2[[#This Row],[200D EMA]])/Table2[[#This Row],[200D EMA]]</f>
        <v>6.9087304447763315E-2</v>
      </c>
      <c r="V304">
        <v>0.76652214045754596</v>
      </c>
      <c r="W304">
        <v>6434.4</v>
      </c>
      <c r="X304">
        <v>6597</v>
      </c>
      <c r="Y304">
        <v>6262.05</v>
      </c>
      <c r="Z304">
        <v>6634.7</v>
      </c>
      <c r="AA304">
        <v>6262.05</v>
      </c>
      <c r="AB304">
        <v>7248.75</v>
      </c>
      <c r="AC304" s="1">
        <f>(Table2[[#This Row],[Close Price]]/Table2[[#This Row],[Day Low]])-1</f>
        <v>2.0087343031207183E-2</v>
      </c>
      <c r="AD304" s="1">
        <f>(Table2[[#This Row],[Day High]]/Table2[[#This Row],[Close Price]])-1</f>
        <v>5.0810143746238268E-3</v>
      </c>
      <c r="AE304" s="1">
        <f>(Table2[[#This Row],[Close Price]]/Table2[[#This Row],[Current Week Low]])-1</f>
        <v>4.8163141463258841E-2</v>
      </c>
      <c r="AF304" s="1">
        <f>(Table2[[#This Row],[Current Week High]]/Table2[[#This Row],[Close Price]])-1</f>
        <v>1.0824769754633534E-2</v>
      </c>
      <c r="AG304" s="1">
        <f>(Table2[[#This Row],[Close Price]]/Table2[[#This Row],[Current Month Low]])-1</f>
        <v>4.8163141463258841E-2</v>
      </c>
      <c r="AH304" s="1">
        <f>(Table2[[#This Row],[Current Month High]]/Table2[[#This Row],[Close Price]])-1</f>
        <v>0.10437789949189868</v>
      </c>
      <c r="AI304">
        <v>15.7892331248619</v>
      </c>
      <c r="AJ304">
        <v>42.887830894950902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-0.03</v>
      </c>
      <c r="AM304" t="s">
        <v>3158</v>
      </c>
      <c r="AN304">
        <v>-4.6100000000000003</v>
      </c>
      <c r="AO304" t="s">
        <v>3158</v>
      </c>
      <c r="AP304">
        <v>2.0904645145088999E-2</v>
      </c>
      <c r="AQ304">
        <f>(Table2[[#This Row],[Sharpe Ratio]]-AVERAGE(Table2[Sharpe Ratio]))/_xlfn.STDEV.P(Table2[Sharpe Ratio])</f>
        <v>-0.42724891449240238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352</v>
      </c>
      <c r="AT304">
        <f>_xlfn.RANK.AVG(Table2[[#This Row],[6M Return vs Nifty Z-Score]],Table2[6M Return vs Nifty Z-Score])</f>
        <v>160</v>
      </c>
      <c r="AU304">
        <f>_xlfn.RANK.AVG(Table2[[#This Row],[Sharpe Ratio Z-Score]],Table2[Sharpe Ratio Z-Score])</f>
        <v>444</v>
      </c>
      <c r="AV304">
        <f>(Table2[[#This Row],[Rank 1Y]]+Table2[[#This Row],[Rank 6M]]+Table2[[#This Row],[Rank Sharpe]])/3</f>
        <v>318.66666666666669</v>
      </c>
    </row>
    <row r="305" spans="1:48" hidden="1" x14ac:dyDescent="0.3">
      <c r="A305" t="s">
        <v>482</v>
      </c>
      <c r="B305" t="s">
        <v>483</v>
      </c>
      <c r="C305" t="s">
        <v>3117</v>
      </c>
      <c r="D305" t="s">
        <v>105</v>
      </c>
      <c r="E305">
        <v>44591.385850724997</v>
      </c>
      <c r="F305">
        <v>113.47</v>
      </c>
      <c r="G305">
        <v>35.747877463373896</v>
      </c>
      <c r="H305">
        <f>(Table2[[#This Row],[1Y Return vs Nifty]]-AVERAGE(Table2[1Y Return vs Nifty]))/_xlfn.STDEV.P(Table2[1Y Return vs Nifty])</f>
        <v>0.24319985015229847</v>
      </c>
      <c r="I305">
        <v>-10.5129943686189</v>
      </c>
      <c r="J305">
        <f>(Table2[[#This Row],[1M Return vs Nifty]]-AVERAGE(Table2[1M Return vs Nifty]))/_xlfn.STDEV.P(Table2[1M Return vs Nifty])</f>
        <v>-0.95725334108696691</v>
      </c>
      <c r="K305">
        <v>-23.252684504099701</v>
      </c>
      <c r="L305">
        <f>(Table2[[#This Row],[6M Return vs Nifty]]-AVERAGE(Table2[6M Return vs Nifty]))/_xlfn.STDEV.P(Table2[6M Return vs Nifty])</f>
        <v>-0.97824713440305722</v>
      </c>
      <c r="M305">
        <v>1.57023981856079</v>
      </c>
      <c r="N305">
        <f>(Table2[[#This Row],[1W Return vs Nifty]]-AVERAGE(Table2[1W Return vs Nifty]))/_xlfn.STDEV.P(Table2[1W Return vs Nifty])</f>
        <v>0.3017326282158318</v>
      </c>
      <c r="O305">
        <v>117.1</v>
      </c>
      <c r="P305">
        <v>124.19498060258699</v>
      </c>
      <c r="Q305">
        <v>121.185449838586</v>
      </c>
      <c r="R305">
        <v>37.680478386457501</v>
      </c>
      <c r="S305" s="1">
        <f>(Table2[[#This Row],[Close Price]]-Table2[[#This Row],[20D EMA]])/Table2[[#This Row],[20D EMA]]</f>
        <v>-3.0999146029034974E-2</v>
      </c>
      <c r="T305" s="1">
        <f>(Table2[[#This Row],[Close Price]]-Table2[[#This Row],[50D EMA]])/Table2[[#This Row],[50D EMA]]</f>
        <v>-8.6355990802124194E-2</v>
      </c>
      <c r="U305" s="1">
        <f>(Table2[[#This Row],[Close Price]]-Table2[[#This Row],[200D EMA]])/Table2[[#This Row],[200D EMA]]</f>
        <v>-6.3666470264067646E-2</v>
      </c>
      <c r="V305">
        <v>0.59342563529742598</v>
      </c>
      <c r="W305">
        <v>109.81</v>
      </c>
      <c r="X305">
        <v>113.99</v>
      </c>
      <c r="Y305">
        <v>106.22</v>
      </c>
      <c r="Z305">
        <v>113.99</v>
      </c>
      <c r="AA305">
        <v>106.2</v>
      </c>
      <c r="AB305">
        <v>133.25</v>
      </c>
      <c r="AC305" s="1">
        <f>(Table2[[#This Row],[Close Price]]/Table2[[#This Row],[Day Low]])-1</f>
        <v>3.3330297787086849E-2</v>
      </c>
      <c r="AD305" s="1">
        <f>(Table2[[#This Row],[Day High]]/Table2[[#This Row],[Close Price]])-1</f>
        <v>4.5827090861019215E-3</v>
      </c>
      <c r="AE305" s="1">
        <f>(Table2[[#This Row],[Close Price]]/Table2[[#This Row],[Current Week Low]])-1</f>
        <v>6.8254565995104599E-2</v>
      </c>
      <c r="AF305" s="1">
        <f>(Table2[[#This Row],[Current Week High]]/Table2[[#This Row],[Close Price]])-1</f>
        <v>4.5827090861019215E-3</v>
      </c>
      <c r="AG305" s="1">
        <f>(Table2[[#This Row],[Close Price]]/Table2[[#This Row],[Current Month Low]])-1</f>
        <v>6.8455743879472619E-2</v>
      </c>
      <c r="AH305" s="1">
        <f>(Table2[[#This Row],[Current Month High]]/Table2[[#This Row],[Close Price]])-1</f>
        <v>0.17431920331365114</v>
      </c>
      <c r="AI305">
        <v>50.259980611615397</v>
      </c>
      <c r="AJ305">
        <v>67.730968218773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-0.12</v>
      </c>
      <c r="AM305" t="s">
        <v>3158</v>
      </c>
      <c r="AN305">
        <v>-4.74</v>
      </c>
      <c r="AO305" t="s">
        <v>3158</v>
      </c>
      <c r="AP305">
        <v>0.155028762856738</v>
      </c>
      <c r="AQ305">
        <f>(Table2[[#This Row],[Sharpe Ratio]]-AVERAGE(Table2[Sharpe Ratio]))/_xlfn.STDEV.P(Table2[Sharpe Ratio])</f>
        <v>1.1669129893837553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224</v>
      </c>
      <c r="AT305">
        <f>_xlfn.RANK.AVG(Table2[[#This Row],[6M Return vs Nifty Z-Score]],Table2[6M Return vs Nifty Z-Score])</f>
        <v>642</v>
      </c>
      <c r="AU305">
        <f>_xlfn.RANK.AVG(Table2[[#This Row],[Sharpe Ratio Z-Score]],Table2[Sharpe Ratio Z-Score])</f>
        <v>94</v>
      </c>
      <c r="AV305">
        <f>(Table2[[#This Row],[Rank 1Y]]+Table2[[#This Row],[Rank 6M]]+Table2[[#This Row],[Rank Sharpe]])/3</f>
        <v>320</v>
      </c>
    </row>
    <row r="306" spans="1:48" hidden="1" x14ac:dyDescent="0.3">
      <c r="A306" t="s">
        <v>100</v>
      </c>
      <c r="B306" t="s">
        <v>101</v>
      </c>
      <c r="C306" t="s">
        <v>3110</v>
      </c>
      <c r="D306" t="s">
        <v>102</v>
      </c>
      <c r="E306">
        <v>276798.94280720397</v>
      </c>
      <c r="F306">
        <v>449.15</v>
      </c>
      <c r="G306">
        <v>15.624593742272699</v>
      </c>
      <c r="H306">
        <f>(Table2[[#This Row],[1Y Return vs Nifty]]-AVERAGE(Table2[1Y Return vs Nifty]))/_xlfn.STDEV.P(Table2[1Y Return vs Nifty])</f>
        <v>-0.1112590129508965</v>
      </c>
      <c r="I306">
        <v>-7.2066853065069898</v>
      </c>
      <c r="J306">
        <f>(Table2[[#This Row],[1M Return vs Nifty]]-AVERAGE(Table2[1M Return vs Nifty]))/_xlfn.STDEV.P(Table2[1M Return vs Nifty])</f>
        <v>-0.58728141925374866</v>
      </c>
      <c r="K306">
        <v>-8.8133799879944199</v>
      </c>
      <c r="L306">
        <f>(Table2[[#This Row],[6M Return vs Nifty]]-AVERAGE(Table2[6M Return vs Nifty]))/_xlfn.STDEV.P(Table2[6M Return vs Nifty])</f>
        <v>-0.45028000109607358</v>
      </c>
      <c r="M306">
        <v>-4.0933054521815304</v>
      </c>
      <c r="N306">
        <f>(Table2[[#This Row],[1W Return vs Nifty]]-AVERAGE(Table2[1W Return vs Nifty]))/_xlfn.STDEV.P(Table2[1W Return vs Nifty])</f>
        <v>-0.80693752608648706</v>
      </c>
      <c r="O306">
        <v>475.96</v>
      </c>
      <c r="P306">
        <v>488.747859195476</v>
      </c>
      <c r="Q306">
        <v>457.36301626428798</v>
      </c>
      <c r="R306">
        <v>24.558008652993799</v>
      </c>
      <c r="S306" s="1">
        <f>(Table2[[#This Row],[Close Price]]-Table2[[#This Row],[20D EMA]])/Table2[[#This Row],[20D EMA]]</f>
        <v>-5.6328262879233558E-2</v>
      </c>
      <c r="T306" s="1">
        <f>(Table2[[#This Row],[Close Price]]-Table2[[#This Row],[50D EMA]])/Table2[[#This Row],[50D EMA]]</f>
        <v>-8.1018992616474564E-2</v>
      </c>
      <c r="U306" s="1">
        <f>(Table2[[#This Row],[Close Price]]-Table2[[#This Row],[200D EMA]])/Table2[[#This Row],[200D EMA]]</f>
        <v>-1.7957324864986669E-2</v>
      </c>
      <c r="V306">
        <v>0.89089478950366197</v>
      </c>
      <c r="W306">
        <v>445</v>
      </c>
      <c r="X306">
        <v>455.8</v>
      </c>
      <c r="Y306">
        <v>435.25</v>
      </c>
      <c r="Z306">
        <v>458</v>
      </c>
      <c r="AA306">
        <v>435.25</v>
      </c>
      <c r="AB306">
        <v>516</v>
      </c>
      <c r="AC306" s="1">
        <f>(Table2[[#This Row],[Close Price]]/Table2[[#This Row],[Day Low]])-1</f>
        <v>9.3258426966291719E-3</v>
      </c>
      <c r="AD306" s="1">
        <f>(Table2[[#This Row],[Day High]]/Table2[[#This Row],[Close Price]])-1</f>
        <v>1.4805744183457703E-2</v>
      </c>
      <c r="AE306" s="1">
        <f>(Table2[[#This Row],[Close Price]]/Table2[[#This Row],[Current Week Low]])-1</f>
        <v>3.1935669155657598E-2</v>
      </c>
      <c r="AF306" s="1">
        <f>(Table2[[#This Row],[Current Week High]]/Table2[[#This Row],[Close Price]])-1</f>
        <v>1.9703885116330921E-2</v>
      </c>
      <c r="AG306" s="1">
        <f>(Table2[[#This Row],[Close Price]]/Table2[[#This Row],[Current Month Low]])-1</f>
        <v>3.1935669155657598E-2</v>
      </c>
      <c r="AH306" s="1">
        <f>(Table2[[#This Row],[Current Month High]]/Table2[[#This Row],[Close Price]])-1</f>
        <v>0.1488366915284427</v>
      </c>
      <c r="AI306">
        <v>21.017477457419499</v>
      </c>
      <c r="AJ306">
        <v>46.853032532287003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-0.16</v>
      </c>
      <c r="AM306" t="s">
        <v>3158</v>
      </c>
      <c r="AN306">
        <v>-9.86</v>
      </c>
      <c r="AO306" t="s">
        <v>3158</v>
      </c>
      <c r="AP306">
        <v>0.123489551052565</v>
      </c>
      <c r="AQ306">
        <f>(Table2[[#This Row],[Sharpe Ratio]]-AVERAGE(Table2[Sharpe Ratio]))/_xlfn.STDEV.P(Table2[Sharpe Ratio])</f>
        <v>0.79204670288495516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337</v>
      </c>
      <c r="AT306">
        <f>_xlfn.RANK.AVG(Table2[[#This Row],[6M Return vs Nifty Z-Score]],Table2[6M Return vs Nifty Z-Score])</f>
        <v>479</v>
      </c>
      <c r="AU306">
        <f>_xlfn.RANK.AVG(Table2[[#This Row],[Sharpe Ratio Z-Score]],Table2[Sharpe Ratio Z-Score])</f>
        <v>145</v>
      </c>
      <c r="AV306">
        <f>(Table2[[#This Row],[Rank 1Y]]+Table2[[#This Row],[Rank 6M]]+Table2[[#This Row],[Rank Sharpe]])/3</f>
        <v>320.33333333333331</v>
      </c>
    </row>
    <row r="307" spans="1:48" hidden="1" x14ac:dyDescent="0.3">
      <c r="A307" t="s">
        <v>35</v>
      </c>
      <c r="B307" t="s">
        <v>36</v>
      </c>
      <c r="C307" t="s">
        <v>3114</v>
      </c>
      <c r="D307" t="s">
        <v>37</v>
      </c>
      <c r="E307">
        <v>614913.92702185502</v>
      </c>
      <c r="F307">
        <v>491.55</v>
      </c>
      <c r="G307">
        <v>-12.9722477299057</v>
      </c>
      <c r="H307">
        <f>(Table2[[#This Row],[1Y Return vs Nifty]]-AVERAGE(Table2[1Y Return vs Nifty]))/_xlfn.STDEV.P(Table2[1Y Return vs Nifty])</f>
        <v>-0.61497421455796109</v>
      </c>
      <c r="I307">
        <v>-0.64829074674911502</v>
      </c>
      <c r="J307">
        <f>(Table2[[#This Row],[1M Return vs Nifty]]-AVERAGE(Table2[1M Return vs Nifty]))/_xlfn.STDEV.P(Table2[1M Return vs Nifty])</f>
        <v>0.14659487416942671</v>
      </c>
      <c r="K307">
        <v>5.1516335168650604</v>
      </c>
      <c r="L307">
        <f>(Table2[[#This Row],[6M Return vs Nifty]]-AVERAGE(Table2[6M Return vs Nifty]))/_xlfn.STDEV.P(Table2[6M Return vs Nifty])</f>
        <v>6.0344879661182668E-2</v>
      </c>
      <c r="M307">
        <v>1.4854504952851699</v>
      </c>
      <c r="N307">
        <f>(Table2[[#This Row],[1W Return vs Nifty]]-AVERAGE(Table2[1W Return vs Nifty]))/_xlfn.STDEV.P(Table2[1W Return vs Nifty])</f>
        <v>0.28513465157304074</v>
      </c>
      <c r="O307">
        <v>491.32</v>
      </c>
      <c r="P307">
        <v>494.229345710904</v>
      </c>
      <c r="Q307">
        <v>466.54702010089198</v>
      </c>
      <c r="R307">
        <v>49.766358751180903</v>
      </c>
      <c r="S307" s="1">
        <f>(Table2[[#This Row],[Close Price]]-Table2[[#This Row],[20D EMA]])/Table2[[#This Row],[20D EMA]]</f>
        <v>4.6812667915008179E-4</v>
      </c>
      <c r="T307" s="1">
        <f>(Table2[[#This Row],[Close Price]]-Table2[[#This Row],[50D EMA]])/Table2[[#This Row],[50D EMA]]</f>
        <v>-5.4212598546733246E-3</v>
      </c>
      <c r="U307" s="1">
        <f>(Table2[[#This Row],[Close Price]]-Table2[[#This Row],[200D EMA]])/Table2[[#This Row],[200D EMA]]</f>
        <v>5.3591554166825602E-2</v>
      </c>
      <c r="V307">
        <v>0.98180041240153504</v>
      </c>
      <c r="W307">
        <v>486.5</v>
      </c>
      <c r="X307">
        <v>493.25</v>
      </c>
      <c r="Y307">
        <v>476</v>
      </c>
      <c r="Z307">
        <v>493.25</v>
      </c>
      <c r="AA307">
        <v>470</v>
      </c>
      <c r="AB307">
        <v>519.75</v>
      </c>
      <c r="AC307" s="1">
        <f>(Table2[[#This Row],[Close Price]]/Table2[[#This Row],[Day Low]])-1</f>
        <v>1.0380267214799677E-2</v>
      </c>
      <c r="AD307" s="1">
        <f>(Table2[[#This Row],[Day High]]/Table2[[#This Row],[Close Price]])-1</f>
        <v>3.4584477672667813E-3</v>
      </c>
      <c r="AE307" s="1">
        <f>(Table2[[#This Row],[Close Price]]/Table2[[#This Row],[Current Week Low]])-1</f>
        <v>3.2668067226890862E-2</v>
      </c>
      <c r="AF307" s="1">
        <f>(Table2[[#This Row],[Current Week High]]/Table2[[#This Row],[Close Price]])-1</f>
        <v>3.4584477672667813E-3</v>
      </c>
      <c r="AG307" s="1">
        <f>(Table2[[#This Row],[Close Price]]/Table2[[#This Row],[Current Month Low]])-1</f>
        <v>4.585106382978732E-2</v>
      </c>
      <c r="AH307" s="1">
        <f>(Table2[[#This Row],[Current Month High]]/Table2[[#This Row],[Close Price]])-1</f>
        <v>5.73695453158376E-2</v>
      </c>
      <c r="AI307">
        <v>7.5170379412063904</v>
      </c>
      <c r="AJ307">
        <v>23.087517215475099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0.03</v>
      </c>
      <c r="AM307" t="s">
        <v>3159</v>
      </c>
      <c r="AN307">
        <v>-1.0900000000000001</v>
      </c>
      <c r="AO307" t="s">
        <v>3158</v>
      </c>
      <c r="AP307">
        <v>0.131033663754964</v>
      </c>
      <c r="AQ307">
        <f>(Table2[[#This Row],[Sharpe Ratio]]-AVERAGE(Table2[Sharpe Ratio]))/_xlfn.STDEV.P(Table2[Sharpe Ratio])</f>
        <v>0.88171392511092606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527</v>
      </c>
      <c r="AT307">
        <f>_xlfn.RANK.AVG(Table2[[#This Row],[6M Return vs Nifty Z-Score]],Table2[6M Return vs Nifty Z-Score])</f>
        <v>304</v>
      </c>
      <c r="AU307">
        <f>_xlfn.RANK.AVG(Table2[[#This Row],[Sharpe Ratio Z-Score]],Table2[Sharpe Ratio Z-Score])</f>
        <v>131</v>
      </c>
      <c r="AV307">
        <f>(Table2[[#This Row],[Rank 1Y]]+Table2[[#This Row],[Rank 6M]]+Table2[[#This Row],[Rank Sharpe]])/3</f>
        <v>320.66666666666669</v>
      </c>
    </row>
    <row r="308" spans="1:48" hidden="1" x14ac:dyDescent="0.3">
      <c r="A308" t="s">
        <v>1623</v>
      </c>
      <c r="B308" t="s">
        <v>1624</v>
      </c>
      <c r="C308" t="s">
        <v>3116</v>
      </c>
      <c r="D308" t="s">
        <v>171</v>
      </c>
      <c r="E308">
        <v>5641.4689980000003</v>
      </c>
      <c r="F308">
        <v>622.5</v>
      </c>
      <c r="G308">
        <v>31.979412230395798</v>
      </c>
      <c r="H308">
        <f>(Table2[[#This Row],[1Y Return vs Nifty]]-AVERAGE(Table2[1Y Return vs Nifty]))/_xlfn.STDEV.P(Table2[1Y Return vs Nifty])</f>
        <v>0.17682072830328063</v>
      </c>
      <c r="I308">
        <v>4.58272449517548</v>
      </c>
      <c r="J308">
        <f>(Table2[[#This Row],[1M Return vs Nifty]]-AVERAGE(Table2[1M Return vs Nifty]))/_xlfn.STDEV.P(Table2[1M Return vs Nifty])</f>
        <v>0.73193905277973037</v>
      </c>
      <c r="K308">
        <v>13.6416120105497</v>
      </c>
      <c r="L308">
        <f>(Table2[[#This Row],[6M Return vs Nifty]]-AVERAGE(Table2[6M Return vs Nifty]))/_xlfn.STDEV.P(Table2[6M Return vs Nifty])</f>
        <v>0.37077739406303761</v>
      </c>
      <c r="M308">
        <v>4.26007510265931</v>
      </c>
      <c r="N308">
        <f>(Table2[[#This Row],[1W Return vs Nifty]]-AVERAGE(Table2[1W Return vs Nifty]))/_xlfn.STDEV.P(Table2[1W Return vs Nifty])</f>
        <v>0.82828268774744029</v>
      </c>
      <c r="O308">
        <v>616.91</v>
      </c>
      <c r="P308">
        <v>623.46157807642805</v>
      </c>
      <c r="Q308">
        <v>570.04320754199796</v>
      </c>
      <c r="R308">
        <v>47.775488104716402</v>
      </c>
      <c r="S308" s="1">
        <f>(Table2[[#This Row],[Close Price]]-Table2[[#This Row],[20D EMA]])/Table2[[#This Row],[20D EMA]]</f>
        <v>9.0612893290756055E-3</v>
      </c>
      <c r="T308" s="1">
        <f>(Table2[[#This Row],[Close Price]]-Table2[[#This Row],[50D EMA]])/Table2[[#This Row],[50D EMA]]</f>
        <v>-1.542321307745732E-3</v>
      </c>
      <c r="U308" s="1">
        <f>(Table2[[#This Row],[Close Price]]-Table2[[#This Row],[200D EMA]])/Table2[[#This Row],[200D EMA]]</f>
        <v>9.202248489933508E-2</v>
      </c>
      <c r="V308">
        <v>0.79745667197743997</v>
      </c>
      <c r="W308">
        <v>607</v>
      </c>
      <c r="X308">
        <v>630.70000000000005</v>
      </c>
      <c r="Y308">
        <v>595</v>
      </c>
      <c r="Z308">
        <v>636.35</v>
      </c>
      <c r="AA308">
        <v>579.04999999999995</v>
      </c>
      <c r="AB308">
        <v>647.5</v>
      </c>
      <c r="AC308" s="1">
        <f>(Table2[[#This Row],[Close Price]]/Table2[[#This Row],[Day Low]])-1</f>
        <v>2.5535420098846684E-2</v>
      </c>
      <c r="AD308" s="1">
        <f>(Table2[[#This Row],[Day High]]/Table2[[#This Row],[Close Price]])-1</f>
        <v>1.3172690763052275E-2</v>
      </c>
      <c r="AE308" s="1">
        <f>(Table2[[#This Row],[Close Price]]/Table2[[#This Row],[Current Week Low]])-1</f>
        <v>4.6218487394958041E-2</v>
      </c>
      <c r="AF308" s="1">
        <f>(Table2[[#This Row],[Current Week High]]/Table2[[#This Row],[Close Price]])-1</f>
        <v>2.2248995983935815E-2</v>
      </c>
      <c r="AG308" s="1">
        <f>(Table2[[#This Row],[Close Price]]/Table2[[#This Row],[Current Month Low]])-1</f>
        <v>7.5036698039893102E-2</v>
      </c>
      <c r="AH308" s="1">
        <f>(Table2[[#This Row],[Current Month High]]/Table2[[#This Row],[Close Price]])-1</f>
        <v>4.016064257028118E-2</v>
      </c>
      <c r="AI308">
        <v>15.9357429718875</v>
      </c>
      <c r="AJ308">
        <v>63.794237600315697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0.04</v>
      </c>
      <c r="AM308" t="s">
        <v>3159</v>
      </c>
      <c r="AN308">
        <v>2.0299999999999998</v>
      </c>
      <c r="AO308" t="s">
        <v>3159</v>
      </c>
      <c r="AQ308">
        <f>(Table2[[#This Row],[Sharpe Ratio]]-AVERAGE(Table2[Sharpe Ratio]))/_xlfn.STDEV.P(Table2[Sharpe Ratio])</f>
        <v>-0.67571570385832536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240</v>
      </c>
      <c r="AT308">
        <f>_xlfn.RANK.AVG(Table2[[#This Row],[6M Return vs Nifty Z-Score]],Table2[6M Return vs Nifty Z-Score])</f>
        <v>201</v>
      </c>
      <c r="AU308">
        <f>_xlfn.RANK.AVG(Table2[[#This Row],[Sharpe Ratio Z-Score]],Table2[Sharpe Ratio Z-Score])</f>
        <v>521.5</v>
      </c>
      <c r="AV308">
        <f>(Table2[[#This Row],[Rank 1Y]]+Table2[[#This Row],[Rank 6M]]+Table2[[#This Row],[Rank Sharpe]])/3</f>
        <v>320.83333333333331</v>
      </c>
    </row>
    <row r="309" spans="1:48" hidden="1" x14ac:dyDescent="0.3">
      <c r="A309" t="s">
        <v>1196</v>
      </c>
      <c r="B309" t="s">
        <v>1197</v>
      </c>
      <c r="C309" t="s">
        <v>3129</v>
      </c>
      <c r="D309" t="s">
        <v>1063</v>
      </c>
      <c r="E309">
        <v>9813.5740418000005</v>
      </c>
      <c r="F309">
        <v>510.2</v>
      </c>
      <c r="G309">
        <v>25.0636492208634</v>
      </c>
      <c r="H309">
        <f>(Table2[[#This Row],[1Y Return vs Nifty]]-AVERAGE(Table2[1Y Return vs Nifty]))/_xlfn.STDEV.P(Table2[1Y Return vs Nifty])</f>
        <v>5.5003954866870541E-2</v>
      </c>
      <c r="I309">
        <v>-5.7737472378400998</v>
      </c>
      <c r="J309">
        <f>(Table2[[#This Row],[1M Return vs Nifty]]-AVERAGE(Table2[1M Return vs Nifty]))/_xlfn.STDEV.P(Table2[1M Return vs Nifty])</f>
        <v>-0.42693740991481616</v>
      </c>
      <c r="K309">
        <v>10.7785558217263</v>
      </c>
      <c r="L309">
        <f>(Table2[[#This Row],[6M Return vs Nifty]]-AVERAGE(Table2[6M Return vs Nifty]))/_xlfn.STDEV.P(Table2[6M Return vs Nifty])</f>
        <v>0.26609094141402651</v>
      </c>
      <c r="M309">
        <v>1.2341204725277399</v>
      </c>
      <c r="N309">
        <f>(Table2[[#This Row],[1W Return vs Nifty]]-AVERAGE(Table2[1W Return vs Nifty]))/_xlfn.STDEV.P(Table2[1W Return vs Nifty])</f>
        <v>0.23593541650190242</v>
      </c>
      <c r="O309">
        <v>530.99</v>
      </c>
      <c r="P309">
        <v>537.76766271310805</v>
      </c>
      <c r="Q309">
        <v>484.46955466572098</v>
      </c>
      <c r="R309">
        <v>37.256617221292899</v>
      </c>
      <c r="S309" s="1">
        <f>(Table2[[#This Row],[Close Price]]-Table2[[#This Row],[20D EMA]])/Table2[[#This Row],[20D EMA]]</f>
        <v>-3.9153279722782014E-2</v>
      </c>
      <c r="T309" s="1">
        <f>(Table2[[#This Row],[Close Price]]-Table2[[#This Row],[50D EMA]])/Table2[[#This Row],[50D EMA]]</f>
        <v>-5.1263146939750162E-2</v>
      </c>
      <c r="U309" s="1">
        <f>(Table2[[#This Row],[Close Price]]-Table2[[#This Row],[200D EMA]])/Table2[[#This Row],[200D EMA]]</f>
        <v>5.311055170852326E-2</v>
      </c>
      <c r="V309">
        <v>0.76683576232098605</v>
      </c>
      <c r="W309">
        <v>493.1</v>
      </c>
      <c r="X309">
        <v>523</v>
      </c>
      <c r="Y309">
        <v>468</v>
      </c>
      <c r="Z309">
        <v>523</v>
      </c>
      <c r="AA309">
        <v>466.4</v>
      </c>
      <c r="AB309">
        <v>688.9</v>
      </c>
      <c r="AC309" s="1">
        <f>(Table2[[#This Row],[Close Price]]/Table2[[#This Row],[Day Low]])-1</f>
        <v>3.4678564185763427E-2</v>
      </c>
      <c r="AD309" s="1">
        <f>(Table2[[#This Row],[Day High]]/Table2[[#This Row],[Close Price]])-1</f>
        <v>2.508820070560569E-2</v>
      </c>
      <c r="AE309" s="1">
        <f>(Table2[[#This Row],[Close Price]]/Table2[[#This Row],[Current Week Low]])-1</f>
        <v>9.0170940170940073E-2</v>
      </c>
      <c r="AF309" s="1">
        <f>(Table2[[#This Row],[Current Week High]]/Table2[[#This Row],[Close Price]])-1</f>
        <v>2.508820070560569E-2</v>
      </c>
      <c r="AG309" s="1">
        <f>(Table2[[#This Row],[Close Price]]/Table2[[#This Row],[Current Month Low]])-1</f>
        <v>9.3910806174957173E-2</v>
      </c>
      <c r="AH309" s="1">
        <f>(Table2[[#This Row],[Current Month High]]/Table2[[#This Row],[Close Price]])-1</f>
        <v>0.35025480203841619</v>
      </c>
      <c r="AI309">
        <v>35.025480203841603</v>
      </c>
      <c r="AJ309">
        <v>64.793281653746703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0.08</v>
      </c>
      <c r="AM309" t="s">
        <v>3159</v>
      </c>
      <c r="AN309">
        <v>-7.31</v>
      </c>
      <c r="AO309" t="s">
        <v>3158</v>
      </c>
      <c r="AP309">
        <v>1.3515807822248E-2</v>
      </c>
      <c r="AQ309">
        <f>(Table2[[#This Row],[Sharpe Ratio]]-AVERAGE(Table2[Sharpe Ratio]))/_xlfn.STDEV.P(Table2[Sharpe Ratio])</f>
        <v>-0.51507057680771307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276</v>
      </c>
      <c r="AT309">
        <f>_xlfn.RANK.AVG(Table2[[#This Row],[6M Return vs Nifty Z-Score]],Table2[6M Return vs Nifty Z-Score])</f>
        <v>226</v>
      </c>
      <c r="AU309">
        <f>_xlfn.RANK.AVG(Table2[[#This Row],[Sharpe Ratio Z-Score]],Table2[Sharpe Ratio Z-Score])</f>
        <v>464</v>
      </c>
      <c r="AV309">
        <f>(Table2[[#This Row],[Rank 1Y]]+Table2[[#This Row],[Rank 6M]]+Table2[[#This Row],[Rank Sharpe]])/3</f>
        <v>322</v>
      </c>
    </row>
    <row r="310" spans="1:48" hidden="1" x14ac:dyDescent="0.3">
      <c r="A310" t="s">
        <v>1715</v>
      </c>
      <c r="B310" t="s">
        <v>1716</v>
      </c>
      <c r="C310" t="s">
        <v>3123</v>
      </c>
      <c r="D310" t="s">
        <v>200</v>
      </c>
      <c r="E310">
        <v>4829.0215879349998</v>
      </c>
      <c r="F310">
        <v>7110.45</v>
      </c>
      <c r="G310">
        <v>51.279341264756901</v>
      </c>
      <c r="H310">
        <f>(Table2[[#This Row],[1Y Return vs Nifty]]-AVERAGE(Table2[1Y Return vs Nifty]))/_xlfn.STDEV.P(Table2[1Y Return vs Nifty])</f>
        <v>0.51677672148537257</v>
      </c>
      <c r="I310">
        <v>-7.6219449766520402</v>
      </c>
      <c r="J310">
        <f>(Table2[[#This Row],[1M Return vs Nifty]]-AVERAGE(Table2[1M Return vs Nifty]))/_xlfn.STDEV.P(Table2[1M Return vs Nifty])</f>
        <v>-0.63374846614417402</v>
      </c>
      <c r="K310">
        <v>-21.7575521271092</v>
      </c>
      <c r="L310">
        <f>(Table2[[#This Row],[6M Return vs Nifty]]-AVERAGE(Table2[6M Return vs Nifty]))/_xlfn.STDEV.P(Table2[6M Return vs Nifty])</f>
        <v>-0.92357824407570988</v>
      </c>
      <c r="M310">
        <v>-1.84534252123866</v>
      </c>
      <c r="N310">
        <f>(Table2[[#This Row],[1W Return vs Nifty]]-AVERAGE(Table2[1W Return vs Nifty]))/_xlfn.STDEV.P(Table2[1W Return vs Nifty])</f>
        <v>-0.36688641139173933</v>
      </c>
      <c r="O310">
        <v>7432.37</v>
      </c>
      <c r="P310">
        <v>7528.7100455611098</v>
      </c>
      <c r="Q310">
        <v>6999.2996458068301</v>
      </c>
      <c r="R310">
        <v>29.4381830892385</v>
      </c>
      <c r="S310" s="1">
        <f>(Table2[[#This Row],[Close Price]]-Table2[[#This Row],[20D EMA]])/Table2[[#This Row],[20D EMA]]</f>
        <v>-4.3313236558459832E-2</v>
      </c>
      <c r="T310" s="1">
        <f>(Table2[[#This Row],[Close Price]]-Table2[[#This Row],[50D EMA]])/Table2[[#This Row],[50D EMA]]</f>
        <v>-5.5555339896203607E-2</v>
      </c>
      <c r="U310" s="1">
        <f>(Table2[[#This Row],[Close Price]]-Table2[[#This Row],[200D EMA]])/Table2[[#This Row],[200D EMA]]</f>
        <v>1.588021085220407E-2</v>
      </c>
      <c r="V310">
        <v>0.47163463484892998</v>
      </c>
      <c r="W310">
        <v>6975</v>
      </c>
      <c r="X310">
        <v>7219.95</v>
      </c>
      <c r="Y310">
        <v>6785.1</v>
      </c>
      <c r="Z310">
        <v>7219.95</v>
      </c>
      <c r="AA310">
        <v>6785.1</v>
      </c>
      <c r="AB310">
        <v>8356.9</v>
      </c>
      <c r="AC310" s="1">
        <f>(Table2[[#This Row],[Close Price]]/Table2[[#This Row],[Day Low]])-1</f>
        <v>1.9419354838709602E-2</v>
      </c>
      <c r="AD310" s="1">
        <f>(Table2[[#This Row],[Day High]]/Table2[[#This Row],[Close Price]])-1</f>
        <v>1.53998692065902E-2</v>
      </c>
      <c r="AE310" s="1">
        <f>(Table2[[#This Row],[Close Price]]/Table2[[#This Row],[Current Week Low]])-1</f>
        <v>4.7950656585753926E-2</v>
      </c>
      <c r="AF310" s="1">
        <f>(Table2[[#This Row],[Current Week High]]/Table2[[#This Row],[Close Price]])-1</f>
        <v>1.53998692065902E-2</v>
      </c>
      <c r="AG310" s="1">
        <f>(Table2[[#This Row],[Close Price]]/Table2[[#This Row],[Current Month Low]])-1</f>
        <v>4.7950656585753926E-2</v>
      </c>
      <c r="AH310" s="1">
        <f>(Table2[[#This Row],[Current Month High]]/Table2[[#This Row],[Close Price]])-1</f>
        <v>0.17529832851647931</v>
      </c>
      <c r="AI310">
        <v>27.740157092729699</v>
      </c>
      <c r="AJ310">
        <v>81.342769701606699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0.08</v>
      </c>
      <c r="AM310" t="s">
        <v>3159</v>
      </c>
      <c r="AN310">
        <v>-9.32</v>
      </c>
      <c r="AO310" t="s">
        <v>3158</v>
      </c>
      <c r="AP310">
        <v>0.113249685573402</v>
      </c>
      <c r="AQ310">
        <f>(Table2[[#This Row],[Sharpe Ratio]]-AVERAGE(Table2[Sharpe Ratio]))/_xlfn.STDEV.P(Table2[Sharpe Ratio])</f>
        <v>0.67033851403563194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164</v>
      </c>
      <c r="AT310">
        <f>_xlfn.RANK.AVG(Table2[[#This Row],[6M Return vs Nifty Z-Score]],Table2[6M Return vs Nifty Z-Score])</f>
        <v>624</v>
      </c>
      <c r="AU310">
        <f>_xlfn.RANK.AVG(Table2[[#This Row],[Sharpe Ratio Z-Score]],Table2[Sharpe Ratio Z-Score])</f>
        <v>180</v>
      </c>
      <c r="AV310">
        <f>(Table2[[#This Row],[Rank 1Y]]+Table2[[#This Row],[Rank 6M]]+Table2[[#This Row],[Rank Sharpe]])/3</f>
        <v>322.66666666666669</v>
      </c>
    </row>
    <row r="311" spans="1:48" hidden="1" x14ac:dyDescent="0.3">
      <c r="A311" t="s">
        <v>1305</v>
      </c>
      <c r="B311" t="s">
        <v>1306</v>
      </c>
      <c r="C311" t="s">
        <v>3118</v>
      </c>
      <c r="D311" t="s">
        <v>200</v>
      </c>
      <c r="E311">
        <v>8541.2031449999995</v>
      </c>
      <c r="F311">
        <v>433.25</v>
      </c>
      <c r="G311">
        <v>12.546300406856201</v>
      </c>
      <c r="H311">
        <f>(Table2[[#This Row],[1Y Return vs Nifty]]-AVERAGE(Table2[1Y Return vs Nifty]))/_xlfn.STDEV.P(Table2[1Y Return vs Nifty])</f>
        <v>-0.16548119513012607</v>
      </c>
      <c r="I311">
        <v>1.1601319185422101</v>
      </c>
      <c r="J311">
        <f>(Table2[[#This Row],[1M Return vs Nifty]]-AVERAGE(Table2[1M Return vs Nifty]))/_xlfn.STDEV.P(Table2[1M Return vs Nifty])</f>
        <v>0.34895514854051518</v>
      </c>
      <c r="K311">
        <v>32.326695242224297</v>
      </c>
      <c r="L311">
        <f>(Table2[[#This Row],[6M Return vs Nifty]]-AVERAGE(Table2[6M Return vs Nifty]))/_xlfn.STDEV.P(Table2[6M Return vs Nifty])</f>
        <v>1.0539896511649152</v>
      </c>
      <c r="M311">
        <v>6.4460438479426996</v>
      </c>
      <c r="N311">
        <f>(Table2[[#This Row],[1W Return vs Nifty]]-AVERAGE(Table2[1W Return vs Nifty]))/_xlfn.STDEV.P(Table2[1W Return vs Nifty])</f>
        <v>1.2561980994336845</v>
      </c>
      <c r="O311">
        <v>418.65</v>
      </c>
      <c r="P311">
        <v>420.51651184121403</v>
      </c>
      <c r="Q311">
        <v>358.65820460061298</v>
      </c>
      <c r="R311">
        <v>55.772613680619301</v>
      </c>
      <c r="S311" s="1">
        <f>(Table2[[#This Row],[Close Price]]-Table2[[#This Row],[20D EMA]])/Table2[[#This Row],[20D EMA]]</f>
        <v>3.4873999761137045E-2</v>
      </c>
      <c r="T311" s="1">
        <f>(Table2[[#This Row],[Close Price]]-Table2[[#This Row],[50D EMA]])/Table2[[#This Row],[50D EMA]]</f>
        <v>3.0280590179522147E-2</v>
      </c>
      <c r="U311" s="1">
        <f>(Table2[[#This Row],[Close Price]]-Table2[[#This Row],[200D EMA]])/Table2[[#This Row],[200D EMA]]</f>
        <v>0.20797459654505709</v>
      </c>
      <c r="V311">
        <v>1.0623026728193501</v>
      </c>
      <c r="W311">
        <v>429.2</v>
      </c>
      <c r="X311">
        <v>443.9</v>
      </c>
      <c r="Y311">
        <v>408.05</v>
      </c>
      <c r="Z311">
        <v>443.9</v>
      </c>
      <c r="AA311">
        <v>382.9</v>
      </c>
      <c r="AB311">
        <v>443.9</v>
      </c>
      <c r="AC311" s="1">
        <f>(Table2[[#This Row],[Close Price]]/Table2[[#This Row],[Day Low]])-1</f>
        <v>9.4361602982293569E-3</v>
      </c>
      <c r="AD311" s="1">
        <f>(Table2[[#This Row],[Day High]]/Table2[[#This Row],[Close Price]])-1</f>
        <v>2.4581650317368586E-2</v>
      </c>
      <c r="AE311" s="1">
        <f>(Table2[[#This Row],[Close Price]]/Table2[[#This Row],[Current Week Low]])-1</f>
        <v>6.1757137605685575E-2</v>
      </c>
      <c r="AF311" s="1">
        <f>(Table2[[#This Row],[Current Week High]]/Table2[[#This Row],[Close Price]])-1</f>
        <v>2.4581650317368586E-2</v>
      </c>
      <c r="AG311" s="1">
        <f>(Table2[[#This Row],[Close Price]]/Table2[[#This Row],[Current Month Low]])-1</f>
        <v>0.13149647427526778</v>
      </c>
      <c r="AH311" s="1">
        <f>(Table2[[#This Row],[Current Month High]]/Table2[[#This Row],[Close Price]])-1</f>
        <v>2.4581650317368586E-2</v>
      </c>
      <c r="AI311">
        <v>12.0138488170802</v>
      </c>
      <c r="AJ311">
        <v>80.445647646813796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0.13</v>
      </c>
      <c r="AM311" t="s">
        <v>3159</v>
      </c>
      <c r="AN311">
        <v>8.39</v>
      </c>
      <c r="AO311" t="s">
        <v>3159</v>
      </c>
      <c r="AQ311">
        <f>(Table2[[#This Row],[Sharpe Ratio]]-AVERAGE(Table2[Sharpe Ratio]))/_xlfn.STDEV.P(Table2[Sharpe Ratio])</f>
        <v>-0.67571570385832536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358</v>
      </c>
      <c r="AT311">
        <f>_xlfn.RANK.AVG(Table2[[#This Row],[6M Return vs Nifty Z-Score]],Table2[6M Return vs Nifty Z-Score])</f>
        <v>89</v>
      </c>
      <c r="AU311">
        <f>_xlfn.RANK.AVG(Table2[[#This Row],[Sharpe Ratio Z-Score]],Table2[Sharpe Ratio Z-Score])</f>
        <v>521.5</v>
      </c>
      <c r="AV311">
        <f>(Table2[[#This Row],[Rank 1Y]]+Table2[[#This Row],[Rank 6M]]+Table2[[#This Row],[Rank Sharpe]])/3</f>
        <v>322.83333333333331</v>
      </c>
    </row>
    <row r="312" spans="1:48" hidden="1" x14ac:dyDescent="0.3">
      <c r="A312" t="s">
        <v>809</v>
      </c>
      <c r="B312" t="s">
        <v>810</v>
      </c>
      <c r="C312" t="s">
        <v>3126</v>
      </c>
      <c r="D312" t="s">
        <v>406</v>
      </c>
      <c r="E312">
        <v>18978.899308889999</v>
      </c>
      <c r="F312">
        <v>473.7</v>
      </c>
      <c r="G312">
        <v>40.990919082545297</v>
      </c>
      <c r="H312">
        <f>(Table2[[#This Row],[1Y Return vs Nifty]]-AVERAGE(Table2[1Y Return vs Nifty]))/_xlfn.STDEV.P(Table2[1Y Return vs Nifty])</f>
        <v>0.3355526985885342</v>
      </c>
      <c r="I312">
        <v>-6.8142191694106904</v>
      </c>
      <c r="J312">
        <f>(Table2[[#This Row],[1M Return vs Nifty]]-AVERAGE(Table2[1M Return vs Nifty]))/_xlfn.STDEV.P(Table2[1M Return vs Nifty])</f>
        <v>-0.54336494070675234</v>
      </c>
      <c r="K312">
        <v>3.93663178556405</v>
      </c>
      <c r="L312">
        <f>(Table2[[#This Row],[6M Return vs Nifty]]-AVERAGE(Table2[6M Return vs Nifty]))/_xlfn.STDEV.P(Table2[6M Return vs Nifty])</f>
        <v>1.5918849285375947E-2</v>
      </c>
      <c r="M312">
        <v>-4.0132764506521896</v>
      </c>
      <c r="N312">
        <f>(Table2[[#This Row],[1W Return vs Nifty]]-AVERAGE(Table2[1W Return vs Nifty]))/_xlfn.STDEV.P(Table2[1W Return vs Nifty])</f>
        <v>-0.79127140862247569</v>
      </c>
      <c r="O312">
        <v>483.31</v>
      </c>
      <c r="P312">
        <v>493.30890702256499</v>
      </c>
      <c r="Q312">
        <v>445.570022630979</v>
      </c>
      <c r="R312">
        <v>35.3355012240444</v>
      </c>
      <c r="S312" s="1">
        <f>(Table2[[#This Row],[Close Price]]-Table2[[#This Row],[20D EMA]])/Table2[[#This Row],[20D EMA]]</f>
        <v>-1.9883718524342581E-2</v>
      </c>
      <c r="T312" s="1">
        <f>(Table2[[#This Row],[Close Price]]-Table2[[#This Row],[50D EMA]])/Table2[[#This Row],[50D EMA]]</f>
        <v>-3.9749752626437075E-2</v>
      </c>
      <c r="U312" s="1">
        <f>(Table2[[#This Row],[Close Price]]-Table2[[#This Row],[200D EMA]])/Table2[[#This Row],[200D EMA]]</f>
        <v>6.313256265069303E-2</v>
      </c>
      <c r="V312">
        <v>0.58737254736238098</v>
      </c>
      <c r="W312">
        <v>457.4</v>
      </c>
      <c r="X312">
        <v>484.25</v>
      </c>
      <c r="Y312">
        <v>443.2</v>
      </c>
      <c r="Z312">
        <v>484.25</v>
      </c>
      <c r="AA312">
        <v>443.2</v>
      </c>
      <c r="AB312">
        <v>551.95000000000005</v>
      </c>
      <c r="AC312" s="1">
        <f>(Table2[[#This Row],[Close Price]]/Table2[[#This Row],[Day Low]])-1</f>
        <v>3.563620463489281E-2</v>
      </c>
      <c r="AD312" s="1">
        <f>(Table2[[#This Row],[Day High]]/Table2[[#This Row],[Close Price]])-1</f>
        <v>2.2271479839560904E-2</v>
      </c>
      <c r="AE312" s="1">
        <f>(Table2[[#This Row],[Close Price]]/Table2[[#This Row],[Current Week Low]])-1</f>
        <v>6.881768953068601E-2</v>
      </c>
      <c r="AF312" s="1">
        <f>(Table2[[#This Row],[Current Week High]]/Table2[[#This Row],[Close Price]])-1</f>
        <v>2.2271479839560904E-2</v>
      </c>
      <c r="AG312" s="1">
        <f>(Table2[[#This Row],[Close Price]]/Table2[[#This Row],[Current Month Low]])-1</f>
        <v>6.881768953068601E-2</v>
      </c>
      <c r="AH312" s="1">
        <f>(Table2[[#This Row],[Current Month High]]/Table2[[#This Row],[Close Price]])-1</f>
        <v>0.16518893814650637</v>
      </c>
      <c r="AI312">
        <v>21.247625079163999</v>
      </c>
      <c r="AJ312">
        <v>70.764239365537094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-0.06</v>
      </c>
      <c r="AM312" t="s">
        <v>3158</v>
      </c>
      <c r="AN312">
        <v>-5.61</v>
      </c>
      <c r="AO312" t="s">
        <v>3158</v>
      </c>
      <c r="AP312">
        <v>1.9786788390793002E-2</v>
      </c>
      <c r="AQ312">
        <f>(Table2[[#This Row],[Sharpe Ratio]]-AVERAGE(Table2[Sharpe Ratio]))/_xlfn.STDEV.P(Table2[Sharpe Ratio])</f>
        <v>-0.44053544850353754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206</v>
      </c>
      <c r="AT312">
        <f>_xlfn.RANK.AVG(Table2[[#This Row],[6M Return vs Nifty Z-Score]],Table2[6M Return vs Nifty Z-Score])</f>
        <v>317</v>
      </c>
      <c r="AU312">
        <f>_xlfn.RANK.AVG(Table2[[#This Row],[Sharpe Ratio Z-Score]],Table2[Sharpe Ratio Z-Score])</f>
        <v>447</v>
      </c>
      <c r="AV312">
        <f>(Table2[[#This Row],[Rank 1Y]]+Table2[[#This Row],[Rank 6M]]+Table2[[#This Row],[Rank Sharpe]])/3</f>
        <v>323.33333333333331</v>
      </c>
    </row>
    <row r="313" spans="1:48" x14ac:dyDescent="0.3">
      <c r="A313" t="s">
        <v>1094</v>
      </c>
      <c r="B313" t="s">
        <v>1095</v>
      </c>
      <c r="C313" t="s">
        <v>3118</v>
      </c>
      <c r="D313" t="s">
        <v>412</v>
      </c>
      <c r="E313">
        <v>11447.98278738</v>
      </c>
      <c r="F313">
        <v>2830.15</v>
      </c>
      <c r="G313">
        <v>7.4196992539254598</v>
      </c>
      <c r="H313">
        <f>(Table2[[#This Row],[1Y Return vs Nifty]]-AVERAGE(Table2[1Y Return vs Nifty]))/_xlfn.STDEV.P(Table2[1Y Return vs Nifty])</f>
        <v>-0.25578301870109138</v>
      </c>
      <c r="I313">
        <v>-8.3108567992456397</v>
      </c>
      <c r="J313">
        <f>(Table2[[#This Row],[1M Return vs Nifty]]-AVERAGE(Table2[1M Return vs Nifty]))/_xlfn.STDEV.P(Table2[1M Return vs Nifty])</f>
        <v>-0.710836852677457</v>
      </c>
      <c r="K313">
        <v>2.48566618358673</v>
      </c>
      <c r="L313">
        <f>(Table2[[#This Row],[6M Return vs Nifty]]-AVERAGE(Table2[6M Return vs Nifty]))/_xlfn.STDEV.P(Table2[6M Return vs Nifty])</f>
        <v>-3.7135101377452628E-2</v>
      </c>
      <c r="M313">
        <v>-3.6037270031464401</v>
      </c>
      <c r="N313">
        <f>(Table2[[#This Row],[1W Return vs Nifty]]-AVERAGE(Table2[1W Return vs Nifty]))/_xlfn.STDEV.P(Table2[1W Return vs Nifty])</f>
        <v>-0.71109985044561042</v>
      </c>
      <c r="O313">
        <v>2894.77</v>
      </c>
      <c r="P313">
        <v>2886.0280858669698</v>
      </c>
      <c r="Q313">
        <v>2660.08920501376</v>
      </c>
      <c r="R313">
        <v>31.941593340991499</v>
      </c>
      <c r="S313" s="1">
        <f>(Table2[[#This Row],[Close Price]]-Table2[[#This Row],[20D EMA]])/Table2[[#This Row],[20D EMA]]</f>
        <v>-2.232301702725947E-2</v>
      </c>
      <c r="T313" s="1">
        <f>(Table2[[#This Row],[Close Price]]-Table2[[#This Row],[50D EMA]])/Table2[[#This Row],[50D EMA]]</f>
        <v>-1.9361587692305438E-2</v>
      </c>
      <c r="U313" s="1">
        <f>(Table2[[#This Row],[Close Price]]-Table2[[#This Row],[200D EMA]])/Table2[[#This Row],[200D EMA]]</f>
        <v>6.3930485739240636E-2</v>
      </c>
      <c r="V313">
        <v>0.70446342978121601</v>
      </c>
      <c r="W313">
        <v>2730.35</v>
      </c>
      <c r="X313">
        <v>2838.95</v>
      </c>
      <c r="Y313">
        <v>2692.95</v>
      </c>
      <c r="Z313">
        <v>2838.95</v>
      </c>
      <c r="AA313">
        <v>2680.25</v>
      </c>
      <c r="AB313">
        <v>3210</v>
      </c>
      <c r="AC313" s="1">
        <f>(Table2[[#This Row],[Close Price]]/Table2[[#This Row],[Day Low]])-1</f>
        <v>3.6552090391341885E-2</v>
      </c>
      <c r="AD313" s="1">
        <f>(Table2[[#This Row],[Day High]]/Table2[[#This Row],[Close Price]])-1</f>
        <v>3.1093758281361961E-3</v>
      </c>
      <c r="AE313" s="1">
        <f>(Table2[[#This Row],[Close Price]]/Table2[[#This Row],[Current Week Low]])-1</f>
        <v>5.0947845299764261E-2</v>
      </c>
      <c r="AF313" s="1">
        <f>(Table2[[#This Row],[Current Week High]]/Table2[[#This Row],[Close Price]])-1</f>
        <v>3.1093758281361961E-3</v>
      </c>
      <c r="AG313" s="1">
        <f>(Table2[[#This Row],[Close Price]]/Table2[[#This Row],[Current Month Low]])-1</f>
        <v>5.592761869228613E-2</v>
      </c>
      <c r="AH313" s="1">
        <f>(Table2[[#This Row],[Current Month High]]/Table2[[#This Row],[Close Price]])-1</f>
        <v>0.13421550094517953</v>
      </c>
      <c r="AI313">
        <v>15.294242354645499</v>
      </c>
      <c r="AJ313">
        <v>37.3192624939349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0.11</v>
      </c>
      <c r="AM313" t="s">
        <v>3159</v>
      </c>
      <c r="AN313">
        <v>-5.69</v>
      </c>
      <c r="AO313" t="s">
        <v>3158</v>
      </c>
      <c r="AP313">
        <v>8.4887148088929998E-2</v>
      </c>
      <c r="AQ313">
        <f>(Table2[[#This Row],[Sharpe Ratio]]-AVERAGE(Table2[Sharpe Ratio]))/_xlfn.STDEV.P(Table2[Sharpe Ratio])</f>
        <v>0.33322929366252535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-1.381625529539086</v>
      </c>
      <c r="AS313">
        <f>_xlfn.RANK.AVG(Table2[[#This Row],[1Y Return vs Nifty Z-Score]],Table2[1Y Return vs Nifty Z-Score])</f>
        <v>385</v>
      </c>
      <c r="AT313">
        <f>_xlfn.RANK.AVG(Table2[[#This Row],[6M Return vs Nifty Z-Score]],Table2[6M Return vs Nifty Z-Score])</f>
        <v>332</v>
      </c>
      <c r="AU313">
        <f>_xlfn.RANK.AVG(Table2[[#This Row],[Sharpe Ratio Z-Score]],Table2[Sharpe Ratio Z-Score])</f>
        <v>255</v>
      </c>
      <c r="AV313">
        <f>(Table2[[#This Row],[Rank 1Y]]+Table2[[#This Row],[Rank 6M]]+Table2[[#This Row],[Rank Sharpe]])/3</f>
        <v>324</v>
      </c>
    </row>
    <row r="314" spans="1:48" x14ac:dyDescent="0.3">
      <c r="A314" t="s">
        <v>154</v>
      </c>
      <c r="B314" t="s">
        <v>155</v>
      </c>
      <c r="C314" t="s">
        <v>3111</v>
      </c>
      <c r="D314" t="s">
        <v>21</v>
      </c>
      <c r="E314">
        <v>164861.89429748899</v>
      </c>
      <c r="F314">
        <v>1684.95</v>
      </c>
      <c r="G314">
        <v>22.354113898901399</v>
      </c>
      <c r="H314">
        <f>(Table2[[#This Row],[1Y Return vs Nifty]]-AVERAGE(Table2[1Y Return vs Nifty]))/_xlfn.STDEV.P(Table2[1Y Return vs Nifty])</f>
        <v>7.2772109084027333E-3</v>
      </c>
      <c r="I314">
        <v>12.3380871214684</v>
      </c>
      <c r="J314">
        <f>(Table2[[#This Row],[1M Return vs Nifty]]-AVERAGE(Table2[1M Return vs Nifty]))/_xlfn.STDEV.P(Table2[1M Return vs Nifty])</f>
        <v>1.599754602222152</v>
      </c>
      <c r="K314">
        <v>25.675989978158398</v>
      </c>
      <c r="L314">
        <f>(Table2[[#This Row],[6M Return vs Nifty]]-AVERAGE(Table2[6M Return vs Nifty]))/_xlfn.STDEV.P(Table2[6M Return vs Nifty])</f>
        <v>0.81080939349931569</v>
      </c>
      <c r="M314">
        <v>0.328505443439495</v>
      </c>
      <c r="N314">
        <f>(Table2[[#This Row],[1W Return vs Nifty]]-AVERAGE(Table2[1W Return vs Nifty]))/_xlfn.STDEV.P(Table2[1W Return vs Nifty])</f>
        <v>5.8656290788095658E-2</v>
      </c>
      <c r="O314">
        <v>1679.62</v>
      </c>
      <c r="P314">
        <v>1633.6215261227901</v>
      </c>
      <c r="Q314">
        <v>1458.8336124755599</v>
      </c>
      <c r="R314">
        <v>53.561157106379397</v>
      </c>
      <c r="S314" s="1">
        <f>(Table2[[#This Row],[Close Price]]-Table2[[#This Row],[20D EMA]])/Table2[[#This Row],[20D EMA]]</f>
        <v>3.1733368261869679E-3</v>
      </c>
      <c r="T314" s="1">
        <f>(Table2[[#This Row],[Close Price]]-Table2[[#This Row],[50D EMA]])/Table2[[#This Row],[50D EMA]]</f>
        <v>3.1420052353884002E-2</v>
      </c>
      <c r="U314" s="1">
        <f>(Table2[[#This Row],[Close Price]]-Table2[[#This Row],[200D EMA]])/Table2[[#This Row],[200D EMA]]</f>
        <v>0.15499806529733925</v>
      </c>
      <c r="V314">
        <v>1.1608499237958101</v>
      </c>
      <c r="W314">
        <v>1682.25</v>
      </c>
      <c r="X314">
        <v>1712.15</v>
      </c>
      <c r="Y314">
        <v>1680.35</v>
      </c>
      <c r="Z314">
        <v>1727.95</v>
      </c>
      <c r="AA314">
        <v>1580</v>
      </c>
      <c r="AB314">
        <v>1761.85</v>
      </c>
      <c r="AC314" s="1">
        <f>(Table2[[#This Row],[Close Price]]/Table2[[#This Row],[Day Low]])-1</f>
        <v>1.604993312527947E-3</v>
      </c>
      <c r="AD314" s="1">
        <f>(Table2[[#This Row],[Day High]]/Table2[[#This Row],[Close Price]])-1</f>
        <v>1.6142912252589126E-2</v>
      </c>
      <c r="AE314" s="1">
        <f>(Table2[[#This Row],[Close Price]]/Table2[[#This Row],[Current Week Low]])-1</f>
        <v>2.7375249204035779E-3</v>
      </c>
      <c r="AF314" s="1">
        <f>(Table2[[#This Row],[Current Week High]]/Table2[[#This Row],[Close Price]])-1</f>
        <v>2.552004510519601E-2</v>
      </c>
      <c r="AG314" s="1">
        <f>(Table2[[#This Row],[Close Price]]/Table2[[#This Row],[Current Month Low]])-1</f>
        <v>6.6424050632911458E-2</v>
      </c>
      <c r="AH314" s="1">
        <f>(Table2[[#This Row],[Current Month High]]/Table2[[#This Row],[Close Price]])-1</f>
        <v>4.563933647882723E-2</v>
      </c>
      <c r="AI314">
        <v>4.5639336478827204</v>
      </c>
      <c r="AJ314">
        <v>51.279403842700603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0.05</v>
      </c>
      <c r="AM314" t="s">
        <v>3159</v>
      </c>
      <c r="AN314">
        <v>-0.45</v>
      </c>
      <c r="AO314" t="s">
        <v>3158</v>
      </c>
      <c r="AP314">
        <v>-8.2179314522949996E-3</v>
      </c>
      <c r="AQ314">
        <f>(Table2[[#This Row],[Sharpe Ratio]]-AVERAGE(Table2[Sharpe Ratio]))/_xlfn.STDEV.P(Table2[Sharpe Ratio])</f>
        <v>-0.77339174805851418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1.7031057493594519</v>
      </c>
      <c r="AS314">
        <f>_xlfn.RANK.AVG(Table2[[#This Row],[1Y Return vs Nifty Z-Score]],Table2[1Y Return vs Nifty Z-Score])</f>
        <v>291</v>
      </c>
      <c r="AT314">
        <f>_xlfn.RANK.AVG(Table2[[#This Row],[6M Return vs Nifty Z-Score]],Table2[6M Return vs Nifty Z-Score])</f>
        <v>117</v>
      </c>
      <c r="AU314">
        <f>_xlfn.RANK.AVG(Table2[[#This Row],[Sharpe Ratio Z-Score]],Table2[Sharpe Ratio Z-Score])</f>
        <v>569</v>
      </c>
      <c r="AV314">
        <f>(Table2[[#This Row],[Rank 1Y]]+Table2[[#This Row],[Rank 6M]]+Table2[[#This Row],[Rank Sharpe]])/3</f>
        <v>325.66666666666669</v>
      </c>
    </row>
    <row r="315" spans="1:48" hidden="1" x14ac:dyDescent="0.3">
      <c r="A315" t="s">
        <v>359</v>
      </c>
      <c r="B315" t="s">
        <v>360</v>
      </c>
      <c r="C315" t="s">
        <v>3118</v>
      </c>
      <c r="D315" t="s">
        <v>120</v>
      </c>
      <c r="E315">
        <v>66139.193118759998</v>
      </c>
      <c r="F315">
        <v>1420.55</v>
      </c>
      <c r="G315">
        <v>10.9720705833961</v>
      </c>
      <c r="H315">
        <f>(Table2[[#This Row],[1Y Return vs Nifty]]-AVERAGE(Table2[1Y Return vs Nifty]))/_xlfn.STDEV.P(Table2[1Y Return vs Nifty])</f>
        <v>-0.19321025372813683</v>
      </c>
      <c r="I315">
        <v>-3.7713437258167599</v>
      </c>
      <c r="J315">
        <f>(Table2[[#This Row],[1M Return vs Nifty]]-AVERAGE(Table2[1M Return vs Nifty]))/_xlfn.STDEV.P(Table2[1M Return vs Nifty])</f>
        <v>-0.2028709171243169</v>
      </c>
      <c r="K315">
        <v>4.0689735093258399</v>
      </c>
      <c r="L315">
        <f>(Table2[[#This Row],[6M Return vs Nifty]]-AVERAGE(Table2[6M Return vs Nifty]))/_xlfn.STDEV.P(Table2[6M Return vs Nifty])</f>
        <v>2.0757869089514238E-2</v>
      </c>
      <c r="M315">
        <v>-1.55140753118581</v>
      </c>
      <c r="N315">
        <f>(Table2[[#This Row],[1W Return vs Nifty]]-AVERAGE(Table2[1W Return vs Nifty]))/_xlfn.STDEV.P(Table2[1W Return vs Nifty])</f>
        <v>-0.30934701950937671</v>
      </c>
      <c r="O315">
        <v>1450.02</v>
      </c>
      <c r="P315">
        <v>1504.6923163675499</v>
      </c>
      <c r="Q315">
        <v>1426.04859125086</v>
      </c>
      <c r="R315">
        <v>30.799077906431901</v>
      </c>
      <c r="S315" s="1">
        <f>(Table2[[#This Row],[Close Price]]-Table2[[#This Row],[20D EMA]])/Table2[[#This Row],[20D EMA]]</f>
        <v>-2.0323857601964129E-2</v>
      </c>
      <c r="T315" s="1">
        <f>(Table2[[#This Row],[Close Price]]-Table2[[#This Row],[50D EMA]])/Table2[[#This Row],[50D EMA]]</f>
        <v>-5.5919948186268643E-2</v>
      </c>
      <c r="U315" s="1">
        <f>(Table2[[#This Row],[Close Price]]-Table2[[#This Row],[200D EMA]])/Table2[[#This Row],[200D EMA]]</f>
        <v>-3.8558232058817504E-3</v>
      </c>
      <c r="V315">
        <v>0.81999213176321495</v>
      </c>
      <c r="W315">
        <v>1376.35</v>
      </c>
      <c r="X315">
        <v>1430</v>
      </c>
      <c r="Y315">
        <v>1340.8</v>
      </c>
      <c r="Z315">
        <v>1430</v>
      </c>
      <c r="AA315">
        <v>1340.8</v>
      </c>
      <c r="AB315">
        <v>1555</v>
      </c>
      <c r="AC315" s="1">
        <f>(Table2[[#This Row],[Close Price]]/Table2[[#This Row],[Day Low]])-1</f>
        <v>3.2113924510480674E-2</v>
      </c>
      <c r="AD315" s="1">
        <f>(Table2[[#This Row],[Day High]]/Table2[[#This Row],[Close Price]])-1</f>
        <v>6.6523529618809363E-3</v>
      </c>
      <c r="AE315" s="1">
        <f>(Table2[[#This Row],[Close Price]]/Table2[[#This Row],[Current Week Low]])-1</f>
        <v>5.9479415274463099E-2</v>
      </c>
      <c r="AF315" s="1">
        <f>(Table2[[#This Row],[Current Week High]]/Table2[[#This Row],[Close Price]])-1</f>
        <v>6.6523529618809363E-3</v>
      </c>
      <c r="AG315" s="1">
        <f>(Table2[[#This Row],[Close Price]]/Table2[[#This Row],[Current Month Low]])-1</f>
        <v>5.9479415274463099E-2</v>
      </c>
      <c r="AH315" s="1">
        <f>(Table2[[#This Row],[Current Month High]]/Table2[[#This Row],[Close Price]])-1</f>
        <v>9.4646439759248135E-2</v>
      </c>
      <c r="AI315">
        <v>27.0282637006793</v>
      </c>
      <c r="AJ315">
        <v>41.729023246532897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-0.04</v>
      </c>
      <c r="AM315" t="s">
        <v>3158</v>
      </c>
      <c r="AN315">
        <v>-4.67</v>
      </c>
      <c r="AO315" t="s">
        <v>3158</v>
      </c>
      <c r="AP315">
        <v>7.0303803521694005E-2</v>
      </c>
      <c r="AQ315">
        <f>(Table2[[#This Row],[Sharpe Ratio]]-AVERAGE(Table2[Sharpe Ratio]))/_xlfn.STDEV.P(Table2[Sharpe Ratio])</f>
        <v>0.15989572221516005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365</v>
      </c>
      <c r="AT315">
        <f>_xlfn.RANK.AVG(Table2[[#This Row],[6M Return vs Nifty Z-Score]],Table2[6M Return vs Nifty Z-Score])</f>
        <v>315</v>
      </c>
      <c r="AU315">
        <f>_xlfn.RANK.AVG(Table2[[#This Row],[Sharpe Ratio Z-Score]],Table2[Sharpe Ratio Z-Score])</f>
        <v>297</v>
      </c>
      <c r="AV315">
        <f>(Table2[[#This Row],[Rank 1Y]]+Table2[[#This Row],[Rank 6M]]+Table2[[#This Row],[Rank Sharpe]])/3</f>
        <v>325.66666666666669</v>
      </c>
    </row>
    <row r="316" spans="1:48" hidden="1" x14ac:dyDescent="0.3">
      <c r="A316" t="s">
        <v>192</v>
      </c>
      <c r="B316" t="s">
        <v>193</v>
      </c>
      <c r="C316" t="s">
        <v>3118</v>
      </c>
      <c r="D316" t="s">
        <v>194</v>
      </c>
      <c r="E316">
        <v>133447.01121674999</v>
      </c>
      <c r="F316">
        <v>4869.25</v>
      </c>
      <c r="G316">
        <v>17.852886747280898</v>
      </c>
      <c r="H316">
        <f>(Table2[[#This Row],[1Y Return vs Nifty]]-AVERAGE(Table2[1Y Return vs Nifty]))/_xlfn.STDEV.P(Table2[1Y Return vs Nifty])</f>
        <v>-7.2009046784202405E-2</v>
      </c>
      <c r="I316">
        <v>2.4479039762678498</v>
      </c>
      <c r="J316">
        <f>(Table2[[#This Row],[1M Return vs Nifty]]-AVERAGE(Table2[1M Return vs Nifty]))/_xlfn.STDEV.P(Table2[1M Return vs Nifty])</f>
        <v>0.49305525960984953</v>
      </c>
      <c r="K316">
        <v>-1.76664302775807</v>
      </c>
      <c r="L316">
        <f>(Table2[[#This Row],[6M Return vs Nifty]]-AVERAGE(Table2[6M Return vs Nifty]))/_xlfn.STDEV.P(Table2[6M Return vs Nifty])</f>
        <v>-0.19261901002031573</v>
      </c>
      <c r="M316">
        <v>4.3169445136306797</v>
      </c>
      <c r="N316">
        <f>(Table2[[#This Row],[1W Return vs Nifty]]-AVERAGE(Table2[1W Return vs Nifty]))/_xlfn.STDEV.P(Table2[1W Return vs Nifty])</f>
        <v>0.8394151879081474</v>
      </c>
      <c r="O316">
        <v>4764.2</v>
      </c>
      <c r="P316">
        <v>4788.3184453018903</v>
      </c>
      <c r="Q316">
        <v>4512.3005960097998</v>
      </c>
      <c r="R316">
        <v>64.748711870524502</v>
      </c>
      <c r="S316" s="1">
        <f>(Table2[[#This Row],[Close Price]]-Table2[[#This Row],[20D EMA]])/Table2[[#This Row],[20D EMA]]</f>
        <v>2.2049871961714491E-2</v>
      </c>
      <c r="T316" s="1">
        <f>(Table2[[#This Row],[Close Price]]-Table2[[#This Row],[50D EMA]])/Table2[[#This Row],[50D EMA]]</f>
        <v>1.6901873929775196E-2</v>
      </c>
      <c r="U316" s="1">
        <f>(Table2[[#This Row],[Close Price]]-Table2[[#This Row],[200D EMA]])/Table2[[#This Row],[200D EMA]]</f>
        <v>7.9105856623525553E-2</v>
      </c>
      <c r="V316">
        <v>1.08952435938792</v>
      </c>
      <c r="W316">
        <v>4850.1000000000004</v>
      </c>
      <c r="X316">
        <v>4947.75</v>
      </c>
      <c r="Y316">
        <v>4533.6499999999996</v>
      </c>
      <c r="Z316">
        <v>4947.75</v>
      </c>
      <c r="AA316">
        <v>4508.75</v>
      </c>
      <c r="AB316">
        <v>5045.95</v>
      </c>
      <c r="AC316" s="1">
        <f>(Table2[[#This Row],[Close Price]]/Table2[[#This Row],[Day Low]])-1</f>
        <v>3.9483721985111853E-3</v>
      </c>
      <c r="AD316" s="1">
        <f>(Table2[[#This Row],[Day High]]/Table2[[#This Row],[Close Price]])-1</f>
        <v>1.6121579298659983E-2</v>
      </c>
      <c r="AE316" s="1">
        <f>(Table2[[#This Row],[Close Price]]/Table2[[#This Row],[Current Week Low]])-1</f>
        <v>7.4024240953757037E-2</v>
      </c>
      <c r="AF316" s="1">
        <f>(Table2[[#This Row],[Current Week High]]/Table2[[#This Row],[Close Price]])-1</f>
        <v>1.6121579298659983E-2</v>
      </c>
      <c r="AG316" s="1">
        <f>(Table2[[#This Row],[Close Price]]/Table2[[#This Row],[Current Month Low]])-1</f>
        <v>7.99556418075964E-2</v>
      </c>
      <c r="AH316" s="1">
        <f>(Table2[[#This Row],[Current Month High]]/Table2[[#This Row],[Close Price]])-1</f>
        <v>3.6288956204754363E-2</v>
      </c>
      <c r="AI316">
        <v>4.8416080505211099</v>
      </c>
      <c r="AJ316">
        <v>48.679389312977101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0.08</v>
      </c>
      <c r="AM316" t="s">
        <v>3159</v>
      </c>
      <c r="AN316">
        <v>1.87</v>
      </c>
      <c r="AO316" t="s">
        <v>3159</v>
      </c>
      <c r="AP316">
        <v>8.1042948108801E-2</v>
      </c>
      <c r="AQ316">
        <f>(Table2[[#This Row],[Sharpe Ratio]]-AVERAGE(Table2[Sharpe Ratio]))/_xlfn.STDEV.P(Table2[Sharpe Ratio])</f>
        <v>0.28753820347113862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319</v>
      </c>
      <c r="AT316">
        <f>_xlfn.RANK.AVG(Table2[[#This Row],[6M Return vs Nifty Z-Score]],Table2[6M Return vs Nifty Z-Score])</f>
        <v>393</v>
      </c>
      <c r="AU316">
        <f>_xlfn.RANK.AVG(Table2[[#This Row],[Sharpe Ratio Z-Score]],Table2[Sharpe Ratio Z-Score])</f>
        <v>267</v>
      </c>
      <c r="AV316">
        <f>(Table2[[#This Row],[Rank 1Y]]+Table2[[#This Row],[Rank 6M]]+Table2[[#This Row],[Rank Sharpe]])/3</f>
        <v>326.33333333333331</v>
      </c>
    </row>
    <row r="317" spans="1:48" hidden="1" x14ac:dyDescent="0.3">
      <c r="A317" t="s">
        <v>1311</v>
      </c>
      <c r="B317" t="s">
        <v>1312</v>
      </c>
      <c r="C317" t="s">
        <v>3116</v>
      </c>
      <c r="D317" t="s">
        <v>51</v>
      </c>
      <c r="E317">
        <v>8503.5706873199997</v>
      </c>
      <c r="F317">
        <v>522.29999999999995</v>
      </c>
      <c r="G317">
        <v>15.929195010011201</v>
      </c>
      <c r="H317">
        <f>(Table2[[#This Row],[1Y Return vs Nifty]]-AVERAGE(Table2[1Y Return vs Nifty]))/_xlfn.STDEV.P(Table2[1Y Return vs Nifty])</f>
        <v>-0.10589365506205624</v>
      </c>
      <c r="I317">
        <v>2.4167430426054701</v>
      </c>
      <c r="J317">
        <f>(Table2[[#This Row],[1M Return vs Nifty]]-AVERAGE(Table2[1M Return vs Nifty]))/_xlfn.STDEV.P(Table2[1M Return vs Nifty])</f>
        <v>0.48956838941816089</v>
      </c>
      <c r="K317">
        <v>7.5038246203902199</v>
      </c>
      <c r="L317">
        <f>(Table2[[#This Row],[6M Return vs Nifty]]-AVERAGE(Table2[6M Return vs Nifty]))/_xlfn.STDEV.P(Table2[6M Return vs Nifty])</f>
        <v>0.14635176403246269</v>
      </c>
      <c r="M317">
        <v>0.454608698504683</v>
      </c>
      <c r="N317">
        <f>(Table2[[#This Row],[1W Return vs Nifty]]-AVERAGE(Table2[1W Return vs Nifty]))/_xlfn.STDEV.P(Table2[1W Return vs Nifty])</f>
        <v>8.3341696937029322E-2</v>
      </c>
      <c r="O317">
        <v>531.58000000000004</v>
      </c>
      <c r="P317">
        <v>532.597462039927</v>
      </c>
      <c r="Q317">
        <v>482.62878067207203</v>
      </c>
      <c r="R317">
        <v>39.8091516858386</v>
      </c>
      <c r="S317" s="1">
        <f>(Table2[[#This Row],[Close Price]]-Table2[[#This Row],[20D EMA]])/Table2[[#This Row],[20D EMA]]</f>
        <v>-1.7457391173482988E-2</v>
      </c>
      <c r="T317" s="1">
        <f>(Table2[[#This Row],[Close Price]]-Table2[[#This Row],[50D EMA]])/Table2[[#This Row],[50D EMA]]</f>
        <v>-1.9334418156042726E-2</v>
      </c>
      <c r="U317" s="1">
        <f>(Table2[[#This Row],[Close Price]]-Table2[[#This Row],[200D EMA]])/Table2[[#This Row],[200D EMA]]</f>
        <v>8.2198204741716435E-2</v>
      </c>
      <c r="V317">
        <v>0.18222607407427399</v>
      </c>
      <c r="W317">
        <v>516.5</v>
      </c>
      <c r="X317">
        <v>531.04999999999995</v>
      </c>
      <c r="Y317">
        <v>509.6</v>
      </c>
      <c r="Z317">
        <v>531.04999999999995</v>
      </c>
      <c r="AA317">
        <v>500.55</v>
      </c>
      <c r="AB317">
        <v>569.95000000000005</v>
      </c>
      <c r="AC317" s="1">
        <f>(Table2[[#This Row],[Close Price]]/Table2[[#This Row],[Day Low]])-1</f>
        <v>1.1229428848015477E-2</v>
      </c>
      <c r="AD317" s="1">
        <f>(Table2[[#This Row],[Day High]]/Table2[[#This Row],[Close Price]])-1</f>
        <v>1.6752824047482351E-2</v>
      </c>
      <c r="AE317" s="1">
        <f>(Table2[[#This Row],[Close Price]]/Table2[[#This Row],[Current Week Low]])-1</f>
        <v>2.4921507064364024E-2</v>
      </c>
      <c r="AF317" s="1">
        <f>(Table2[[#This Row],[Current Week High]]/Table2[[#This Row],[Close Price]])-1</f>
        <v>1.6752824047482351E-2</v>
      </c>
      <c r="AG317" s="1">
        <f>(Table2[[#This Row],[Close Price]]/Table2[[#This Row],[Current Month Low]])-1</f>
        <v>4.3452202577165089E-2</v>
      </c>
      <c r="AH317" s="1">
        <f>(Table2[[#This Row],[Current Month High]]/Table2[[#This Row],[Close Price]])-1</f>
        <v>9.1231093241432415E-2</v>
      </c>
      <c r="AI317">
        <v>26.1439785563852</v>
      </c>
      <c r="AJ317">
        <v>46.179680940386199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0.06</v>
      </c>
      <c r="AM317" t="s">
        <v>3159</v>
      </c>
      <c r="AN317">
        <v>-2.2200000000000002</v>
      </c>
      <c r="AO317" t="s">
        <v>3158</v>
      </c>
      <c r="AP317">
        <v>4.4861088653517997E-2</v>
      </c>
      <c r="AQ317">
        <f>(Table2[[#This Row],[Sharpe Ratio]]-AVERAGE(Table2[Sharpe Ratio]))/_xlfn.STDEV.P(Table2[Sharpe Ratio])</f>
        <v>-0.1425092998348525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334</v>
      </c>
      <c r="AT317">
        <f>_xlfn.RANK.AVG(Table2[[#This Row],[6M Return vs Nifty Z-Score]],Table2[6M Return vs Nifty Z-Score])</f>
        <v>264</v>
      </c>
      <c r="AU317">
        <f>_xlfn.RANK.AVG(Table2[[#This Row],[Sharpe Ratio Z-Score]],Table2[Sharpe Ratio Z-Score])</f>
        <v>382</v>
      </c>
      <c r="AV317">
        <f>(Table2[[#This Row],[Rank 1Y]]+Table2[[#This Row],[Rank 6M]]+Table2[[#This Row],[Rank Sharpe]])/3</f>
        <v>326.66666666666669</v>
      </c>
    </row>
    <row r="318" spans="1:48" hidden="1" x14ac:dyDescent="0.3">
      <c r="A318" t="s">
        <v>1317</v>
      </c>
      <c r="B318" t="s">
        <v>1318</v>
      </c>
      <c r="C318" t="s">
        <v>3123</v>
      </c>
      <c r="D318" t="s">
        <v>289</v>
      </c>
      <c r="E318">
        <v>8418.5768980949997</v>
      </c>
      <c r="F318">
        <v>1424.15</v>
      </c>
      <c r="G318">
        <v>83.039946665472996</v>
      </c>
      <c r="H318">
        <f>(Table2[[#This Row],[1Y Return vs Nifty]]-AVERAGE(Table2[1Y Return vs Nifty]))/_xlfn.STDEV.P(Table2[1Y Return vs Nifty])</f>
        <v>1.0762196154898986</v>
      </c>
      <c r="I318">
        <v>0.13581414545596199</v>
      </c>
      <c r="J318">
        <f>(Table2[[#This Row],[1M Return vs Nifty]]-AVERAGE(Table2[1M Return vs Nifty]))/_xlfn.STDEV.P(Table2[1M Return vs Nifty])</f>
        <v>0.23433524823555862</v>
      </c>
      <c r="K318">
        <v>-0.58874253382743302</v>
      </c>
      <c r="L318">
        <f>(Table2[[#This Row],[6M Return vs Nifty]]-AVERAGE(Table2[6M Return vs Nifty]))/_xlfn.STDEV.P(Table2[6M Return vs Nifty])</f>
        <v>-0.14954957087885343</v>
      </c>
      <c r="M318">
        <v>-2.0970827867645898</v>
      </c>
      <c r="N318">
        <f>(Table2[[#This Row],[1W Return vs Nifty]]-AVERAGE(Table2[1W Return vs Nifty]))/_xlfn.STDEV.P(Table2[1W Return vs Nifty])</f>
        <v>-0.41616595374245458</v>
      </c>
      <c r="O318">
        <v>1467.74</v>
      </c>
      <c r="P318">
        <v>1506.4925037683799</v>
      </c>
      <c r="Q318">
        <v>1374.5452214695799</v>
      </c>
      <c r="R318">
        <v>31.877986807358699</v>
      </c>
      <c r="S318" s="1">
        <f>(Table2[[#This Row],[Close Price]]-Table2[[#This Row],[20D EMA]])/Table2[[#This Row],[20D EMA]]</f>
        <v>-2.9698720481829151E-2</v>
      </c>
      <c r="T318" s="1">
        <f>(Table2[[#This Row],[Close Price]]-Table2[[#This Row],[50D EMA]])/Table2[[#This Row],[50D EMA]]</f>
        <v>-5.465842250287084E-2</v>
      </c>
      <c r="U318" s="1">
        <f>(Table2[[#This Row],[Close Price]]-Table2[[#This Row],[200D EMA]])/Table2[[#This Row],[200D EMA]]</f>
        <v>3.6088138648058272E-2</v>
      </c>
      <c r="V318">
        <v>0.69684248266459503</v>
      </c>
      <c r="W318">
        <v>1410.25</v>
      </c>
      <c r="X318">
        <v>1443.95</v>
      </c>
      <c r="Y318">
        <v>1382.4</v>
      </c>
      <c r="Z318">
        <v>1443.95</v>
      </c>
      <c r="AA318">
        <v>1320.05</v>
      </c>
      <c r="AB318">
        <v>1596.3</v>
      </c>
      <c r="AC318" s="1">
        <f>(Table2[[#This Row],[Close Price]]/Table2[[#This Row],[Day Low]])-1</f>
        <v>9.8564084382202211E-3</v>
      </c>
      <c r="AD318" s="1">
        <f>(Table2[[#This Row],[Day High]]/Table2[[#This Row],[Close Price]])-1</f>
        <v>1.3903029877470718E-2</v>
      </c>
      <c r="AE318" s="1">
        <f>(Table2[[#This Row],[Close Price]]/Table2[[#This Row],[Current Week Low]])-1</f>
        <v>3.0201099537036979E-2</v>
      </c>
      <c r="AF318" s="1">
        <f>(Table2[[#This Row],[Current Week High]]/Table2[[#This Row],[Close Price]])-1</f>
        <v>1.3903029877470718E-2</v>
      </c>
      <c r="AG318" s="1">
        <f>(Table2[[#This Row],[Close Price]]/Table2[[#This Row],[Current Month Low]])-1</f>
        <v>7.8860649217832757E-2</v>
      </c>
      <c r="AH318" s="1">
        <f>(Table2[[#This Row],[Current Month High]]/Table2[[#This Row],[Close Price]])-1</f>
        <v>0.12087912087912067</v>
      </c>
      <c r="AI318">
        <v>46.052031036056597</v>
      </c>
      <c r="AJ318">
        <v>121.69209215442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-0.11</v>
      </c>
      <c r="AM318" t="s">
        <v>3158</v>
      </c>
      <c r="AN318">
        <v>-6.68</v>
      </c>
      <c r="AO318" t="s">
        <v>3158</v>
      </c>
      <c r="AQ318">
        <f>(Table2[[#This Row],[Sharpe Ratio]]-AVERAGE(Table2[Sharpe Ratio]))/_xlfn.STDEV.P(Table2[Sharpe Ratio])</f>
        <v>-0.67571570385832536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93</v>
      </c>
      <c r="AT318">
        <f>_xlfn.RANK.AVG(Table2[[#This Row],[6M Return vs Nifty Z-Score]],Table2[6M Return vs Nifty Z-Score])</f>
        <v>377</v>
      </c>
      <c r="AU318">
        <f>_xlfn.RANK.AVG(Table2[[#This Row],[Sharpe Ratio Z-Score]],Table2[Sharpe Ratio Z-Score])</f>
        <v>521.5</v>
      </c>
      <c r="AV318">
        <f>(Table2[[#This Row],[Rank 1Y]]+Table2[[#This Row],[Rank 6M]]+Table2[[#This Row],[Rank Sharpe]])/3</f>
        <v>330.5</v>
      </c>
    </row>
    <row r="319" spans="1:48" hidden="1" x14ac:dyDescent="0.3">
      <c r="A319" t="s">
        <v>1389</v>
      </c>
      <c r="B319" t="s">
        <v>1390</v>
      </c>
      <c r="C319" t="s">
        <v>3131</v>
      </c>
      <c r="D319" t="s">
        <v>1391</v>
      </c>
      <c r="E319">
        <v>7717.9707926399997</v>
      </c>
      <c r="F319">
        <v>455.6</v>
      </c>
      <c r="G319">
        <v>-8.2421326236049595</v>
      </c>
      <c r="H319">
        <f>(Table2[[#This Row],[1Y Return vs Nifty]]-AVERAGE(Table2[1Y Return vs Nifty]))/_xlfn.STDEV.P(Table2[1Y Return vs Nifty])</f>
        <v>-0.53165624090297059</v>
      </c>
      <c r="I319">
        <v>4.5090265392138296</v>
      </c>
      <c r="J319">
        <f>(Table2[[#This Row],[1M Return vs Nifty]]-AVERAGE(Table2[1M Return vs Nifty]))/_xlfn.STDEV.P(Table2[1M Return vs Nifty])</f>
        <v>0.72369234205484267</v>
      </c>
      <c r="K319">
        <v>11.229275618132601</v>
      </c>
      <c r="L319">
        <f>(Table2[[#This Row],[6M Return vs Nifty]]-AVERAGE(Table2[6M Return vs Nifty]))/_xlfn.STDEV.P(Table2[6M Return vs Nifty])</f>
        <v>0.28257132234704996</v>
      </c>
      <c r="M319">
        <v>-2.7322189384119402</v>
      </c>
      <c r="N319">
        <f>(Table2[[#This Row],[1W Return vs Nifty]]-AVERAGE(Table2[1W Return vs Nifty]))/_xlfn.STDEV.P(Table2[1W Return vs Nifty])</f>
        <v>-0.54049735070108706</v>
      </c>
      <c r="O319">
        <v>468.69</v>
      </c>
      <c r="P319">
        <v>473.17627694419599</v>
      </c>
      <c r="Q319">
        <v>445.23513957426297</v>
      </c>
      <c r="R319">
        <v>30.1471526595612</v>
      </c>
      <c r="S319" s="1">
        <f>(Table2[[#This Row],[Close Price]]-Table2[[#This Row],[20D EMA]])/Table2[[#This Row],[20D EMA]]</f>
        <v>-2.792890823358718E-2</v>
      </c>
      <c r="T319" s="1">
        <f>(Table2[[#This Row],[Close Price]]-Table2[[#This Row],[50D EMA]])/Table2[[#This Row],[50D EMA]]</f>
        <v>-3.7145304616082488E-2</v>
      </c>
      <c r="U319" s="1">
        <f>(Table2[[#This Row],[Close Price]]-Table2[[#This Row],[200D EMA]])/Table2[[#This Row],[200D EMA]]</f>
        <v>2.3279520200602321E-2</v>
      </c>
      <c r="V319">
        <v>0.51777590143324304</v>
      </c>
      <c r="W319">
        <v>443.9</v>
      </c>
      <c r="X319">
        <v>460</v>
      </c>
      <c r="Y319">
        <v>434.25</v>
      </c>
      <c r="Z319">
        <v>460</v>
      </c>
      <c r="AA319">
        <v>434.25</v>
      </c>
      <c r="AB319">
        <v>523.35</v>
      </c>
      <c r="AC319" s="1">
        <f>(Table2[[#This Row],[Close Price]]/Table2[[#This Row],[Day Low]])-1</f>
        <v>2.6357287677404972E-2</v>
      </c>
      <c r="AD319" s="1">
        <f>(Table2[[#This Row],[Day High]]/Table2[[#This Row],[Close Price]])-1</f>
        <v>9.6575943810359721E-3</v>
      </c>
      <c r="AE319" s="1">
        <f>(Table2[[#This Row],[Close Price]]/Table2[[#This Row],[Current Week Low]])-1</f>
        <v>4.9165227403569434E-2</v>
      </c>
      <c r="AF319" s="1">
        <f>(Table2[[#This Row],[Current Week High]]/Table2[[#This Row],[Close Price]])-1</f>
        <v>9.6575943810359721E-3</v>
      </c>
      <c r="AG319" s="1">
        <f>(Table2[[#This Row],[Close Price]]/Table2[[#This Row],[Current Month Low]])-1</f>
        <v>4.9165227403569434E-2</v>
      </c>
      <c r="AH319" s="1">
        <f>(Table2[[#This Row],[Current Month High]]/Table2[[#This Row],[Close Price]])-1</f>
        <v>0.14870500438981571</v>
      </c>
      <c r="AI319">
        <v>40.199736611062299</v>
      </c>
      <c r="AJ319">
        <v>42.776559072391102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-0.06</v>
      </c>
      <c r="AM319" t="s">
        <v>3158</v>
      </c>
      <c r="AN319">
        <v>-10.42</v>
      </c>
      <c r="AO319" t="s">
        <v>3158</v>
      </c>
      <c r="AP319">
        <v>7.5801457499453995E-2</v>
      </c>
      <c r="AQ319">
        <f>(Table2[[#This Row],[Sharpe Ratio]]-AVERAGE(Table2[Sharpe Ratio]))/_xlfn.STDEV.P(Table2[Sharpe Ratio])</f>
        <v>0.2252393060654567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494</v>
      </c>
      <c r="AT319">
        <f>_xlfn.RANK.AVG(Table2[[#This Row],[6M Return vs Nifty Z-Score]],Table2[6M Return vs Nifty Z-Score])</f>
        <v>220</v>
      </c>
      <c r="AU319">
        <f>_xlfn.RANK.AVG(Table2[[#This Row],[Sharpe Ratio Z-Score]],Table2[Sharpe Ratio Z-Score])</f>
        <v>281</v>
      </c>
      <c r="AV319">
        <f>(Table2[[#This Row],[Rank 1Y]]+Table2[[#This Row],[Rank 6M]]+Table2[[#This Row],[Rank Sharpe]])/3</f>
        <v>331.66666666666669</v>
      </c>
    </row>
    <row r="320" spans="1:48" hidden="1" x14ac:dyDescent="0.3">
      <c r="A320" t="s">
        <v>187</v>
      </c>
      <c r="B320" t="s">
        <v>188</v>
      </c>
      <c r="C320" t="s">
        <v>3110</v>
      </c>
      <c r="D320" t="s">
        <v>18</v>
      </c>
      <c r="E320">
        <v>135057.67584143899</v>
      </c>
      <c r="F320">
        <v>311.3</v>
      </c>
      <c r="G320">
        <v>52.308657726754802</v>
      </c>
      <c r="H320">
        <f>(Table2[[#This Row],[1Y Return vs Nifty]]-AVERAGE(Table2[1Y Return vs Nifty]))/_xlfn.STDEV.P(Table2[1Y Return vs Nifty])</f>
        <v>0.5349074772780068</v>
      </c>
      <c r="I320">
        <v>-9.4409604711838906</v>
      </c>
      <c r="J320">
        <f>(Table2[[#This Row],[1M Return vs Nifty]]-AVERAGE(Table2[1M Return vs Nifty]))/_xlfn.STDEV.P(Table2[1M Return vs Nifty])</f>
        <v>-0.83729406509265236</v>
      </c>
      <c r="K320">
        <v>-5.1688597942948897</v>
      </c>
      <c r="L320">
        <f>(Table2[[#This Row],[6M Return vs Nifty]]-AVERAGE(Table2[6M Return vs Nifty]))/_xlfn.STDEV.P(Table2[6M Return vs Nifty])</f>
        <v>-0.31701964379834102</v>
      </c>
      <c r="M320">
        <v>-2.0100213173854198</v>
      </c>
      <c r="N320">
        <f>(Table2[[#This Row],[1W Return vs Nifty]]-AVERAGE(Table2[1W Return vs Nifty]))/_xlfn.STDEV.P(Table2[1W Return vs Nifty])</f>
        <v>-0.39912319199584639</v>
      </c>
      <c r="O320">
        <v>328.5</v>
      </c>
      <c r="P320">
        <v>334.38831895809398</v>
      </c>
      <c r="Q320">
        <v>306.06749768007899</v>
      </c>
      <c r="R320">
        <v>27.6847792823588</v>
      </c>
      <c r="S320" s="1">
        <f>(Table2[[#This Row],[Close Price]]-Table2[[#This Row],[20D EMA]])/Table2[[#This Row],[20D EMA]]</f>
        <v>-5.2359208523592049E-2</v>
      </c>
      <c r="T320" s="1">
        <f>(Table2[[#This Row],[Close Price]]-Table2[[#This Row],[50D EMA]])/Table2[[#This Row],[50D EMA]]</f>
        <v>-6.9046427907631019E-2</v>
      </c>
      <c r="U320" s="1">
        <f>(Table2[[#This Row],[Close Price]]-Table2[[#This Row],[200D EMA]])/Table2[[#This Row],[200D EMA]]</f>
        <v>1.7095909757103206E-2</v>
      </c>
      <c r="V320">
        <v>0.720760371533542</v>
      </c>
      <c r="W320">
        <v>307.35000000000002</v>
      </c>
      <c r="X320">
        <v>314.89999999999998</v>
      </c>
      <c r="Y320">
        <v>302.25</v>
      </c>
      <c r="Z320">
        <v>315.5</v>
      </c>
      <c r="AA320">
        <v>302.25</v>
      </c>
      <c r="AB320">
        <v>373.35</v>
      </c>
      <c r="AC320" s="1">
        <f>(Table2[[#This Row],[Close Price]]/Table2[[#This Row],[Day Low]])-1</f>
        <v>1.2851797624857664E-2</v>
      </c>
      <c r="AD320" s="1">
        <f>(Table2[[#This Row],[Day High]]/Table2[[#This Row],[Close Price]])-1</f>
        <v>1.1564407324124559E-2</v>
      </c>
      <c r="AE320" s="1">
        <f>(Table2[[#This Row],[Close Price]]/Table2[[#This Row],[Current Week Low]])-1</f>
        <v>2.9942100909842839E-2</v>
      </c>
      <c r="AF320" s="1">
        <f>(Table2[[#This Row],[Current Week High]]/Table2[[#This Row],[Close Price]])-1</f>
        <v>1.3491808544812134E-2</v>
      </c>
      <c r="AG320" s="1">
        <f>(Table2[[#This Row],[Close Price]]/Table2[[#This Row],[Current Month Low]])-1</f>
        <v>2.9942100909842839E-2</v>
      </c>
      <c r="AH320" s="1">
        <f>(Table2[[#This Row],[Current Month High]]/Table2[[#This Row],[Close Price]])-1</f>
        <v>0.19932540957275946</v>
      </c>
      <c r="AI320">
        <v>20.7838098297462</v>
      </c>
      <c r="AJ320">
        <v>84.692969445268403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0.02</v>
      </c>
      <c r="AM320" t="s">
        <v>3159</v>
      </c>
      <c r="AN320">
        <v>-8.64</v>
      </c>
      <c r="AO320" t="s">
        <v>3158</v>
      </c>
      <c r="AP320">
        <v>3.6510683458221997E-2</v>
      </c>
      <c r="AQ320">
        <f>(Table2[[#This Row],[Sharpe Ratio]]-AVERAGE(Table2[Sharpe Ratio]))/_xlfn.STDEV.P(Table2[Sharpe Ratio])</f>
        <v>-0.24175989004480591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160</v>
      </c>
      <c r="AT320">
        <f>_xlfn.RANK.AVG(Table2[[#This Row],[6M Return vs Nifty Z-Score]],Table2[6M Return vs Nifty Z-Score])</f>
        <v>432</v>
      </c>
      <c r="AU320">
        <f>_xlfn.RANK.AVG(Table2[[#This Row],[Sharpe Ratio Z-Score]],Table2[Sharpe Ratio Z-Score])</f>
        <v>406</v>
      </c>
      <c r="AV320">
        <f>(Table2[[#This Row],[Rank 1Y]]+Table2[[#This Row],[Rank 6M]]+Table2[[#This Row],[Rank Sharpe]])/3</f>
        <v>332.66666666666669</v>
      </c>
    </row>
    <row r="321" spans="1:48" hidden="1" x14ac:dyDescent="0.3">
      <c r="A321" t="s">
        <v>183</v>
      </c>
      <c r="B321" t="s">
        <v>184</v>
      </c>
      <c r="C321" t="s">
        <v>3114</v>
      </c>
      <c r="D321" t="s">
        <v>125</v>
      </c>
      <c r="E321">
        <v>139282.09216199999</v>
      </c>
      <c r="F321">
        <v>5782.5</v>
      </c>
      <c r="G321">
        <v>2.4392755511770901</v>
      </c>
      <c r="H321">
        <f>(Table2[[#This Row],[1Y Return vs Nifty]]-AVERAGE(Table2[1Y Return vs Nifty]))/_xlfn.STDEV.P(Table2[1Y Return vs Nifty])</f>
        <v>-0.34351001931964587</v>
      </c>
      <c r="I321">
        <v>-4.0679636397940504</v>
      </c>
      <c r="J321">
        <f>(Table2[[#This Row],[1M Return vs Nifty]]-AVERAGE(Table2[1M Return vs Nifty]))/_xlfn.STDEV.P(Table2[1M Return vs Nifty])</f>
        <v>-0.23606232106345279</v>
      </c>
      <c r="K321">
        <v>13.39562030524</v>
      </c>
      <c r="L321">
        <f>(Table2[[#This Row],[6M Return vs Nifty]]-AVERAGE(Table2[6M Return vs Nifty]))/_xlfn.STDEV.P(Table2[6M Return vs Nifty])</f>
        <v>0.36178281019476344</v>
      </c>
      <c r="M321">
        <v>-0.50362942247819897</v>
      </c>
      <c r="N321">
        <f>(Table2[[#This Row],[1W Return vs Nifty]]-AVERAGE(Table2[1W Return vs Nifty]))/_xlfn.STDEV.P(Table2[1W Return vs Nifty])</f>
        <v>-0.10423868860992175</v>
      </c>
      <c r="O321">
        <v>5875.95</v>
      </c>
      <c r="P321">
        <v>5913.8825045045096</v>
      </c>
      <c r="Q321">
        <v>5501.1406096178798</v>
      </c>
      <c r="R321">
        <v>31.396748503620199</v>
      </c>
      <c r="S321" s="1">
        <f>(Table2[[#This Row],[Close Price]]-Table2[[#This Row],[20D EMA]])/Table2[[#This Row],[20D EMA]]</f>
        <v>-1.5903811298598493E-2</v>
      </c>
      <c r="T321" s="1">
        <f>(Table2[[#This Row],[Close Price]]-Table2[[#This Row],[50D EMA]])/Table2[[#This Row],[50D EMA]]</f>
        <v>-2.2215947713610754E-2</v>
      </c>
      <c r="U321" s="1">
        <f>(Table2[[#This Row],[Close Price]]-Table2[[#This Row],[200D EMA]])/Table2[[#This Row],[200D EMA]]</f>
        <v>5.1145646030244622E-2</v>
      </c>
      <c r="V321">
        <v>0.71932642421702497</v>
      </c>
      <c r="W321">
        <v>5641.6</v>
      </c>
      <c r="X321">
        <v>5799</v>
      </c>
      <c r="Y321">
        <v>5611.05</v>
      </c>
      <c r="Z321">
        <v>5799</v>
      </c>
      <c r="AA321">
        <v>5601.6</v>
      </c>
      <c r="AB321">
        <v>6469.9</v>
      </c>
      <c r="AC321" s="1">
        <f>(Table2[[#This Row],[Close Price]]/Table2[[#This Row],[Day Low]])-1</f>
        <v>2.4975184344866674E-2</v>
      </c>
      <c r="AD321" s="1">
        <f>(Table2[[#This Row],[Day High]]/Table2[[#This Row],[Close Price]])-1</f>
        <v>2.8534370946822207E-3</v>
      </c>
      <c r="AE321" s="1">
        <f>(Table2[[#This Row],[Close Price]]/Table2[[#This Row],[Current Week Low]])-1</f>
        <v>3.055577833025902E-2</v>
      </c>
      <c r="AF321" s="1">
        <f>(Table2[[#This Row],[Current Week High]]/Table2[[#This Row],[Close Price]])-1</f>
        <v>2.8534370946822207E-3</v>
      </c>
      <c r="AG321" s="1">
        <f>(Table2[[#This Row],[Close Price]]/Table2[[#This Row],[Current Month Low]])-1</f>
        <v>3.2294344473007719E-2</v>
      </c>
      <c r="AH321" s="1">
        <f>(Table2[[#This Row],[Current Month High]]/Table2[[#This Row],[Close Price]])-1</f>
        <v>0.11887591872027659</v>
      </c>
      <c r="AI321">
        <v>11.887591872027601</v>
      </c>
      <c r="AJ321">
        <v>33.001357039354097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0.06</v>
      </c>
      <c r="AM321" t="s">
        <v>3159</v>
      </c>
      <c r="AN321">
        <v>-3.27</v>
      </c>
      <c r="AO321" t="s">
        <v>3158</v>
      </c>
      <c r="AP321">
        <v>4.5856478695159998E-2</v>
      </c>
      <c r="AQ321">
        <f>(Table2[[#This Row],[Sharpe Ratio]]-AVERAGE(Table2[Sharpe Ratio]))/_xlfn.STDEV.P(Table2[Sharpe Ratio])</f>
        <v>-0.13067837105815894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420</v>
      </c>
      <c r="AT321">
        <f>_xlfn.RANK.AVG(Table2[[#This Row],[6M Return vs Nifty Z-Score]],Table2[6M Return vs Nifty Z-Score])</f>
        <v>204</v>
      </c>
      <c r="AU321">
        <f>_xlfn.RANK.AVG(Table2[[#This Row],[Sharpe Ratio Z-Score]],Table2[Sharpe Ratio Z-Score])</f>
        <v>375</v>
      </c>
      <c r="AV321">
        <f>(Table2[[#This Row],[Rank 1Y]]+Table2[[#This Row],[Rank 6M]]+Table2[[#This Row],[Rank Sharpe]])/3</f>
        <v>333</v>
      </c>
    </row>
    <row r="322" spans="1:48" hidden="1" x14ac:dyDescent="0.3">
      <c r="A322" t="s">
        <v>329</v>
      </c>
      <c r="B322" t="s">
        <v>330</v>
      </c>
      <c r="C322" t="s">
        <v>3125</v>
      </c>
      <c r="D322" t="s">
        <v>134</v>
      </c>
      <c r="E322">
        <v>79905.318814879996</v>
      </c>
      <c r="F322">
        <v>2873.65</v>
      </c>
      <c r="G322">
        <v>48.125341076924599</v>
      </c>
      <c r="H322">
        <f>(Table2[[#This Row],[1Y Return vs Nifty]]-AVERAGE(Table2[1Y Return vs Nifty]))/_xlfn.STDEV.P(Table2[1Y Return vs Nifty])</f>
        <v>0.46122101117980202</v>
      </c>
      <c r="I322">
        <v>-1.51631215306232</v>
      </c>
      <c r="J322">
        <f>(Table2[[#This Row],[1M Return vs Nifty]]-AVERAGE(Table2[1M Return vs Nifty]))/_xlfn.STDEV.P(Table2[1M Return vs Nifty])</f>
        <v>4.9464345276601956E-2</v>
      </c>
      <c r="K322">
        <v>0.85815329869017098</v>
      </c>
      <c r="L322">
        <f>(Table2[[#This Row],[6M Return vs Nifty]]-AVERAGE(Table2[6M Return vs Nifty]))/_xlfn.STDEV.P(Table2[6M Return vs Nifty])</f>
        <v>-9.6644429634959797E-2</v>
      </c>
      <c r="M322">
        <v>1.6976602728576899</v>
      </c>
      <c r="N322">
        <f>(Table2[[#This Row],[1W Return vs Nifty]]-AVERAGE(Table2[1W Return vs Nifty]))/_xlfn.STDEV.P(Table2[1W Return vs Nifty])</f>
        <v>0.32667588336316816</v>
      </c>
      <c r="O322">
        <v>2996.34</v>
      </c>
      <c r="P322">
        <v>3003.0612313075799</v>
      </c>
      <c r="Q322">
        <v>2730.23881309021</v>
      </c>
      <c r="R322">
        <v>42.888699090345803</v>
      </c>
      <c r="S322" s="1">
        <f>(Table2[[#This Row],[Close Price]]-Table2[[#This Row],[20D EMA]])/Table2[[#This Row],[20D EMA]]</f>
        <v>-4.0946621544951524E-2</v>
      </c>
      <c r="T322" s="1">
        <f>(Table2[[#This Row],[Close Price]]-Table2[[#This Row],[50D EMA]])/Table2[[#This Row],[50D EMA]]</f>
        <v>-4.30931044490332E-2</v>
      </c>
      <c r="U322" s="1">
        <f>(Table2[[#This Row],[Close Price]]-Table2[[#This Row],[200D EMA]])/Table2[[#This Row],[200D EMA]]</f>
        <v>5.2526975377465507E-2</v>
      </c>
      <c r="V322">
        <v>0.907443995420813</v>
      </c>
      <c r="W322">
        <v>2867</v>
      </c>
      <c r="X322">
        <v>2955.4</v>
      </c>
      <c r="Y322">
        <v>2867</v>
      </c>
      <c r="Z322">
        <v>3022.8</v>
      </c>
      <c r="AA322">
        <v>2833.4</v>
      </c>
      <c r="AB322">
        <v>3279.95</v>
      </c>
      <c r="AC322" s="1">
        <f>(Table2[[#This Row],[Close Price]]/Table2[[#This Row],[Day Low]])-1</f>
        <v>2.3194977328218069E-3</v>
      </c>
      <c r="AD322" s="1">
        <f>(Table2[[#This Row],[Day High]]/Table2[[#This Row],[Close Price]])-1</f>
        <v>2.8448140866145888E-2</v>
      </c>
      <c r="AE322" s="1">
        <f>(Table2[[#This Row],[Close Price]]/Table2[[#This Row],[Current Week Low]])-1</f>
        <v>2.3194977328218069E-3</v>
      </c>
      <c r="AF322" s="1">
        <f>(Table2[[#This Row],[Current Week High]]/Table2[[#This Row],[Close Price]])-1</f>
        <v>5.1902632540497207E-2</v>
      </c>
      <c r="AG322" s="1">
        <f>(Table2[[#This Row],[Close Price]]/Table2[[#This Row],[Current Month Low]])-1</f>
        <v>1.4205548104750498E-2</v>
      </c>
      <c r="AH322" s="1">
        <f>(Table2[[#This Row],[Current Month High]]/Table2[[#This Row],[Close Price]])-1</f>
        <v>0.14138813007847162</v>
      </c>
      <c r="AI322">
        <v>18.410384006403</v>
      </c>
      <c r="AJ322">
        <v>80.058899088317304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0.01</v>
      </c>
      <c r="AM322" t="s">
        <v>3159</v>
      </c>
      <c r="AN322">
        <v>-7.05</v>
      </c>
      <c r="AO322" t="s">
        <v>3158</v>
      </c>
      <c r="AP322">
        <v>9.6214175637620008E-3</v>
      </c>
      <c r="AQ322">
        <f>(Table2[[#This Row],[Sharpe Ratio]]-AVERAGE(Table2[Sharpe Ratio]))/_xlfn.STDEV.P(Table2[Sharpe Ratio])</f>
        <v>-0.56135821466753388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173</v>
      </c>
      <c r="AT322">
        <f>_xlfn.RANK.AVG(Table2[[#This Row],[6M Return vs Nifty Z-Score]],Table2[6M Return vs Nifty Z-Score])</f>
        <v>350</v>
      </c>
      <c r="AU322">
        <f>_xlfn.RANK.AVG(Table2[[#This Row],[Sharpe Ratio Z-Score]],Table2[Sharpe Ratio Z-Score])</f>
        <v>476</v>
      </c>
      <c r="AV322">
        <f>(Table2[[#This Row],[Rank 1Y]]+Table2[[#This Row],[Rank 6M]]+Table2[[#This Row],[Rank Sharpe]])/3</f>
        <v>333</v>
      </c>
    </row>
    <row r="323" spans="1:48" x14ac:dyDescent="0.3">
      <c r="A323" t="s">
        <v>425</v>
      </c>
      <c r="B323" t="s">
        <v>426</v>
      </c>
      <c r="C323" t="s">
        <v>3112</v>
      </c>
      <c r="D323" t="s">
        <v>54</v>
      </c>
      <c r="E323">
        <v>53371.016905625002</v>
      </c>
      <c r="F323">
        <v>4843.55</v>
      </c>
      <c r="G323">
        <v>24.7044341749714</v>
      </c>
      <c r="H323">
        <f>(Table2[[#This Row],[1Y Return vs Nifty]]-AVERAGE(Table2[1Y Return vs Nifty]))/_xlfn.STDEV.P(Table2[1Y Return vs Nifty])</f>
        <v>4.8676609959293363E-2</v>
      </c>
      <c r="I323">
        <v>-5.9080171866389701</v>
      </c>
      <c r="J323">
        <f>(Table2[[#This Row],[1M Return vs Nifty]]-AVERAGE(Table2[1M Return vs Nifty]))/_xlfn.STDEV.P(Table2[1M Return vs Nifty])</f>
        <v>-0.44196205221786666</v>
      </c>
      <c r="K323">
        <v>-5.6232775667812902</v>
      </c>
      <c r="L323">
        <f>(Table2[[#This Row],[6M Return vs Nifty]]-AVERAGE(Table2[6M Return vs Nifty]))/_xlfn.STDEV.P(Table2[6M Return vs Nifty])</f>
        <v>-0.33363523968080133</v>
      </c>
      <c r="M323">
        <v>-3.9997648726499802</v>
      </c>
      <c r="N323">
        <f>(Table2[[#This Row],[1W Return vs Nifty]]-AVERAGE(Table2[1W Return vs Nifty]))/_xlfn.STDEV.P(Table2[1W Return vs Nifty])</f>
        <v>-0.78862644287178907</v>
      </c>
      <c r="O323">
        <v>4930.75</v>
      </c>
      <c r="P323">
        <v>4869.0537838038999</v>
      </c>
      <c r="Q323">
        <v>4373.7430907295402</v>
      </c>
      <c r="R323">
        <v>37.637193080670798</v>
      </c>
      <c r="S323" s="1">
        <f>(Table2[[#This Row],[Close Price]]-Table2[[#This Row],[20D EMA]])/Table2[[#This Row],[20D EMA]]</f>
        <v>-1.768493636870655E-2</v>
      </c>
      <c r="T323" s="1">
        <f>(Table2[[#This Row],[Close Price]]-Table2[[#This Row],[50D EMA]])/Table2[[#This Row],[50D EMA]]</f>
        <v>-5.2379342961324142E-3</v>
      </c>
      <c r="U323" s="1">
        <f>(Table2[[#This Row],[Close Price]]-Table2[[#This Row],[200D EMA]])/Table2[[#This Row],[200D EMA]]</f>
        <v>0.10741529612616003</v>
      </c>
      <c r="V323">
        <v>0.60453527380638805</v>
      </c>
      <c r="W323">
        <v>4652.2</v>
      </c>
      <c r="X323">
        <v>4890</v>
      </c>
      <c r="Y323">
        <v>4581.6000000000004</v>
      </c>
      <c r="Z323">
        <v>4890</v>
      </c>
      <c r="AA323">
        <v>4581.6000000000004</v>
      </c>
      <c r="AB323">
        <v>5465.9</v>
      </c>
      <c r="AC323" s="1">
        <f>(Table2[[#This Row],[Close Price]]/Table2[[#This Row],[Day Low]])-1</f>
        <v>4.1131077769657409E-2</v>
      </c>
      <c r="AD323" s="1">
        <f>(Table2[[#This Row],[Day High]]/Table2[[#This Row],[Close Price]])-1</f>
        <v>9.5900733965790241E-3</v>
      </c>
      <c r="AE323" s="1">
        <f>(Table2[[#This Row],[Close Price]]/Table2[[#This Row],[Current Week Low]])-1</f>
        <v>5.717434957220191E-2</v>
      </c>
      <c r="AF323" s="1">
        <f>(Table2[[#This Row],[Current Week High]]/Table2[[#This Row],[Close Price]])-1</f>
        <v>9.5900733965790241E-3</v>
      </c>
      <c r="AG323" s="1">
        <f>(Table2[[#This Row],[Close Price]]/Table2[[#This Row],[Current Month Low]])-1</f>
        <v>5.717434957220191E-2</v>
      </c>
      <c r="AH323" s="1">
        <f>(Table2[[#This Row],[Current Month High]]/Table2[[#This Row],[Close Price]])-1</f>
        <v>0.12849046670314124</v>
      </c>
      <c r="AI323">
        <v>14.2932353335879</v>
      </c>
      <c r="AJ323">
        <v>55.964321939752999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0.19</v>
      </c>
      <c r="AM323" t="s">
        <v>3159</v>
      </c>
      <c r="AN323">
        <v>-5.15</v>
      </c>
      <c r="AO323" t="s">
        <v>3158</v>
      </c>
      <c r="AP323">
        <v>7.5909880556665005E-2</v>
      </c>
      <c r="AQ323">
        <f>(Table2[[#This Row],[Sharpe Ratio]]-AVERAGE(Table2[Sharpe Ratio]))/_xlfn.STDEV.P(Table2[Sharpe Ratio])</f>
        <v>0.22652799232305559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-1.2890191324881082</v>
      </c>
      <c r="AS323">
        <f>_xlfn.RANK.AVG(Table2[[#This Row],[1Y Return vs Nifty Z-Score]],Table2[1Y Return vs Nifty Z-Score])</f>
        <v>281</v>
      </c>
      <c r="AT323">
        <f>_xlfn.RANK.AVG(Table2[[#This Row],[6M Return vs Nifty Z-Score]],Table2[6M Return vs Nifty Z-Score])</f>
        <v>438</v>
      </c>
      <c r="AU323">
        <f>_xlfn.RANK.AVG(Table2[[#This Row],[Sharpe Ratio Z-Score]],Table2[Sharpe Ratio Z-Score])</f>
        <v>280</v>
      </c>
      <c r="AV323">
        <f>(Table2[[#This Row],[Rank 1Y]]+Table2[[#This Row],[Rank 6M]]+Table2[[#This Row],[Rank Sharpe]])/3</f>
        <v>333</v>
      </c>
    </row>
    <row r="324" spans="1:48" hidden="1" x14ac:dyDescent="0.3">
      <c r="A324" t="s">
        <v>1828</v>
      </c>
      <c r="B324" t="s">
        <v>1829</v>
      </c>
      <c r="C324" t="s">
        <v>3118</v>
      </c>
      <c r="D324" t="s">
        <v>200</v>
      </c>
      <c r="E324">
        <v>4117.6805400000003</v>
      </c>
      <c r="F324">
        <v>631.20000000000005</v>
      </c>
      <c r="G324">
        <v>41.897185675789899</v>
      </c>
      <c r="H324">
        <f>(Table2[[#This Row],[1Y Return vs Nifty]]-AVERAGE(Table2[1Y Return vs Nifty]))/_xlfn.STDEV.P(Table2[1Y Return vs Nifty])</f>
        <v>0.35151600908805486</v>
      </c>
      <c r="I324">
        <v>-12.6502069123075</v>
      </c>
      <c r="J324">
        <f>(Table2[[#This Row],[1M Return vs Nifty]]-AVERAGE(Table2[1M Return vs Nifty]))/_xlfn.STDEV.P(Table2[1M Return vs Nifty])</f>
        <v>-1.1964047988909345</v>
      </c>
      <c r="K324">
        <v>-6.2984636292737797</v>
      </c>
      <c r="L324">
        <f>(Table2[[#This Row],[6M Return vs Nifty]]-AVERAGE(Table2[6M Return vs Nifty]))/_xlfn.STDEV.P(Table2[6M Return vs Nifty])</f>
        <v>-0.35832313579556119</v>
      </c>
      <c r="M324">
        <v>2.1076035137060498</v>
      </c>
      <c r="N324">
        <f>(Table2[[#This Row],[1W Return vs Nifty]]-AVERAGE(Table2[1W Return vs Nifty]))/_xlfn.STDEV.P(Table2[1W Return vs Nifty])</f>
        <v>0.40692452875396834</v>
      </c>
      <c r="O324">
        <v>665.46</v>
      </c>
      <c r="P324">
        <v>695.47095718222999</v>
      </c>
      <c r="Q324">
        <v>641.41786804353603</v>
      </c>
      <c r="R324">
        <v>36.648068013763499</v>
      </c>
      <c r="S324" s="1">
        <f>(Table2[[#This Row],[Close Price]]-Table2[[#This Row],[20D EMA]])/Table2[[#This Row],[20D EMA]]</f>
        <v>-5.1483184564060931E-2</v>
      </c>
      <c r="T324" s="1">
        <f>(Table2[[#This Row],[Close Price]]-Table2[[#This Row],[50D EMA]])/Table2[[#This Row],[50D EMA]]</f>
        <v>-9.2413574597895717E-2</v>
      </c>
      <c r="U324" s="1">
        <f>(Table2[[#This Row],[Close Price]]-Table2[[#This Row],[200D EMA]])/Table2[[#This Row],[200D EMA]]</f>
        <v>-1.5930126915083775E-2</v>
      </c>
      <c r="V324">
        <v>0.33513963509898498</v>
      </c>
      <c r="W324">
        <v>620.6</v>
      </c>
      <c r="X324">
        <v>655.1</v>
      </c>
      <c r="Y324">
        <v>609.15</v>
      </c>
      <c r="Z324">
        <v>655.1</v>
      </c>
      <c r="AA324">
        <v>609.15</v>
      </c>
      <c r="AB324">
        <v>774.9</v>
      </c>
      <c r="AC324" s="1">
        <f>(Table2[[#This Row],[Close Price]]/Table2[[#This Row],[Day Low]])-1</f>
        <v>1.7080244924266852E-2</v>
      </c>
      <c r="AD324" s="1">
        <f>(Table2[[#This Row],[Day High]]/Table2[[#This Row],[Close Price]])-1</f>
        <v>3.7864385297845304E-2</v>
      </c>
      <c r="AE324" s="1">
        <f>(Table2[[#This Row],[Close Price]]/Table2[[#This Row],[Current Week Low]])-1</f>
        <v>3.6197980792908258E-2</v>
      </c>
      <c r="AF324" s="1">
        <f>(Table2[[#This Row],[Current Week High]]/Table2[[#This Row],[Close Price]])-1</f>
        <v>3.7864385297845304E-2</v>
      </c>
      <c r="AG324" s="1">
        <f>(Table2[[#This Row],[Close Price]]/Table2[[#This Row],[Current Month Low]])-1</f>
        <v>3.6197980792908258E-2</v>
      </c>
      <c r="AH324" s="1">
        <f>(Table2[[#This Row],[Current Month High]]/Table2[[#This Row],[Close Price]])-1</f>
        <v>0.22766159695817478</v>
      </c>
      <c r="AI324">
        <v>31.083650190114</v>
      </c>
      <c r="AJ324">
        <v>72.955199342375593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-0.05</v>
      </c>
      <c r="AM324" t="s">
        <v>3158</v>
      </c>
      <c r="AN324">
        <v>-6.54</v>
      </c>
      <c r="AO324" t="s">
        <v>3158</v>
      </c>
      <c r="AP324">
        <v>5.0845283498325997E-2</v>
      </c>
      <c r="AQ324">
        <f>(Table2[[#This Row],[Sharpe Ratio]]-AVERAGE(Table2[Sharpe Ratio]))/_xlfn.STDEV.P(Table2[Sharpe Ratio])</f>
        <v>-7.1382826761050816E-2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201</v>
      </c>
      <c r="AT324">
        <f>_xlfn.RANK.AVG(Table2[[#This Row],[6M Return vs Nifty Z-Score]],Table2[6M Return vs Nifty Z-Score])</f>
        <v>444</v>
      </c>
      <c r="AU324">
        <f>_xlfn.RANK.AVG(Table2[[#This Row],[Sharpe Ratio Z-Score]],Table2[Sharpe Ratio Z-Score])</f>
        <v>356</v>
      </c>
      <c r="AV324">
        <f>(Table2[[#This Row],[Rank 1Y]]+Table2[[#This Row],[Rank 6M]]+Table2[[#This Row],[Rank Sharpe]])/3</f>
        <v>333.66666666666669</v>
      </c>
    </row>
    <row r="325" spans="1:48" hidden="1" x14ac:dyDescent="0.3">
      <c r="A325" t="s">
        <v>791</v>
      </c>
      <c r="B325" t="s">
        <v>792</v>
      </c>
      <c r="C325" t="s">
        <v>3115</v>
      </c>
      <c r="D325" t="s">
        <v>48</v>
      </c>
      <c r="E325">
        <v>20048.03287436</v>
      </c>
      <c r="F325">
        <v>213.16</v>
      </c>
      <c r="G325">
        <v>26.6283983941461</v>
      </c>
      <c r="H325">
        <f>(Table2[[#This Row],[1Y Return vs Nifty]]-AVERAGE(Table2[1Y Return vs Nifty]))/_xlfn.STDEV.P(Table2[1Y Return vs Nifty])</f>
        <v>8.2566017832859398E-2</v>
      </c>
      <c r="I325">
        <v>-4.5805979789490401</v>
      </c>
      <c r="J325">
        <f>(Table2[[#This Row],[1M Return vs Nifty]]-AVERAGE(Table2[1M Return vs Nifty]))/_xlfn.STDEV.P(Table2[1M Return vs Nifty])</f>
        <v>-0.29342547377904543</v>
      </c>
      <c r="K325">
        <v>-22.602936865571198</v>
      </c>
      <c r="L325">
        <f>(Table2[[#This Row],[6M Return vs Nifty]]-AVERAGE(Table2[6M Return vs Nifty]))/_xlfn.STDEV.P(Table2[6M Return vs Nifty])</f>
        <v>-0.95448938362605473</v>
      </c>
      <c r="M325">
        <v>1.2157192948523801</v>
      </c>
      <c r="N325">
        <f>(Table2[[#This Row],[1W Return vs Nifty]]-AVERAGE(Table2[1W Return vs Nifty]))/_xlfn.STDEV.P(Table2[1W Return vs Nifty])</f>
        <v>0.23233328470681008</v>
      </c>
      <c r="O325">
        <v>213.55</v>
      </c>
      <c r="P325">
        <v>229.67899593918099</v>
      </c>
      <c r="Q325">
        <v>230.12354251628901</v>
      </c>
      <c r="R325">
        <v>39.893579494035897</v>
      </c>
      <c r="S325" s="1">
        <f>(Table2[[#This Row],[Close Price]]-Table2[[#This Row],[20D EMA]])/Table2[[#This Row],[20D EMA]]</f>
        <v>-1.8262701943339487E-3</v>
      </c>
      <c r="T325" s="1">
        <f>(Table2[[#This Row],[Close Price]]-Table2[[#This Row],[50D EMA]])/Table2[[#This Row],[50D EMA]]</f>
        <v>-7.1922100981124226E-2</v>
      </c>
      <c r="U325" s="1">
        <f>(Table2[[#This Row],[Close Price]]-Table2[[#This Row],[200D EMA]])/Table2[[#This Row],[200D EMA]]</f>
        <v>-7.3714937336705852E-2</v>
      </c>
      <c r="V325">
        <v>0.98505981509358698</v>
      </c>
      <c r="W325">
        <v>202.31</v>
      </c>
      <c r="X325">
        <v>217.35</v>
      </c>
      <c r="Y325">
        <v>192.8</v>
      </c>
      <c r="Z325">
        <v>217.35</v>
      </c>
      <c r="AA325">
        <v>191.83</v>
      </c>
      <c r="AB325">
        <v>231.5</v>
      </c>
      <c r="AC325" s="1">
        <f>(Table2[[#This Row],[Close Price]]/Table2[[#This Row],[Day Low]])-1</f>
        <v>5.3630566951707648E-2</v>
      </c>
      <c r="AD325" s="1">
        <f>(Table2[[#This Row],[Day High]]/Table2[[#This Row],[Close Price]])-1</f>
        <v>1.9656595984237191E-2</v>
      </c>
      <c r="AE325" s="1">
        <f>(Table2[[#This Row],[Close Price]]/Table2[[#This Row],[Current Week Low]])-1</f>
        <v>0.10560165975103719</v>
      </c>
      <c r="AF325" s="1">
        <f>(Table2[[#This Row],[Current Week High]]/Table2[[#This Row],[Close Price]])-1</f>
        <v>1.9656595984237191E-2</v>
      </c>
      <c r="AG325" s="1">
        <f>(Table2[[#This Row],[Close Price]]/Table2[[#This Row],[Current Month Low]])-1</f>
        <v>0.11119220142834796</v>
      </c>
      <c r="AH325" s="1">
        <f>(Table2[[#This Row],[Current Month High]]/Table2[[#This Row],[Close Price]])-1</f>
        <v>8.6038656408331748E-2</v>
      </c>
      <c r="AI325">
        <v>64.946519046725399</v>
      </c>
      <c r="AJ325">
        <v>55.932699341624001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-0.19</v>
      </c>
      <c r="AM325" t="s">
        <v>3158</v>
      </c>
      <c r="AN325">
        <v>-4.13</v>
      </c>
      <c r="AO325" t="s">
        <v>3158</v>
      </c>
      <c r="AP325">
        <v>0.14678198156169101</v>
      </c>
      <c r="AQ325">
        <f>(Table2[[#This Row],[Sharpe Ratio]]-AVERAGE(Table2[Sharpe Ratio]))/_xlfn.STDEV.P(Table2[Sharpe Ratio])</f>
        <v>1.0688940439885188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265</v>
      </c>
      <c r="AT325">
        <f>_xlfn.RANK.AVG(Table2[[#This Row],[6M Return vs Nifty Z-Score]],Table2[6M Return vs Nifty Z-Score])</f>
        <v>633</v>
      </c>
      <c r="AU325">
        <f>_xlfn.RANK.AVG(Table2[[#This Row],[Sharpe Ratio Z-Score]],Table2[Sharpe Ratio Z-Score])</f>
        <v>108</v>
      </c>
      <c r="AV325">
        <f>(Table2[[#This Row],[Rank 1Y]]+Table2[[#This Row],[Rank 6M]]+Table2[[#This Row],[Rank Sharpe]])/3</f>
        <v>335.33333333333331</v>
      </c>
    </row>
    <row r="326" spans="1:48" hidden="1" x14ac:dyDescent="0.3">
      <c r="A326" t="s">
        <v>919</v>
      </c>
      <c r="B326" t="s">
        <v>920</v>
      </c>
      <c r="C326" t="s">
        <v>3111</v>
      </c>
      <c r="D326" t="s">
        <v>21</v>
      </c>
      <c r="E326">
        <v>15913.817991149999</v>
      </c>
      <c r="F326">
        <v>701.5</v>
      </c>
      <c r="G326">
        <v>16.318679931431099</v>
      </c>
      <c r="H326">
        <f>(Table2[[#This Row],[1Y Return vs Nifty]]-AVERAGE(Table2[1Y Return vs Nifty]))/_xlfn.STDEV.P(Table2[1Y Return vs Nifty])</f>
        <v>-9.9033125520470097E-2</v>
      </c>
      <c r="I326">
        <v>9.3956871714183006</v>
      </c>
      <c r="J326">
        <f>(Table2[[#This Row],[1M Return vs Nifty]]-AVERAGE(Table2[1M Return vs Nifty]))/_xlfn.STDEV.P(Table2[1M Return vs Nifty])</f>
        <v>1.2705036629204729</v>
      </c>
      <c r="K326">
        <v>6.71077435579965</v>
      </c>
      <c r="L326">
        <f>(Table2[[#This Row],[6M Return vs Nifty]]-AVERAGE(Table2[6M Return vs Nifty]))/_xlfn.STDEV.P(Table2[6M Return vs Nifty])</f>
        <v>0.11735421264089713</v>
      </c>
      <c r="M326">
        <v>7.9565770482101303</v>
      </c>
      <c r="N326">
        <f>(Table2[[#This Row],[1W Return vs Nifty]]-AVERAGE(Table2[1W Return vs Nifty]))/_xlfn.STDEV.P(Table2[1W Return vs Nifty])</f>
        <v>1.5518932861342525</v>
      </c>
      <c r="O326">
        <v>695.04</v>
      </c>
      <c r="P326">
        <v>712.44550048636495</v>
      </c>
      <c r="Q326">
        <v>662.80257169593096</v>
      </c>
      <c r="R326">
        <v>56.299706422508997</v>
      </c>
      <c r="S326" s="1">
        <f>(Table2[[#This Row],[Close Price]]-Table2[[#This Row],[20D EMA]])/Table2[[#This Row],[20D EMA]]</f>
        <v>9.2944290976059458E-3</v>
      </c>
      <c r="T326" s="1">
        <f>(Table2[[#This Row],[Close Price]]-Table2[[#This Row],[50D EMA]])/Table2[[#This Row],[50D EMA]]</f>
        <v>-1.5363281091526002E-2</v>
      </c>
      <c r="U326" s="1">
        <f>(Table2[[#This Row],[Close Price]]-Table2[[#This Row],[200D EMA]])/Table2[[#This Row],[200D EMA]]</f>
        <v>5.8384547611293774E-2</v>
      </c>
      <c r="V326">
        <v>0.71062464334684305</v>
      </c>
      <c r="W326">
        <v>695</v>
      </c>
      <c r="X326">
        <v>706.35</v>
      </c>
      <c r="Y326">
        <v>682.1</v>
      </c>
      <c r="Z326">
        <v>706.35</v>
      </c>
      <c r="AA326">
        <v>636.4</v>
      </c>
      <c r="AB326">
        <v>726</v>
      </c>
      <c r="AC326" s="1">
        <f>(Table2[[#This Row],[Close Price]]/Table2[[#This Row],[Day Low]])-1</f>
        <v>9.3525179856115415E-3</v>
      </c>
      <c r="AD326" s="1">
        <f>(Table2[[#This Row],[Day High]]/Table2[[#This Row],[Close Price]])-1</f>
        <v>6.9137562366357042E-3</v>
      </c>
      <c r="AE326" s="1">
        <f>(Table2[[#This Row],[Close Price]]/Table2[[#This Row],[Current Week Low]])-1</f>
        <v>2.8441577481307601E-2</v>
      </c>
      <c r="AF326" s="1">
        <f>(Table2[[#This Row],[Current Week High]]/Table2[[#This Row],[Close Price]])-1</f>
        <v>6.9137562366357042E-3</v>
      </c>
      <c r="AG326" s="1">
        <f>(Table2[[#This Row],[Close Price]]/Table2[[#This Row],[Current Month Low]])-1</f>
        <v>0.10229415461973601</v>
      </c>
      <c r="AH326" s="1">
        <f>(Table2[[#This Row],[Current Month High]]/Table2[[#This Row],[Close Price]])-1</f>
        <v>3.4925160370634423E-2</v>
      </c>
      <c r="AI326">
        <v>19.672131147540899</v>
      </c>
      <c r="AJ326">
        <v>47.917764891934603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-0.14000000000000001</v>
      </c>
      <c r="AM326" t="s">
        <v>3158</v>
      </c>
      <c r="AN326">
        <v>-2.9</v>
      </c>
      <c r="AO326" t="s">
        <v>3158</v>
      </c>
      <c r="AP326">
        <v>3.9940848777353002E-2</v>
      </c>
      <c r="AQ326">
        <f>(Table2[[#This Row],[Sharpe Ratio]]-AVERAGE(Table2[Sharpe Ratio]))/_xlfn.STDEV.P(Table2[Sharpe Ratio])</f>
        <v>-0.20098990050786134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332</v>
      </c>
      <c r="AT326">
        <f>_xlfn.RANK.AVG(Table2[[#This Row],[6M Return vs Nifty Z-Score]],Table2[6M Return vs Nifty Z-Score])</f>
        <v>275</v>
      </c>
      <c r="AU326">
        <f>_xlfn.RANK.AVG(Table2[[#This Row],[Sharpe Ratio Z-Score]],Table2[Sharpe Ratio Z-Score])</f>
        <v>400</v>
      </c>
      <c r="AV326">
        <f>(Table2[[#This Row],[Rank 1Y]]+Table2[[#This Row],[Rank 6M]]+Table2[[#This Row],[Rank Sharpe]])/3</f>
        <v>335.66666666666669</v>
      </c>
    </row>
    <row r="327" spans="1:48" x14ac:dyDescent="0.3">
      <c r="A327" t="s">
        <v>564</v>
      </c>
      <c r="B327" t="s">
        <v>565</v>
      </c>
      <c r="C327" t="s">
        <v>3116</v>
      </c>
      <c r="D327" t="s">
        <v>171</v>
      </c>
      <c r="E327">
        <v>34576.245143824999</v>
      </c>
      <c r="F327">
        <v>861.85</v>
      </c>
      <c r="G327">
        <v>-1.58750262810781</v>
      </c>
      <c r="H327">
        <f>(Table2[[#This Row],[1Y Return vs Nifty]]-AVERAGE(Table2[1Y Return vs Nifty]))/_xlfn.STDEV.P(Table2[1Y Return vs Nifty])</f>
        <v>-0.41443915967169437</v>
      </c>
      <c r="I327">
        <v>1.76428383571933</v>
      </c>
      <c r="J327">
        <f>(Table2[[#This Row],[1M Return vs Nifty]]-AVERAGE(Table2[1M Return vs Nifty]))/_xlfn.STDEV.P(Table2[1M Return vs Nifty])</f>
        <v>0.41655900579591315</v>
      </c>
      <c r="K327">
        <v>17.380088507339401</v>
      </c>
      <c r="L327">
        <f>(Table2[[#This Row],[6M Return vs Nifty]]-AVERAGE(Table2[6M Return vs Nifty]))/_xlfn.STDEV.P(Table2[6M Return vs Nifty])</f>
        <v>0.50747322430500452</v>
      </c>
      <c r="M327">
        <v>1.84484583097745</v>
      </c>
      <c r="N327">
        <f>(Table2[[#This Row],[1W Return vs Nifty]]-AVERAGE(Table2[1W Return vs Nifty]))/_xlfn.STDEV.P(Table2[1W Return vs Nifty])</f>
        <v>0.35548826635491199</v>
      </c>
      <c r="O327">
        <v>870.54</v>
      </c>
      <c r="P327">
        <v>863.02817831806396</v>
      </c>
      <c r="Q327">
        <v>788.38295208898501</v>
      </c>
      <c r="R327">
        <v>38.183330766240601</v>
      </c>
      <c r="S327" s="1">
        <f>(Table2[[#This Row],[Close Price]]-Table2[[#This Row],[20D EMA]])/Table2[[#This Row],[20D EMA]]</f>
        <v>-9.9823098306797402E-3</v>
      </c>
      <c r="T327" s="1">
        <f>(Table2[[#This Row],[Close Price]]-Table2[[#This Row],[50D EMA]])/Table2[[#This Row],[50D EMA]]</f>
        <v>-1.3651678446468193E-3</v>
      </c>
      <c r="U327" s="1">
        <f>(Table2[[#This Row],[Close Price]]-Table2[[#This Row],[200D EMA]])/Table2[[#This Row],[200D EMA]]</f>
        <v>9.3187007299369878E-2</v>
      </c>
      <c r="V327">
        <v>1.2187600854976099</v>
      </c>
      <c r="W327">
        <v>839</v>
      </c>
      <c r="X327">
        <v>863.3</v>
      </c>
      <c r="Y327">
        <v>839</v>
      </c>
      <c r="Z327">
        <v>884.35</v>
      </c>
      <c r="AA327">
        <v>828.65</v>
      </c>
      <c r="AB327">
        <v>911.95</v>
      </c>
      <c r="AC327" s="1">
        <f>(Table2[[#This Row],[Close Price]]/Table2[[#This Row],[Day Low]])-1</f>
        <v>2.7234803337306435E-2</v>
      </c>
      <c r="AD327" s="1">
        <f>(Table2[[#This Row],[Day High]]/Table2[[#This Row],[Close Price]])-1</f>
        <v>1.6824273365434461E-3</v>
      </c>
      <c r="AE327" s="1">
        <f>(Table2[[#This Row],[Close Price]]/Table2[[#This Row],[Current Week Low]])-1</f>
        <v>2.7234803337306435E-2</v>
      </c>
      <c r="AF327" s="1">
        <f>(Table2[[#This Row],[Current Week High]]/Table2[[#This Row],[Close Price]])-1</f>
        <v>2.6106631084295451E-2</v>
      </c>
      <c r="AG327" s="1">
        <f>(Table2[[#This Row],[Close Price]]/Table2[[#This Row],[Current Month Low]])-1</f>
        <v>4.0065166234236393E-2</v>
      </c>
      <c r="AH327" s="1">
        <f>(Table2[[#This Row],[Current Month High]]/Table2[[#This Row],[Close Price]])-1</f>
        <v>5.8130765214364555E-2</v>
      </c>
      <c r="AI327">
        <v>9.6768579219121502</v>
      </c>
      <c r="AJ327">
        <v>41.833292191228502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0.04</v>
      </c>
      <c r="AM327" t="s">
        <v>3159</v>
      </c>
      <c r="AN327">
        <v>-3.16</v>
      </c>
      <c r="AO327" t="s">
        <v>3158</v>
      </c>
      <c r="AP327">
        <v>4.2066001603575001E-2</v>
      </c>
      <c r="AQ327">
        <f>(Table2[[#This Row],[Sharpe Ratio]]-AVERAGE(Table2[Sharpe Ratio]))/_xlfn.STDEV.P(Table2[Sharpe Ratio])</f>
        <v>-0.17573092596041037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0.68935041082372495</v>
      </c>
      <c r="AS327">
        <f>_xlfn.RANK.AVG(Table2[[#This Row],[1Y Return vs Nifty Z-Score]],Table2[1Y Return vs Nifty Z-Score])</f>
        <v>453</v>
      </c>
      <c r="AT327">
        <f>_xlfn.RANK.AVG(Table2[[#This Row],[6M Return vs Nifty Z-Score]],Table2[6M Return vs Nifty Z-Score])</f>
        <v>166</v>
      </c>
      <c r="AU327">
        <f>_xlfn.RANK.AVG(Table2[[#This Row],[Sharpe Ratio Z-Score]],Table2[Sharpe Ratio Z-Score])</f>
        <v>390</v>
      </c>
      <c r="AV327">
        <f>(Table2[[#This Row],[Rank 1Y]]+Table2[[#This Row],[Rank 6M]]+Table2[[#This Row],[Rank Sharpe]])/3</f>
        <v>336.33333333333331</v>
      </c>
    </row>
    <row r="328" spans="1:48" hidden="1" x14ac:dyDescent="0.3">
      <c r="A328" t="s">
        <v>449</v>
      </c>
      <c r="B328" t="s">
        <v>450</v>
      </c>
      <c r="C328" t="s">
        <v>3110</v>
      </c>
      <c r="D328" t="s">
        <v>451</v>
      </c>
      <c r="E328">
        <v>49642.502912359902</v>
      </c>
      <c r="F328">
        <v>330.95</v>
      </c>
      <c r="G328">
        <v>36.9136219019774</v>
      </c>
      <c r="H328">
        <f>(Table2[[#This Row],[1Y Return vs Nifty]]-AVERAGE(Table2[1Y Return vs Nifty]))/_xlfn.STDEV.P(Table2[1Y Return vs Nifty])</f>
        <v>0.26373369811186292</v>
      </c>
      <c r="I328">
        <v>4.01905522613903</v>
      </c>
      <c r="J328">
        <f>(Table2[[#This Row],[1M Return vs Nifty]]-AVERAGE(Table2[1M Return vs Nifty]))/_xlfn.STDEV.P(Table2[1M Return vs Nifty])</f>
        <v>0.66886515411324143</v>
      </c>
      <c r="K328">
        <v>-1.1107773367086</v>
      </c>
      <c r="L328">
        <f>(Table2[[#This Row],[6M Return vs Nifty]]-AVERAGE(Table2[6M Return vs Nifty]))/_xlfn.STDEV.P(Table2[6M Return vs Nifty])</f>
        <v>-0.16863755521052454</v>
      </c>
      <c r="M328">
        <v>-2.6574558088849201</v>
      </c>
      <c r="N328">
        <f>(Table2[[#This Row],[1W Return vs Nifty]]-AVERAGE(Table2[1W Return vs Nifty]))/_xlfn.STDEV.P(Table2[1W Return vs Nifty])</f>
        <v>-0.52586205666061381</v>
      </c>
      <c r="O328">
        <v>342.98</v>
      </c>
      <c r="P328">
        <v>345.54752953335299</v>
      </c>
      <c r="Q328">
        <v>315.71537633218099</v>
      </c>
      <c r="R328">
        <v>29.902183273796101</v>
      </c>
      <c r="S328" s="1">
        <f>(Table2[[#This Row],[Close Price]]-Table2[[#This Row],[20D EMA]])/Table2[[#This Row],[20D EMA]]</f>
        <v>-3.5074931482885381E-2</v>
      </c>
      <c r="T328" s="1">
        <f>(Table2[[#This Row],[Close Price]]-Table2[[#This Row],[50D EMA]])/Table2[[#This Row],[50D EMA]]</f>
        <v>-4.2244635790237975E-2</v>
      </c>
      <c r="U328" s="1">
        <f>(Table2[[#This Row],[Close Price]]-Table2[[#This Row],[200D EMA]])/Table2[[#This Row],[200D EMA]]</f>
        <v>4.8254297414357904E-2</v>
      </c>
      <c r="V328">
        <v>0.747205916877277</v>
      </c>
      <c r="W328">
        <v>329.8</v>
      </c>
      <c r="X328">
        <v>334.9</v>
      </c>
      <c r="Y328">
        <v>324.39999999999998</v>
      </c>
      <c r="Z328">
        <v>338.75</v>
      </c>
      <c r="AA328">
        <v>324.39999999999998</v>
      </c>
      <c r="AB328">
        <v>368.65</v>
      </c>
      <c r="AC328" s="1">
        <f>(Table2[[#This Row],[Close Price]]/Table2[[#This Row],[Day Low]])-1</f>
        <v>3.4869617950272769E-3</v>
      </c>
      <c r="AD328" s="1">
        <f>(Table2[[#This Row],[Day High]]/Table2[[#This Row],[Close Price]])-1</f>
        <v>1.1935337664299661E-2</v>
      </c>
      <c r="AE328" s="1">
        <f>(Table2[[#This Row],[Close Price]]/Table2[[#This Row],[Current Week Low]])-1</f>
        <v>2.0191122071516743E-2</v>
      </c>
      <c r="AF328" s="1">
        <f>(Table2[[#This Row],[Current Week High]]/Table2[[#This Row],[Close Price]])-1</f>
        <v>2.3568514881401992E-2</v>
      </c>
      <c r="AG328" s="1">
        <f>(Table2[[#This Row],[Close Price]]/Table2[[#This Row],[Current Month Low]])-1</f>
        <v>2.0191122071516743E-2</v>
      </c>
      <c r="AH328" s="1">
        <f>(Table2[[#This Row],[Current Month High]]/Table2[[#This Row],[Close Price]])-1</f>
        <v>0.11391448859344311</v>
      </c>
      <c r="AI328">
        <v>16.090043813264799</v>
      </c>
      <c r="AJ328">
        <v>72.6395409494001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-0.03</v>
      </c>
      <c r="AM328" t="s">
        <v>3158</v>
      </c>
      <c r="AN328">
        <v>-6.66</v>
      </c>
      <c r="AO328" t="s">
        <v>3158</v>
      </c>
      <c r="AP328">
        <v>3.8410595761933002E-2</v>
      </c>
      <c r="AQ328">
        <f>(Table2[[#This Row],[Sharpe Ratio]]-AVERAGE(Table2[Sharpe Ratio]))/_xlfn.STDEV.P(Table2[Sharpe Ratio])</f>
        <v>-0.21917806160890024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221</v>
      </c>
      <c r="AT328">
        <f>_xlfn.RANK.AVG(Table2[[#This Row],[6M Return vs Nifty Z-Score]],Table2[6M Return vs Nifty Z-Score])</f>
        <v>387</v>
      </c>
      <c r="AU328">
        <f>_xlfn.RANK.AVG(Table2[[#This Row],[Sharpe Ratio Z-Score]],Table2[Sharpe Ratio Z-Score])</f>
        <v>402</v>
      </c>
      <c r="AV328">
        <f>(Table2[[#This Row],[Rank 1Y]]+Table2[[#This Row],[Rank 6M]]+Table2[[#This Row],[Rank Sharpe]])/3</f>
        <v>336.66666666666669</v>
      </c>
    </row>
    <row r="329" spans="1:48" x14ac:dyDescent="0.3">
      <c r="A329" t="s">
        <v>496</v>
      </c>
      <c r="B329" t="s">
        <v>497</v>
      </c>
      <c r="C329" t="s">
        <v>3112</v>
      </c>
      <c r="D329" t="s">
        <v>43</v>
      </c>
      <c r="E329">
        <v>43235.978510879999</v>
      </c>
      <c r="F329">
        <v>1252.8</v>
      </c>
      <c r="G329">
        <v>8.5425609495912198</v>
      </c>
      <c r="H329">
        <f>(Table2[[#This Row],[1Y Return vs Nifty]]-AVERAGE(Table2[1Y Return vs Nifty]))/_xlfn.STDEV.P(Table2[1Y Return vs Nifty])</f>
        <v>-0.23600452302493788</v>
      </c>
      <c r="I329">
        <v>13.9924455094538</v>
      </c>
      <c r="J329">
        <f>(Table2[[#This Row],[1M Return vs Nifty]]-AVERAGE(Table2[1M Return vs Nifty]))/_xlfn.STDEV.P(Table2[1M Return vs Nifty])</f>
        <v>1.7848752732500763</v>
      </c>
      <c r="K329">
        <v>16.249404187495099</v>
      </c>
      <c r="L329">
        <f>(Table2[[#This Row],[6M Return vs Nifty]]-AVERAGE(Table2[6M Return vs Nifty]))/_xlfn.STDEV.P(Table2[6M Return vs Nifty])</f>
        <v>0.46613022483037519</v>
      </c>
      <c r="M329">
        <v>4.1925585633302598</v>
      </c>
      <c r="N329">
        <f>(Table2[[#This Row],[1W Return vs Nifty]]-AVERAGE(Table2[1W Return vs Nifty]))/_xlfn.STDEV.P(Table2[1W Return vs Nifty])</f>
        <v>0.81506595361756806</v>
      </c>
      <c r="O329">
        <v>1217.99</v>
      </c>
      <c r="P329">
        <v>1168.1916717470499</v>
      </c>
      <c r="Q329">
        <v>1049.4161050758601</v>
      </c>
      <c r="R329">
        <v>67.700229028423493</v>
      </c>
      <c r="S329" s="1">
        <f>(Table2[[#This Row],[Close Price]]-Table2[[#This Row],[20D EMA]])/Table2[[#This Row],[20D EMA]]</f>
        <v>2.8579873397975308E-2</v>
      </c>
      <c r="T329" s="1">
        <f>(Table2[[#This Row],[Close Price]]-Table2[[#This Row],[50D EMA]])/Table2[[#This Row],[50D EMA]]</f>
        <v>7.2426751790155217E-2</v>
      </c>
      <c r="U329" s="1">
        <f>(Table2[[#This Row],[Close Price]]-Table2[[#This Row],[200D EMA]])/Table2[[#This Row],[200D EMA]]</f>
        <v>0.193806721604904</v>
      </c>
      <c r="V329">
        <v>1.1982446230011701</v>
      </c>
      <c r="W329">
        <v>1244.4000000000001</v>
      </c>
      <c r="X329">
        <v>1279.9000000000001</v>
      </c>
      <c r="Y329">
        <v>1244.4000000000001</v>
      </c>
      <c r="Z329">
        <v>1293.1500000000001</v>
      </c>
      <c r="AA329">
        <v>1132.3499999999999</v>
      </c>
      <c r="AB329">
        <v>1306.45</v>
      </c>
      <c r="AC329" s="1">
        <f>(Table2[[#This Row],[Close Price]]/Table2[[#This Row],[Day Low]])-1</f>
        <v>6.7502410800384105E-3</v>
      </c>
      <c r="AD329" s="1">
        <f>(Table2[[#This Row],[Day High]]/Table2[[#This Row],[Close Price]])-1</f>
        <v>2.1631545338441915E-2</v>
      </c>
      <c r="AE329" s="1">
        <f>(Table2[[#This Row],[Close Price]]/Table2[[#This Row],[Current Week Low]])-1</f>
        <v>6.7502410800384105E-3</v>
      </c>
      <c r="AF329" s="1">
        <f>(Table2[[#This Row],[Current Week High]]/Table2[[#This Row],[Close Price]])-1</f>
        <v>3.2207854406130387E-2</v>
      </c>
      <c r="AG329" s="1">
        <f>(Table2[[#This Row],[Close Price]]/Table2[[#This Row],[Current Month Low]])-1</f>
        <v>0.1063717048615711</v>
      </c>
      <c r="AH329" s="1">
        <f>(Table2[[#This Row],[Current Month High]]/Table2[[#This Row],[Close Price]])-1</f>
        <v>4.2824074074074181E-2</v>
      </c>
      <c r="AI329">
        <v>4.2824074074074101</v>
      </c>
      <c r="AJ329">
        <v>46.654960491659303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0.11</v>
      </c>
      <c r="AM329" t="s">
        <v>3159</v>
      </c>
      <c r="AN329">
        <v>4.4800000000000004</v>
      </c>
      <c r="AO329" t="s">
        <v>3159</v>
      </c>
      <c r="AP329">
        <v>1.1533879790700001E-2</v>
      </c>
      <c r="AQ329">
        <f>(Table2[[#This Row],[Sharpe Ratio]]-AVERAGE(Table2[Sharpe Ratio]))/_xlfn.STDEV.P(Table2[Sharpe Ratio])</f>
        <v>-0.53862722133983709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2.2914397073332444</v>
      </c>
      <c r="AS329">
        <f>_xlfn.RANK.AVG(Table2[[#This Row],[1Y Return vs Nifty Z-Score]],Table2[1Y Return vs Nifty Z-Score])</f>
        <v>378</v>
      </c>
      <c r="AT329">
        <f>_xlfn.RANK.AVG(Table2[[#This Row],[6M Return vs Nifty Z-Score]],Table2[6M Return vs Nifty Z-Score])</f>
        <v>178</v>
      </c>
      <c r="AU329">
        <f>_xlfn.RANK.AVG(Table2[[#This Row],[Sharpe Ratio Z-Score]],Table2[Sharpe Ratio Z-Score])</f>
        <v>469</v>
      </c>
      <c r="AV329">
        <f>(Table2[[#This Row],[Rank 1Y]]+Table2[[#This Row],[Rank 6M]]+Table2[[#This Row],[Rank Sharpe]])/3</f>
        <v>341.66666666666669</v>
      </c>
    </row>
    <row r="330" spans="1:48" hidden="1" x14ac:dyDescent="0.3">
      <c r="A330" t="s">
        <v>150</v>
      </c>
      <c r="B330" t="s">
        <v>151</v>
      </c>
      <c r="C330" t="s">
        <v>3120</v>
      </c>
      <c r="D330" t="s">
        <v>75</v>
      </c>
      <c r="E330">
        <v>179311.89731847</v>
      </c>
      <c r="F330">
        <v>2672.55</v>
      </c>
      <c r="G330">
        <v>15.646622831910101</v>
      </c>
      <c r="H330">
        <f>(Table2[[#This Row],[1Y Return vs Nifty]]-AVERAGE(Table2[1Y Return vs Nifty]))/_xlfn.STDEV.P(Table2[1Y Return vs Nifty])</f>
        <v>-0.11087098452689312</v>
      </c>
      <c r="I330">
        <v>2.13532742314238</v>
      </c>
      <c r="J330">
        <f>(Table2[[#This Row],[1M Return vs Nifty]]-AVERAGE(Table2[1M Return vs Nifty]))/_xlfn.STDEV.P(Table2[1M Return vs Nifty])</f>
        <v>0.45807832735477327</v>
      </c>
      <c r="K330">
        <v>3.1385515704411602</v>
      </c>
      <c r="L330">
        <f>(Table2[[#This Row],[6M Return vs Nifty]]-AVERAGE(Table2[6M Return vs Nifty]))/_xlfn.STDEV.P(Table2[6M Return vs Nifty])</f>
        <v>-1.3262620144642454E-2</v>
      </c>
      <c r="M330">
        <v>1.7496618380570499</v>
      </c>
      <c r="N330">
        <f>(Table2[[#This Row],[1W Return vs Nifty]]-AVERAGE(Table2[1W Return vs Nifty]))/_xlfn.STDEV.P(Table2[1W Return vs Nifty])</f>
        <v>0.33685547592533371</v>
      </c>
      <c r="O330">
        <v>2693.52</v>
      </c>
      <c r="P330">
        <v>2696.6430873039699</v>
      </c>
      <c r="Q330">
        <v>2485.88972003562</v>
      </c>
      <c r="R330">
        <v>49.799294548828598</v>
      </c>
      <c r="S330" s="1">
        <f>(Table2[[#This Row],[Close Price]]-Table2[[#This Row],[20D EMA]])/Table2[[#This Row],[20D EMA]]</f>
        <v>-7.7853515102912921E-3</v>
      </c>
      <c r="T330" s="1">
        <f>(Table2[[#This Row],[Close Price]]-Table2[[#This Row],[50D EMA]])/Table2[[#This Row],[50D EMA]]</f>
        <v>-8.9344739084686615E-3</v>
      </c>
      <c r="U330" s="1">
        <f>(Table2[[#This Row],[Close Price]]-Table2[[#This Row],[200D EMA]])/Table2[[#This Row],[200D EMA]]</f>
        <v>7.5087916595795542E-2</v>
      </c>
      <c r="V330">
        <v>0.76678422330823104</v>
      </c>
      <c r="W330">
        <v>2666.05</v>
      </c>
      <c r="X330">
        <v>2708.6</v>
      </c>
      <c r="Y330">
        <v>2594.3000000000002</v>
      </c>
      <c r="Z330">
        <v>2708.6</v>
      </c>
      <c r="AA330">
        <v>2594.3000000000002</v>
      </c>
      <c r="AB330">
        <v>2833</v>
      </c>
      <c r="AC330" s="1">
        <f>(Table2[[#This Row],[Close Price]]/Table2[[#This Row],[Day Low]])-1</f>
        <v>2.4380638022543089E-3</v>
      </c>
      <c r="AD330" s="1">
        <f>(Table2[[#This Row],[Day High]]/Table2[[#This Row],[Close Price]])-1</f>
        <v>1.3488989915997784E-2</v>
      </c>
      <c r="AE330" s="1">
        <f>(Table2[[#This Row],[Close Price]]/Table2[[#This Row],[Current Week Low]])-1</f>
        <v>3.0162278842076784E-2</v>
      </c>
      <c r="AF330" s="1">
        <f>(Table2[[#This Row],[Current Week High]]/Table2[[#This Row],[Close Price]])-1</f>
        <v>1.3488989915997784E-2</v>
      </c>
      <c r="AG330" s="1">
        <f>(Table2[[#This Row],[Close Price]]/Table2[[#This Row],[Current Month Low]])-1</f>
        <v>3.0162278842076784E-2</v>
      </c>
      <c r="AH330" s="1">
        <f>(Table2[[#This Row],[Current Month High]]/Table2[[#This Row],[Close Price]])-1</f>
        <v>6.0036294924323164E-2</v>
      </c>
      <c r="AI330">
        <v>7.6780602795083199</v>
      </c>
      <c r="AJ330">
        <v>46.778076253873301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0.08</v>
      </c>
      <c r="AM330" t="s">
        <v>3159</v>
      </c>
      <c r="AN330">
        <v>-1.99</v>
      </c>
      <c r="AO330" t="s">
        <v>3158</v>
      </c>
      <c r="AP330">
        <v>4.8096967899060997E-2</v>
      </c>
      <c r="AQ330">
        <f>(Table2[[#This Row],[Sharpe Ratio]]-AVERAGE(Table2[Sharpe Ratio]))/_xlfn.STDEV.P(Table2[Sharpe Ratio])</f>
        <v>-0.10404854045167897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336</v>
      </c>
      <c r="AT330">
        <f>_xlfn.RANK.AVG(Table2[[#This Row],[6M Return vs Nifty Z-Score]],Table2[6M Return vs Nifty Z-Score])</f>
        <v>326</v>
      </c>
      <c r="AU330">
        <f>_xlfn.RANK.AVG(Table2[[#This Row],[Sharpe Ratio Z-Score]],Table2[Sharpe Ratio Z-Score])</f>
        <v>365</v>
      </c>
      <c r="AV330">
        <f>(Table2[[#This Row],[Rank 1Y]]+Table2[[#This Row],[Rank 6M]]+Table2[[#This Row],[Rank Sharpe]])/3</f>
        <v>342.33333333333331</v>
      </c>
    </row>
    <row r="331" spans="1:48" hidden="1" x14ac:dyDescent="0.3">
      <c r="A331" t="s">
        <v>1472</v>
      </c>
      <c r="B331" t="s">
        <v>1473</v>
      </c>
      <c r="C331" t="s">
        <v>3115</v>
      </c>
      <c r="D331" t="s">
        <v>48</v>
      </c>
      <c r="E331">
        <v>6887.9958569999999</v>
      </c>
      <c r="F331">
        <v>1028.25</v>
      </c>
      <c r="G331">
        <v>24.8738191635946</v>
      </c>
      <c r="H331">
        <f>(Table2[[#This Row],[1Y Return vs Nifty]]-AVERAGE(Table2[1Y Return vs Nifty]))/_xlfn.STDEV.P(Table2[1Y Return vs Nifty])</f>
        <v>5.1660218962985407E-2</v>
      </c>
      <c r="I331">
        <v>-6.0228590101766697</v>
      </c>
      <c r="J331">
        <f>(Table2[[#This Row],[1M Return vs Nifty]]-AVERAGE(Table2[1M Return vs Nifty]))/_xlfn.STDEV.P(Table2[1M Return vs Nifty])</f>
        <v>-0.45481271117409094</v>
      </c>
      <c r="K331">
        <v>-15.6869250729508</v>
      </c>
      <c r="L331">
        <f>(Table2[[#This Row],[6M Return vs Nifty]]-AVERAGE(Table2[6M Return vs Nifty]))/_xlfn.STDEV.P(Table2[6M Return vs Nifty])</f>
        <v>-0.7016083036547609</v>
      </c>
      <c r="M331">
        <v>-7.0720737465540999</v>
      </c>
      <c r="N331">
        <f>(Table2[[#This Row],[1W Return vs Nifty]]-AVERAGE(Table2[1W Return vs Nifty]))/_xlfn.STDEV.P(Table2[1W Return vs Nifty])</f>
        <v>-1.3900478124319227</v>
      </c>
      <c r="O331">
        <v>1088.3399999999999</v>
      </c>
      <c r="P331">
        <v>1150.8340831022001</v>
      </c>
      <c r="Q331">
        <v>1117.3336214087101</v>
      </c>
      <c r="R331">
        <v>27.375021667543098</v>
      </c>
      <c r="S331" s="1">
        <f>(Table2[[#This Row],[Close Price]]-Table2[[#This Row],[20D EMA]])/Table2[[#This Row],[20D EMA]]</f>
        <v>-5.5212525497546648E-2</v>
      </c>
      <c r="T331" s="1">
        <f>(Table2[[#This Row],[Close Price]]-Table2[[#This Row],[50D EMA]])/Table2[[#This Row],[50D EMA]]</f>
        <v>-0.10651759875912017</v>
      </c>
      <c r="U331" s="1">
        <f>(Table2[[#This Row],[Close Price]]-Table2[[#This Row],[200D EMA]])/Table2[[#This Row],[200D EMA]]</f>
        <v>-7.9728757554431581E-2</v>
      </c>
      <c r="V331">
        <v>0.83389969473761005</v>
      </c>
      <c r="W331">
        <v>1014.8</v>
      </c>
      <c r="X331">
        <v>1049.9000000000001</v>
      </c>
      <c r="Y331">
        <v>1004.5</v>
      </c>
      <c r="Z331">
        <v>1067.8</v>
      </c>
      <c r="AA331">
        <v>1000</v>
      </c>
      <c r="AB331">
        <v>1183.4000000000001</v>
      </c>
      <c r="AC331" s="1">
        <f>(Table2[[#This Row],[Close Price]]/Table2[[#This Row],[Day Low]])-1</f>
        <v>1.3253843121797448E-2</v>
      </c>
      <c r="AD331" s="1">
        <f>(Table2[[#This Row],[Day High]]/Table2[[#This Row],[Close Price]])-1</f>
        <v>2.1055190858254358E-2</v>
      </c>
      <c r="AE331" s="1">
        <f>(Table2[[#This Row],[Close Price]]/Table2[[#This Row],[Current Week Low]])-1</f>
        <v>2.3643603782976585E-2</v>
      </c>
      <c r="AF331" s="1">
        <f>(Table2[[#This Row],[Current Week High]]/Table2[[#This Row],[Close Price]])-1</f>
        <v>3.8463408704108915E-2</v>
      </c>
      <c r="AG331" s="1">
        <f>(Table2[[#This Row],[Close Price]]/Table2[[#This Row],[Current Month Low]])-1</f>
        <v>2.8250000000000108E-2</v>
      </c>
      <c r="AH331" s="1">
        <f>(Table2[[#This Row],[Current Month High]]/Table2[[#This Row],[Close Price]])-1</f>
        <v>0.15088743009968408</v>
      </c>
      <c r="AI331">
        <v>50.007293946024802</v>
      </c>
      <c r="AJ331">
        <v>54.717123081552799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-0.21</v>
      </c>
      <c r="AM331" t="s">
        <v>3158</v>
      </c>
      <c r="AN331">
        <v>-4.68</v>
      </c>
      <c r="AO331" t="s">
        <v>3158</v>
      </c>
      <c r="AP331">
        <v>0.107453268742531</v>
      </c>
      <c r="AQ331">
        <f>(Table2[[#This Row],[Sharpe Ratio]]-AVERAGE(Table2[Sharpe Ratio]))/_xlfn.STDEV.P(Table2[Sharpe Ratio])</f>
        <v>0.60144391813135967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277</v>
      </c>
      <c r="AT331">
        <f>_xlfn.RANK.AVG(Table2[[#This Row],[6M Return vs Nifty Z-Score]],Table2[6M Return vs Nifty Z-Score])</f>
        <v>560</v>
      </c>
      <c r="AU331">
        <f>_xlfn.RANK.AVG(Table2[[#This Row],[Sharpe Ratio Z-Score]],Table2[Sharpe Ratio Z-Score])</f>
        <v>191</v>
      </c>
      <c r="AV331">
        <f>(Table2[[#This Row],[Rank 1Y]]+Table2[[#This Row],[Rank 6M]]+Table2[[#This Row],[Rank Sharpe]])/3</f>
        <v>342.66666666666669</v>
      </c>
    </row>
    <row r="332" spans="1:48" hidden="1" x14ac:dyDescent="0.3">
      <c r="A332" t="s">
        <v>1500</v>
      </c>
      <c r="B332" t="s">
        <v>1501</v>
      </c>
      <c r="C332" t="s">
        <v>3121</v>
      </c>
      <c r="D332" t="s">
        <v>134</v>
      </c>
      <c r="E332">
        <v>6730.6876789999997</v>
      </c>
      <c r="F332">
        <v>955.25</v>
      </c>
      <c r="G332">
        <v>21.394735392209299</v>
      </c>
      <c r="H332">
        <f>(Table2[[#This Row],[1Y Return vs Nifty]]-AVERAGE(Table2[1Y Return vs Nifty]))/_xlfn.STDEV.P(Table2[1Y Return vs Nifty])</f>
        <v>-9.621632216844124E-3</v>
      </c>
      <c r="I332">
        <v>4.69816569235961</v>
      </c>
      <c r="J332">
        <f>(Table2[[#This Row],[1M Return vs Nifty]]-AVERAGE(Table2[1M Return vs Nifty]))/_xlfn.STDEV.P(Table2[1M Return vs Nifty])</f>
        <v>0.74485678091058416</v>
      </c>
      <c r="K332">
        <v>2.4863029733153499</v>
      </c>
      <c r="L332">
        <f>(Table2[[#This Row],[6M Return vs Nifty]]-AVERAGE(Table2[6M Return vs Nifty]))/_xlfn.STDEV.P(Table2[6M Return vs Nifty])</f>
        <v>-3.7111817427234399E-2</v>
      </c>
      <c r="M332">
        <v>4.9083723746079198</v>
      </c>
      <c r="N332">
        <f>(Table2[[#This Row],[1W Return vs Nifty]]-AVERAGE(Table2[1W Return vs Nifty]))/_xlfn.STDEV.P(Table2[1W Return vs Nifty])</f>
        <v>0.95519044643316398</v>
      </c>
      <c r="O332">
        <v>935.11</v>
      </c>
      <c r="P332">
        <v>937.00506236153501</v>
      </c>
      <c r="Q332">
        <v>885.27835236631302</v>
      </c>
      <c r="R332">
        <v>55.650676757400298</v>
      </c>
      <c r="S332" s="1">
        <f>(Table2[[#This Row],[Close Price]]-Table2[[#This Row],[20D EMA]])/Table2[[#This Row],[20D EMA]]</f>
        <v>2.153757311973991E-2</v>
      </c>
      <c r="T332" s="1">
        <f>(Table2[[#This Row],[Close Price]]-Table2[[#This Row],[50D EMA]])/Table2[[#This Row],[50D EMA]]</f>
        <v>1.9471546495685148E-2</v>
      </c>
      <c r="U332" s="1">
        <f>(Table2[[#This Row],[Close Price]]-Table2[[#This Row],[200D EMA]])/Table2[[#This Row],[200D EMA]]</f>
        <v>7.9039149039006343E-2</v>
      </c>
      <c r="V332">
        <v>0.80689324248189198</v>
      </c>
      <c r="W332">
        <v>935</v>
      </c>
      <c r="X332">
        <v>964.7</v>
      </c>
      <c r="Y332">
        <v>877.55</v>
      </c>
      <c r="Z332">
        <v>964.7</v>
      </c>
      <c r="AA332">
        <v>871</v>
      </c>
      <c r="AB332">
        <v>1058.75</v>
      </c>
      <c r="AC332" s="1">
        <f>(Table2[[#This Row],[Close Price]]/Table2[[#This Row],[Day Low]])-1</f>
        <v>2.1657754010695252E-2</v>
      </c>
      <c r="AD332" s="1">
        <f>(Table2[[#This Row],[Day High]]/Table2[[#This Row],[Close Price]])-1</f>
        <v>9.8926982465323832E-3</v>
      </c>
      <c r="AE332" s="1">
        <f>(Table2[[#This Row],[Close Price]]/Table2[[#This Row],[Current Week Low]])-1</f>
        <v>8.8541963420887715E-2</v>
      </c>
      <c r="AF332" s="1">
        <f>(Table2[[#This Row],[Current Week High]]/Table2[[#This Row],[Close Price]])-1</f>
        <v>9.8926982465323832E-3</v>
      </c>
      <c r="AG332" s="1">
        <f>(Table2[[#This Row],[Close Price]]/Table2[[#This Row],[Current Month Low]])-1</f>
        <v>9.6727898966704862E-2</v>
      </c>
      <c r="AH332" s="1">
        <f>(Table2[[#This Row],[Current Month High]]/Table2[[#This Row],[Close Price]])-1</f>
        <v>0.10834859984297296</v>
      </c>
      <c r="AI332">
        <v>10.8348599842972</v>
      </c>
      <c r="AJ332">
        <v>49.024960998439902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0.08</v>
      </c>
      <c r="AM332" t="s">
        <v>3159</v>
      </c>
      <c r="AN332">
        <v>0.69</v>
      </c>
      <c r="AO332" t="s">
        <v>3159</v>
      </c>
      <c r="AP332">
        <v>3.7530717597921003E-2</v>
      </c>
      <c r="AQ332">
        <f>(Table2[[#This Row],[Sharpe Ratio]]-AVERAGE(Table2[Sharpe Ratio]))/_xlfn.STDEV.P(Table2[Sharpe Ratio])</f>
        <v>-0.22963604838303134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295</v>
      </c>
      <c r="AT332">
        <f>_xlfn.RANK.AVG(Table2[[#This Row],[6M Return vs Nifty Z-Score]],Table2[6M Return vs Nifty Z-Score])</f>
        <v>331</v>
      </c>
      <c r="AU332">
        <f>_xlfn.RANK.AVG(Table2[[#This Row],[Sharpe Ratio Z-Score]],Table2[Sharpe Ratio Z-Score])</f>
        <v>403</v>
      </c>
      <c r="AV332">
        <f>(Table2[[#This Row],[Rank 1Y]]+Table2[[#This Row],[Rank 6M]]+Table2[[#This Row],[Rank Sharpe]])/3</f>
        <v>343</v>
      </c>
    </row>
    <row r="333" spans="1:48" hidden="1" x14ac:dyDescent="0.3">
      <c r="A333" t="s">
        <v>586</v>
      </c>
      <c r="B333" t="s">
        <v>587</v>
      </c>
      <c r="C333" t="s">
        <v>3118</v>
      </c>
      <c r="D333" t="s">
        <v>200</v>
      </c>
      <c r="E333">
        <v>32935.50254496</v>
      </c>
      <c r="F333">
        <v>2341.4499999999998</v>
      </c>
      <c r="G333">
        <v>18.804440162158102</v>
      </c>
      <c r="H333">
        <f>(Table2[[#This Row],[1Y Return vs Nifty]]-AVERAGE(Table2[1Y Return vs Nifty]))/_xlfn.STDEV.P(Table2[1Y Return vs Nifty])</f>
        <v>-5.5248037681813258E-2</v>
      </c>
      <c r="I333">
        <v>4.0351086587730398</v>
      </c>
      <c r="J333">
        <f>(Table2[[#This Row],[1M Return vs Nifty]]-AVERAGE(Table2[1M Return vs Nifty]))/_xlfn.STDEV.P(Table2[1M Return vs Nifty])</f>
        <v>0.67066151350132319</v>
      </c>
      <c r="K333">
        <v>10.667928591589501</v>
      </c>
      <c r="L333">
        <f>(Table2[[#This Row],[6M Return vs Nifty]]-AVERAGE(Table2[6M Return vs Nifty]))/_xlfn.STDEV.P(Table2[6M Return vs Nifty])</f>
        <v>0.26204590299158226</v>
      </c>
      <c r="M333">
        <v>-8.3889168161250999E-2</v>
      </c>
      <c r="N333">
        <f>(Table2[[#This Row],[1W Return vs Nifty]]-AVERAGE(Table2[1W Return vs Nifty]))/_xlfn.STDEV.P(Table2[1W Return vs Nifty])</f>
        <v>-2.2072223917838262E-2</v>
      </c>
      <c r="O333">
        <v>2365.91</v>
      </c>
      <c r="P333">
        <v>2402.8213063171902</v>
      </c>
      <c r="Q333">
        <v>2244.59013897061</v>
      </c>
      <c r="R333">
        <v>41.4311677506469</v>
      </c>
      <c r="S333" s="1">
        <f>(Table2[[#This Row],[Close Price]]-Table2[[#This Row],[20D EMA]])/Table2[[#This Row],[20D EMA]]</f>
        <v>-1.0338516680685248E-2</v>
      </c>
      <c r="T333" s="1">
        <f>(Table2[[#This Row],[Close Price]]-Table2[[#This Row],[50D EMA]])/Table2[[#This Row],[50D EMA]]</f>
        <v>-2.5541352640681515E-2</v>
      </c>
      <c r="U333" s="1">
        <f>(Table2[[#This Row],[Close Price]]-Table2[[#This Row],[200D EMA]])/Table2[[#This Row],[200D EMA]]</f>
        <v>4.3152582445991947E-2</v>
      </c>
      <c r="V333">
        <v>1.3101479122560999</v>
      </c>
      <c r="W333">
        <v>2320</v>
      </c>
      <c r="X333">
        <v>2364.5</v>
      </c>
      <c r="Y333">
        <v>2315.1</v>
      </c>
      <c r="Z333">
        <v>2374.6999999999998</v>
      </c>
      <c r="AA333">
        <v>2158.25</v>
      </c>
      <c r="AB333">
        <v>2459</v>
      </c>
      <c r="AC333" s="1">
        <f>(Table2[[#This Row],[Close Price]]/Table2[[#This Row],[Day Low]])-1</f>
        <v>9.2456896551722512E-3</v>
      </c>
      <c r="AD333" s="1">
        <f>(Table2[[#This Row],[Day High]]/Table2[[#This Row],[Close Price]])-1</f>
        <v>9.8443272331247833E-3</v>
      </c>
      <c r="AE333" s="1">
        <f>(Table2[[#This Row],[Close Price]]/Table2[[#This Row],[Current Week Low]])-1</f>
        <v>1.1381797762515689E-2</v>
      </c>
      <c r="AF333" s="1">
        <f>(Table2[[#This Row],[Current Week High]]/Table2[[#This Row],[Close Price]])-1</f>
        <v>1.4200602190949985E-2</v>
      </c>
      <c r="AG333" s="1">
        <f>(Table2[[#This Row],[Close Price]]/Table2[[#This Row],[Current Month Low]])-1</f>
        <v>8.4883586238850839E-2</v>
      </c>
      <c r="AH333" s="1">
        <f>(Table2[[#This Row],[Current Month High]]/Table2[[#This Row],[Close Price]])-1</f>
        <v>5.0203933460035488E-2</v>
      </c>
      <c r="AI333">
        <v>30.7437698861816</v>
      </c>
      <c r="AJ333">
        <v>48.9140458549305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-0.02</v>
      </c>
      <c r="AM333" t="s">
        <v>3158</v>
      </c>
      <c r="AN333">
        <v>7.0000000000000007E-2</v>
      </c>
      <c r="AO333" t="s">
        <v>3159</v>
      </c>
      <c r="AP333">
        <v>2.5333539339789999E-3</v>
      </c>
      <c r="AQ333">
        <f>(Table2[[#This Row],[Sharpe Ratio]]-AVERAGE(Table2[Sharpe Ratio]))/_xlfn.STDEV.P(Table2[Sharpe Ratio])</f>
        <v>-0.6456049646453631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313</v>
      </c>
      <c r="AT333">
        <f>_xlfn.RANK.AVG(Table2[[#This Row],[6M Return vs Nifty Z-Score]],Table2[6M Return vs Nifty Z-Score])</f>
        <v>228</v>
      </c>
      <c r="AU333">
        <f>_xlfn.RANK.AVG(Table2[[#This Row],[Sharpe Ratio Z-Score]],Table2[Sharpe Ratio Z-Score])</f>
        <v>489</v>
      </c>
      <c r="AV333">
        <f>(Table2[[#This Row],[Rank 1Y]]+Table2[[#This Row],[Rank 6M]]+Table2[[#This Row],[Rank Sharpe]])/3</f>
        <v>343.33333333333331</v>
      </c>
    </row>
    <row r="334" spans="1:48" hidden="1" x14ac:dyDescent="0.3">
      <c r="A334" t="s">
        <v>316</v>
      </c>
      <c r="B334" t="s">
        <v>317</v>
      </c>
      <c r="C334" t="s">
        <v>3117</v>
      </c>
      <c r="D334" t="s">
        <v>105</v>
      </c>
      <c r="E334">
        <v>82399.420505414993</v>
      </c>
      <c r="F334">
        <v>82.03</v>
      </c>
      <c r="G334">
        <v>33.676441853954202</v>
      </c>
      <c r="H334">
        <f>(Table2[[#This Row],[1Y Return vs Nifty]]-AVERAGE(Table2[1Y Return vs Nifty]))/_xlfn.STDEV.P(Table2[1Y Return vs Nifty])</f>
        <v>0.20671282739385777</v>
      </c>
      <c r="I334">
        <v>-9.6118073033407594</v>
      </c>
      <c r="J334">
        <f>(Table2[[#This Row],[1M Return vs Nifty]]-AVERAGE(Table2[1M Return vs Nifty]))/_xlfn.STDEV.P(Table2[1M Return vs Nifty])</f>
        <v>-0.85641161570415503</v>
      </c>
      <c r="K334">
        <v>-22.409497567162799</v>
      </c>
      <c r="L334">
        <f>(Table2[[#This Row],[6M Return vs Nifty]]-AVERAGE(Table2[6M Return vs Nifty]))/_xlfn.STDEV.P(Table2[6M Return vs Nifty])</f>
        <v>-0.94741635654669065</v>
      </c>
      <c r="M334">
        <v>2.8905228990555898</v>
      </c>
      <c r="N334">
        <f>(Table2[[#This Row],[1W Return vs Nifty]]-AVERAGE(Table2[1W Return vs Nifty]))/_xlfn.STDEV.P(Table2[1W Return vs Nifty])</f>
        <v>0.56018530698872626</v>
      </c>
      <c r="O334">
        <v>84.87</v>
      </c>
      <c r="P334">
        <v>90.215413818930699</v>
      </c>
      <c r="Q334">
        <v>88.846927878153593</v>
      </c>
      <c r="R334">
        <v>35.853678675121998</v>
      </c>
      <c r="S334" s="1">
        <f>(Table2[[#This Row],[Close Price]]-Table2[[#This Row],[20D EMA]])/Table2[[#This Row],[20D EMA]]</f>
        <v>-3.346294332508546E-2</v>
      </c>
      <c r="T334" s="1">
        <f>(Table2[[#This Row],[Close Price]]-Table2[[#This Row],[50D EMA]])/Table2[[#This Row],[50D EMA]]</f>
        <v>-9.0731876875934481E-2</v>
      </c>
      <c r="U334" s="1">
        <f>(Table2[[#This Row],[Close Price]]-Table2[[#This Row],[200D EMA]])/Table2[[#This Row],[200D EMA]]</f>
        <v>-7.6726658320729557E-2</v>
      </c>
      <c r="V334">
        <v>1.2025084956482299</v>
      </c>
      <c r="W334">
        <v>79.87</v>
      </c>
      <c r="X334">
        <v>82.95</v>
      </c>
      <c r="Y334">
        <v>77.7</v>
      </c>
      <c r="Z334">
        <v>82.95</v>
      </c>
      <c r="AA334">
        <v>75.099999999999994</v>
      </c>
      <c r="AB334">
        <v>95.55</v>
      </c>
      <c r="AC334" s="1">
        <f>(Table2[[#This Row],[Close Price]]/Table2[[#This Row],[Day Low]])-1</f>
        <v>2.704394641292085E-2</v>
      </c>
      <c r="AD334" s="1">
        <f>(Table2[[#This Row],[Day High]]/Table2[[#This Row],[Close Price]])-1</f>
        <v>1.1215408996708476E-2</v>
      </c>
      <c r="AE334" s="1">
        <f>(Table2[[#This Row],[Close Price]]/Table2[[#This Row],[Current Week Low]])-1</f>
        <v>5.5727155727155697E-2</v>
      </c>
      <c r="AF334" s="1">
        <f>(Table2[[#This Row],[Current Week High]]/Table2[[#This Row],[Close Price]])-1</f>
        <v>1.1215408996708476E-2</v>
      </c>
      <c r="AG334" s="1">
        <f>(Table2[[#This Row],[Close Price]]/Table2[[#This Row],[Current Month Low]])-1</f>
        <v>9.2276964047936172E-2</v>
      </c>
      <c r="AH334" s="1">
        <f>(Table2[[#This Row],[Current Month High]]/Table2[[#This Row],[Close Price]])-1</f>
        <v>0.16481774960380347</v>
      </c>
      <c r="AI334">
        <v>44.337437522857499</v>
      </c>
      <c r="AJ334">
        <v>66.727642276422699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-0.08</v>
      </c>
      <c r="AM334" t="s">
        <v>3158</v>
      </c>
      <c r="AN334">
        <v>-9.92</v>
      </c>
      <c r="AO334" t="s">
        <v>3158</v>
      </c>
      <c r="AP334">
        <v>0.11505154553062</v>
      </c>
      <c r="AQ334">
        <f>(Table2[[#This Row],[Sharpe Ratio]]-AVERAGE(Table2[Sharpe Ratio]))/_xlfn.STDEV.P(Table2[Sharpe Ratio])</f>
        <v>0.69175491959285096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231</v>
      </c>
      <c r="AT334">
        <f>_xlfn.RANK.AVG(Table2[[#This Row],[6M Return vs Nifty Z-Score]],Table2[6M Return vs Nifty Z-Score])</f>
        <v>632</v>
      </c>
      <c r="AU334">
        <f>_xlfn.RANK.AVG(Table2[[#This Row],[Sharpe Ratio Z-Score]],Table2[Sharpe Ratio Z-Score])</f>
        <v>171</v>
      </c>
      <c r="AV334">
        <f>(Table2[[#This Row],[Rank 1Y]]+Table2[[#This Row],[Rank 6M]]+Table2[[#This Row],[Rank Sharpe]])/3</f>
        <v>344.66666666666669</v>
      </c>
    </row>
    <row r="335" spans="1:48" hidden="1" x14ac:dyDescent="0.3">
      <c r="A335" t="s">
        <v>1080</v>
      </c>
      <c r="B335" t="s">
        <v>1081</v>
      </c>
      <c r="C335" t="s">
        <v>3121</v>
      </c>
      <c r="D335" t="s">
        <v>67</v>
      </c>
      <c r="E335">
        <v>11796</v>
      </c>
      <c r="F335">
        <v>78.64</v>
      </c>
      <c r="G335">
        <v>17.259383570585801</v>
      </c>
      <c r="H335">
        <f>(Table2[[#This Row],[1Y Return vs Nifty]]-AVERAGE(Table2[1Y Return vs Nifty]))/_xlfn.STDEV.P(Table2[1Y Return vs Nifty])</f>
        <v>-8.2463228327092603E-2</v>
      </c>
      <c r="I335">
        <v>-10.4653257386614</v>
      </c>
      <c r="J335">
        <f>(Table2[[#This Row],[1M Return vs Nifty]]-AVERAGE(Table2[1M Return vs Nifty]))/_xlfn.STDEV.P(Table2[1M Return vs Nifty])</f>
        <v>-0.95191927996163839</v>
      </c>
      <c r="K335">
        <v>-1.5529122368932899</v>
      </c>
      <c r="L335">
        <f>(Table2[[#This Row],[6M Return vs Nifty]]-AVERAGE(Table2[6M Return vs Nifty]))/_xlfn.STDEV.P(Table2[6M Return vs Nifty])</f>
        <v>-0.18480403300210477</v>
      </c>
      <c r="M335">
        <v>-2.2219053297033799E-2</v>
      </c>
      <c r="N335">
        <f>(Table2[[#This Row],[1W Return vs Nifty]]-AVERAGE(Table2[1W Return vs Nifty]))/_xlfn.STDEV.P(Table2[1W Return vs Nifty])</f>
        <v>-9.9999595509301601E-3</v>
      </c>
      <c r="O335">
        <v>80.86</v>
      </c>
      <c r="P335">
        <v>86.395339632429398</v>
      </c>
      <c r="Q335">
        <v>80.798224937873997</v>
      </c>
      <c r="R335">
        <v>31.797231394202399</v>
      </c>
      <c r="S335" s="1">
        <f>(Table2[[#This Row],[Close Price]]-Table2[[#This Row],[20D EMA]])/Table2[[#This Row],[20D EMA]]</f>
        <v>-2.745486025228789E-2</v>
      </c>
      <c r="T335" s="1">
        <f>(Table2[[#This Row],[Close Price]]-Table2[[#This Row],[50D EMA]])/Table2[[#This Row],[50D EMA]]</f>
        <v>-8.9765717287814781E-2</v>
      </c>
      <c r="U335" s="1">
        <f>(Table2[[#This Row],[Close Price]]-Table2[[#This Row],[200D EMA]])/Table2[[#This Row],[200D EMA]]</f>
        <v>-2.6711291486087248E-2</v>
      </c>
      <c r="V335">
        <v>0.29632402241431699</v>
      </c>
      <c r="W335">
        <v>75.55</v>
      </c>
      <c r="X335">
        <v>79.349999999999994</v>
      </c>
      <c r="Y335">
        <v>72.81</v>
      </c>
      <c r="Z335">
        <v>79.349999999999994</v>
      </c>
      <c r="AA335">
        <v>72.16</v>
      </c>
      <c r="AB335">
        <v>91.17</v>
      </c>
      <c r="AC335" s="1">
        <f>(Table2[[#This Row],[Close Price]]/Table2[[#This Row],[Day Low]])-1</f>
        <v>4.0900066181337014E-2</v>
      </c>
      <c r="AD335" s="1">
        <f>(Table2[[#This Row],[Day High]]/Table2[[#This Row],[Close Price]])-1</f>
        <v>9.0284842319430236E-3</v>
      </c>
      <c r="AE335" s="1">
        <f>(Table2[[#This Row],[Close Price]]/Table2[[#This Row],[Current Week Low]])-1</f>
        <v>8.0071418761159086E-2</v>
      </c>
      <c r="AF335" s="1">
        <f>(Table2[[#This Row],[Current Week High]]/Table2[[#This Row],[Close Price]])-1</f>
        <v>9.0284842319430236E-3</v>
      </c>
      <c r="AG335" s="1">
        <f>(Table2[[#This Row],[Close Price]]/Table2[[#This Row],[Current Month Low]])-1</f>
        <v>8.9800443458980084E-2</v>
      </c>
      <c r="AH335" s="1">
        <f>(Table2[[#This Row],[Current Month High]]/Table2[[#This Row],[Close Price]])-1</f>
        <v>0.15933367243133256</v>
      </c>
      <c r="AI335">
        <v>67.599186164801594</v>
      </c>
      <c r="AJ335">
        <v>58.229376257545198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-0.25</v>
      </c>
      <c r="AM335" t="s">
        <v>3158</v>
      </c>
      <c r="AN335">
        <v>-6.08</v>
      </c>
      <c r="AO335" t="s">
        <v>3158</v>
      </c>
      <c r="AP335">
        <v>5.9338090882587E-2</v>
      </c>
      <c r="AQ335">
        <f>(Table2[[#This Row],[Sharpe Ratio]]-AVERAGE(Table2[Sharpe Ratio]))/_xlfn.STDEV.P(Table2[Sharpe Ratio])</f>
        <v>2.9560316201902859E-2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325</v>
      </c>
      <c r="AT335">
        <f>_xlfn.RANK.AVG(Table2[[#This Row],[6M Return vs Nifty Z-Score]],Table2[6M Return vs Nifty Z-Score])</f>
        <v>391</v>
      </c>
      <c r="AU335">
        <f>_xlfn.RANK.AVG(Table2[[#This Row],[Sharpe Ratio Z-Score]],Table2[Sharpe Ratio Z-Score])</f>
        <v>326</v>
      </c>
      <c r="AV335">
        <f>(Table2[[#This Row],[Rank 1Y]]+Table2[[#This Row],[Rank 6M]]+Table2[[#This Row],[Rank Sharpe]])/3</f>
        <v>347.33333333333331</v>
      </c>
    </row>
    <row r="336" spans="1:48" hidden="1" x14ac:dyDescent="0.3">
      <c r="A336" t="s">
        <v>614</v>
      </c>
      <c r="B336" t="s">
        <v>615</v>
      </c>
      <c r="C336" t="s">
        <v>3118</v>
      </c>
      <c r="D336" t="s">
        <v>412</v>
      </c>
      <c r="E336">
        <v>31602.623072959999</v>
      </c>
      <c r="F336">
        <v>497.6</v>
      </c>
      <c r="G336">
        <v>5.8280927856085096</v>
      </c>
      <c r="H336">
        <f>(Table2[[#This Row],[1Y Return vs Nifty]]-AVERAGE(Table2[1Y Return vs Nifty]))/_xlfn.STDEV.P(Table2[1Y Return vs Nifty])</f>
        <v>-0.28381815586291265</v>
      </c>
      <c r="I336">
        <v>-2.9621747021628702</v>
      </c>
      <c r="J336">
        <f>(Table2[[#This Row],[1M Return vs Nifty]]-AVERAGE(Table2[1M Return vs Nifty]))/_xlfn.STDEV.P(Table2[1M Return vs Nifty])</f>
        <v>-0.1123258975435051</v>
      </c>
      <c r="K336">
        <v>-10.1302677394131</v>
      </c>
      <c r="L336">
        <f>(Table2[[#This Row],[6M Return vs Nifty]]-AVERAGE(Table2[6M Return vs Nifty]))/_xlfn.STDEV.P(Table2[6M Return vs Nifty])</f>
        <v>-0.49843145120422161</v>
      </c>
      <c r="M336">
        <v>1.0428525315005299</v>
      </c>
      <c r="N336">
        <f>(Table2[[#This Row],[1W Return vs Nifty]]-AVERAGE(Table2[1W Return vs Nifty]))/_xlfn.STDEV.P(Table2[1W Return vs Nifty])</f>
        <v>0.19849366446238353</v>
      </c>
      <c r="O336">
        <v>503.23</v>
      </c>
      <c r="P336">
        <v>509.75228343915001</v>
      </c>
      <c r="Q336">
        <v>492.02377541178203</v>
      </c>
      <c r="R336">
        <v>48.934508871696302</v>
      </c>
      <c r="S336" s="1">
        <f>(Table2[[#This Row],[Close Price]]-Table2[[#This Row],[20D EMA]])/Table2[[#This Row],[20D EMA]]</f>
        <v>-1.1187727281759822E-2</v>
      </c>
      <c r="T336" s="1">
        <f>(Table2[[#This Row],[Close Price]]-Table2[[#This Row],[50D EMA]])/Table2[[#This Row],[50D EMA]]</f>
        <v>-2.3839586077304197E-2</v>
      </c>
      <c r="U336" s="1">
        <f>(Table2[[#This Row],[Close Price]]-Table2[[#This Row],[200D EMA]])/Table2[[#This Row],[200D EMA]]</f>
        <v>1.1333242145770642E-2</v>
      </c>
      <c r="V336">
        <v>0.69850930846647596</v>
      </c>
      <c r="W336">
        <v>495.35</v>
      </c>
      <c r="X336">
        <v>505.35</v>
      </c>
      <c r="Y336">
        <v>478.1</v>
      </c>
      <c r="Z336">
        <v>505.35</v>
      </c>
      <c r="AA336">
        <v>474.25</v>
      </c>
      <c r="AB336">
        <v>552.15</v>
      </c>
      <c r="AC336" s="1">
        <f>(Table2[[#This Row],[Close Price]]/Table2[[#This Row],[Day Low]])-1</f>
        <v>4.542242858584844E-3</v>
      </c>
      <c r="AD336" s="1">
        <f>(Table2[[#This Row],[Day High]]/Table2[[#This Row],[Close Price]])-1</f>
        <v>1.5574758842443748E-2</v>
      </c>
      <c r="AE336" s="1">
        <f>(Table2[[#This Row],[Close Price]]/Table2[[#This Row],[Current Week Low]])-1</f>
        <v>4.0786446350135952E-2</v>
      </c>
      <c r="AF336" s="1">
        <f>(Table2[[#This Row],[Current Week High]]/Table2[[#This Row],[Close Price]])-1</f>
        <v>1.5574758842443748E-2</v>
      </c>
      <c r="AG336" s="1">
        <f>(Table2[[#This Row],[Close Price]]/Table2[[#This Row],[Current Month Low]])-1</f>
        <v>4.9235635213495055E-2</v>
      </c>
      <c r="AH336" s="1">
        <f>(Table2[[#This Row],[Current Month High]]/Table2[[#This Row],[Close Price]])-1</f>
        <v>0.10962620578778126</v>
      </c>
      <c r="AI336">
        <v>17.544212218649498</v>
      </c>
      <c r="AJ336">
        <v>34.268753372908797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0.08</v>
      </c>
      <c r="AM336" t="s">
        <v>3159</v>
      </c>
      <c r="AN336">
        <v>-1.18</v>
      </c>
      <c r="AO336" t="s">
        <v>3158</v>
      </c>
      <c r="AP336">
        <v>0.11578766512303</v>
      </c>
      <c r="AQ336">
        <f>(Table2[[#This Row],[Sharpe Ratio]]-AVERAGE(Table2[Sharpe Ratio]))/_xlfn.STDEV.P(Table2[Sharpe Ratio])</f>
        <v>0.70050423202776857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394</v>
      </c>
      <c r="AT336">
        <f>_xlfn.RANK.AVG(Table2[[#This Row],[6M Return vs Nifty Z-Score]],Table2[6M Return vs Nifty Z-Score])</f>
        <v>485</v>
      </c>
      <c r="AU336">
        <f>_xlfn.RANK.AVG(Table2[[#This Row],[Sharpe Ratio Z-Score]],Table2[Sharpe Ratio Z-Score])</f>
        <v>166</v>
      </c>
      <c r="AV336">
        <f>(Table2[[#This Row],[Rank 1Y]]+Table2[[#This Row],[Rank 6M]]+Table2[[#This Row],[Rank Sharpe]])/3</f>
        <v>348.33333333333331</v>
      </c>
    </row>
    <row r="337" spans="1:48" hidden="1" x14ac:dyDescent="0.3">
      <c r="A337" t="s">
        <v>285</v>
      </c>
      <c r="B337" t="s">
        <v>286</v>
      </c>
      <c r="C337" t="s">
        <v>3119</v>
      </c>
      <c r="D337" t="s">
        <v>120</v>
      </c>
      <c r="E337">
        <v>92982.528514200007</v>
      </c>
      <c r="F337">
        <v>919</v>
      </c>
      <c r="G337">
        <v>15.6127654861804</v>
      </c>
      <c r="H337">
        <f>(Table2[[#This Row],[1Y Return vs Nifty]]-AVERAGE(Table2[1Y Return vs Nifty]))/_xlfn.STDEV.P(Table2[1Y Return vs Nifty])</f>
        <v>-0.11146736017022102</v>
      </c>
      <c r="I337">
        <v>-6.1241289959999596</v>
      </c>
      <c r="J337">
        <f>(Table2[[#This Row],[1M Return vs Nifty]]-AVERAGE(Table2[1M Return vs Nifty]))/_xlfn.STDEV.P(Table2[1M Return vs Nifty])</f>
        <v>-0.46614469816478482</v>
      </c>
      <c r="K337">
        <v>-8.8253602646906799</v>
      </c>
      <c r="L337">
        <f>(Table2[[#This Row],[6M Return vs Nifty]]-AVERAGE(Table2[6M Return vs Nifty]))/_xlfn.STDEV.P(Table2[6M Return vs Nifty])</f>
        <v>-0.45071805490513994</v>
      </c>
      <c r="M337">
        <v>1.00863504080033</v>
      </c>
      <c r="N337">
        <f>(Table2[[#This Row],[1W Return vs Nifty]]-AVERAGE(Table2[1W Return vs Nifty]))/_xlfn.STDEV.P(Table2[1W Return vs Nifty])</f>
        <v>0.19179540235253437</v>
      </c>
      <c r="O337">
        <v>950.07</v>
      </c>
      <c r="P337">
        <v>970.173261884044</v>
      </c>
      <c r="Q337">
        <v>915.12666552502901</v>
      </c>
      <c r="R337">
        <v>37.854309550030699</v>
      </c>
      <c r="S337" s="1">
        <f>(Table2[[#This Row],[Close Price]]-Table2[[#This Row],[20D EMA]])/Table2[[#This Row],[20D EMA]]</f>
        <v>-3.2702853473954602E-2</v>
      </c>
      <c r="T337" s="1">
        <f>(Table2[[#This Row],[Close Price]]-Table2[[#This Row],[50D EMA]])/Table2[[#This Row],[50D EMA]]</f>
        <v>-5.2746518477191626E-2</v>
      </c>
      <c r="U337" s="1">
        <f>(Table2[[#This Row],[Close Price]]-Table2[[#This Row],[200D EMA]])/Table2[[#This Row],[200D EMA]]</f>
        <v>4.2325665078820195E-3</v>
      </c>
      <c r="V337">
        <v>1.2163447464694599</v>
      </c>
      <c r="W337">
        <v>904.55</v>
      </c>
      <c r="X337">
        <v>930.4</v>
      </c>
      <c r="Y337">
        <v>891.55</v>
      </c>
      <c r="Z337">
        <v>930.4</v>
      </c>
      <c r="AA337">
        <v>882</v>
      </c>
      <c r="AB337">
        <v>1069</v>
      </c>
      <c r="AC337" s="1">
        <f>(Table2[[#This Row],[Close Price]]/Table2[[#This Row],[Day Low]])-1</f>
        <v>1.5974794096512035E-2</v>
      </c>
      <c r="AD337" s="1">
        <f>(Table2[[#This Row],[Day High]]/Table2[[#This Row],[Close Price]])-1</f>
        <v>1.2404787812839935E-2</v>
      </c>
      <c r="AE337" s="1">
        <f>(Table2[[#This Row],[Close Price]]/Table2[[#This Row],[Current Week Low]])-1</f>
        <v>3.0789075206101746E-2</v>
      </c>
      <c r="AF337" s="1">
        <f>(Table2[[#This Row],[Current Week High]]/Table2[[#This Row],[Close Price]])-1</f>
        <v>1.2404787812839935E-2</v>
      </c>
      <c r="AG337" s="1">
        <f>(Table2[[#This Row],[Close Price]]/Table2[[#This Row],[Current Month Low]])-1</f>
        <v>4.1950113378684817E-2</v>
      </c>
      <c r="AH337" s="1">
        <f>(Table2[[#This Row],[Current Month High]]/Table2[[#This Row],[Close Price]])-1</f>
        <v>0.1632208922742111</v>
      </c>
      <c r="AI337">
        <v>19.3688792165397</v>
      </c>
      <c r="AJ337">
        <v>58.012379642365801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-0.02</v>
      </c>
      <c r="AM337" t="s">
        <v>3158</v>
      </c>
      <c r="AN337">
        <v>-7.47</v>
      </c>
      <c r="AO337" t="s">
        <v>3158</v>
      </c>
      <c r="AP337">
        <v>9.5550267880955997E-2</v>
      </c>
      <c r="AQ337">
        <f>(Table2[[#This Row],[Sharpe Ratio]]-AVERAGE(Table2[Sharpe Ratio]))/_xlfn.STDEV.P(Table2[Sharpe Ratio])</f>
        <v>0.45996816538029495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338</v>
      </c>
      <c r="AT337">
        <f>_xlfn.RANK.AVG(Table2[[#This Row],[6M Return vs Nifty Z-Score]],Table2[6M Return vs Nifty Z-Score])</f>
        <v>480</v>
      </c>
      <c r="AU337">
        <f>_xlfn.RANK.AVG(Table2[[#This Row],[Sharpe Ratio Z-Score]],Table2[Sharpe Ratio Z-Score])</f>
        <v>228</v>
      </c>
      <c r="AV337">
        <f>(Table2[[#This Row],[Rank 1Y]]+Table2[[#This Row],[Rank 6M]]+Table2[[#This Row],[Rank Sharpe]])/3</f>
        <v>348.66666666666669</v>
      </c>
    </row>
    <row r="338" spans="1:48" hidden="1" x14ac:dyDescent="0.3">
      <c r="A338" t="s">
        <v>848</v>
      </c>
      <c r="B338" t="s">
        <v>849</v>
      </c>
      <c r="C338" t="s">
        <v>3123</v>
      </c>
      <c r="D338" t="s">
        <v>470</v>
      </c>
      <c r="E338">
        <v>18240.2601975</v>
      </c>
      <c r="F338">
        <v>295</v>
      </c>
      <c r="G338">
        <v>26.479137932385601</v>
      </c>
      <c r="H338">
        <f>(Table2[[#This Row],[1Y Return vs Nifty]]-AVERAGE(Table2[1Y Return vs Nifty]))/_xlfn.STDEV.P(Table2[1Y Return vs Nifty])</f>
        <v>7.9936889589420371E-2</v>
      </c>
      <c r="I338">
        <v>9.0972488721574294</v>
      </c>
      <c r="J338">
        <f>(Table2[[#This Row],[1M Return vs Nifty]]-AVERAGE(Table2[1M Return vs Nifty]))/_xlfn.STDEV.P(Table2[1M Return vs Nifty])</f>
        <v>1.2371087839022197</v>
      </c>
      <c r="K338">
        <v>3.0351880642369902</v>
      </c>
      <c r="L338">
        <f>(Table2[[#This Row],[6M Return vs Nifty]]-AVERAGE(Table2[6M Return vs Nifty]))/_xlfn.STDEV.P(Table2[6M Return vs Nifty])</f>
        <v>-1.7042063538076344E-2</v>
      </c>
      <c r="M338">
        <v>-2.3249178719640402</v>
      </c>
      <c r="N338">
        <f>(Table2[[#This Row],[1W Return vs Nifty]]-AVERAGE(Table2[1W Return vs Nifty]))/_xlfn.STDEV.P(Table2[1W Return vs Nifty])</f>
        <v>-0.46076592548955941</v>
      </c>
      <c r="O338">
        <v>298.52999999999997</v>
      </c>
      <c r="P338">
        <v>299.60814368425702</v>
      </c>
      <c r="Q338">
        <v>280.39202390168799</v>
      </c>
      <c r="R338">
        <v>39.811834781232797</v>
      </c>
      <c r="S338" s="1">
        <f>(Table2[[#This Row],[Close Price]]-Table2[[#This Row],[20D EMA]])/Table2[[#This Row],[20D EMA]]</f>
        <v>-1.1824607242153127E-2</v>
      </c>
      <c r="T338" s="1">
        <f>(Table2[[#This Row],[Close Price]]-Table2[[#This Row],[50D EMA]])/Table2[[#This Row],[50D EMA]]</f>
        <v>-1.5380568857678722E-2</v>
      </c>
      <c r="U338" s="1">
        <f>(Table2[[#This Row],[Close Price]]-Table2[[#This Row],[200D EMA]])/Table2[[#This Row],[200D EMA]]</f>
        <v>5.2098400999573038E-2</v>
      </c>
      <c r="V338">
        <v>1.5422467924410801</v>
      </c>
      <c r="W338">
        <v>286.10000000000002</v>
      </c>
      <c r="X338">
        <v>302</v>
      </c>
      <c r="Y338">
        <v>277.64999999999998</v>
      </c>
      <c r="Z338">
        <v>302</v>
      </c>
      <c r="AA338">
        <v>265.95</v>
      </c>
      <c r="AB338">
        <v>334.3</v>
      </c>
      <c r="AC338" s="1">
        <f>(Table2[[#This Row],[Close Price]]/Table2[[#This Row],[Day Low]])-1</f>
        <v>3.1108004194337457E-2</v>
      </c>
      <c r="AD338" s="1">
        <f>(Table2[[#This Row],[Day High]]/Table2[[#This Row],[Close Price]])-1</f>
        <v>2.3728813559322104E-2</v>
      </c>
      <c r="AE338" s="1">
        <f>(Table2[[#This Row],[Close Price]]/Table2[[#This Row],[Current Week Low]])-1</f>
        <v>6.2488744822618569E-2</v>
      </c>
      <c r="AF338" s="1">
        <f>(Table2[[#This Row],[Current Week High]]/Table2[[#This Row],[Close Price]])-1</f>
        <v>2.3728813559322104E-2</v>
      </c>
      <c r="AG338" s="1">
        <f>(Table2[[#This Row],[Close Price]]/Table2[[#This Row],[Current Month Low]])-1</f>
        <v>0.10923105846963721</v>
      </c>
      <c r="AH338" s="1">
        <f>(Table2[[#This Row],[Current Month High]]/Table2[[#This Row],[Close Price]])-1</f>
        <v>0.13322033898305086</v>
      </c>
      <c r="AI338">
        <v>20.644067796610098</v>
      </c>
      <c r="AJ338">
        <v>57.375300080021297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0.03</v>
      </c>
      <c r="AM338" t="s">
        <v>3159</v>
      </c>
      <c r="AN338">
        <v>-6.66</v>
      </c>
      <c r="AO338" t="s">
        <v>3158</v>
      </c>
      <c r="AP338">
        <v>1.7870436602340001E-2</v>
      </c>
      <c r="AQ338">
        <f>(Table2[[#This Row],[Sharpe Ratio]]-AVERAGE(Table2[Sharpe Ratio]))/_xlfn.STDEV.P(Table2[Sharpe Ratio])</f>
        <v>-0.46331267207599414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267</v>
      </c>
      <c r="AT338">
        <f>_xlfn.RANK.AVG(Table2[[#This Row],[6M Return vs Nifty Z-Score]],Table2[6M Return vs Nifty Z-Score])</f>
        <v>327</v>
      </c>
      <c r="AU338">
        <f>_xlfn.RANK.AVG(Table2[[#This Row],[Sharpe Ratio Z-Score]],Table2[Sharpe Ratio Z-Score])</f>
        <v>455</v>
      </c>
      <c r="AV338">
        <f>(Table2[[#This Row],[Rank 1Y]]+Table2[[#This Row],[Rank 6M]]+Table2[[#This Row],[Rank Sharpe]])/3</f>
        <v>349.66666666666669</v>
      </c>
    </row>
    <row r="339" spans="1:48" hidden="1" x14ac:dyDescent="0.3">
      <c r="A339" t="s">
        <v>656</v>
      </c>
      <c r="B339" t="s">
        <v>657</v>
      </c>
      <c r="C339" t="s">
        <v>3119</v>
      </c>
      <c r="D339" t="s">
        <v>658</v>
      </c>
      <c r="E339">
        <v>28208.090663399998</v>
      </c>
      <c r="F339">
        <v>291.7</v>
      </c>
      <c r="G339">
        <v>76.108565923094105</v>
      </c>
      <c r="H339">
        <f>(Table2[[#This Row],[1Y Return vs Nifty]]-AVERAGE(Table2[1Y Return vs Nifty]))/_xlfn.STDEV.P(Table2[1Y Return vs Nifty])</f>
        <v>0.95412774560771241</v>
      </c>
      <c r="I339">
        <v>-11.3451434859108</v>
      </c>
      <c r="J339">
        <f>(Table2[[#This Row],[1M Return vs Nifty]]-AVERAGE(Table2[1M Return vs Nifty]))/_xlfn.STDEV.P(Table2[1M Return vs Nifty])</f>
        <v>-1.0503698049119328</v>
      </c>
      <c r="K339">
        <v>-32.109819650904598</v>
      </c>
      <c r="L339">
        <f>(Table2[[#This Row],[6M Return vs Nifty]]-AVERAGE(Table2[6M Return vs Nifty]))/_xlfn.STDEV.P(Table2[6M Return vs Nifty])</f>
        <v>-1.3021045783370981</v>
      </c>
      <c r="M339">
        <v>0.52527731346211004</v>
      </c>
      <c r="N339">
        <f>(Table2[[#This Row],[1W Return vs Nifty]]-AVERAGE(Table2[1W Return vs Nifty]))/_xlfn.STDEV.P(Table2[1W Return vs Nifty])</f>
        <v>9.71754672176212E-2</v>
      </c>
      <c r="O339">
        <v>305.55</v>
      </c>
      <c r="P339">
        <v>314.66243496134399</v>
      </c>
      <c r="Q339">
        <v>297.95540076546501</v>
      </c>
      <c r="R339">
        <v>38.5421901325482</v>
      </c>
      <c r="S339" s="1">
        <f>(Table2[[#This Row],[Close Price]]-Table2[[#This Row],[20D EMA]])/Table2[[#This Row],[20D EMA]]</f>
        <v>-4.5328096874488702E-2</v>
      </c>
      <c r="T339" s="1">
        <f>(Table2[[#This Row],[Close Price]]-Table2[[#This Row],[50D EMA]])/Table2[[#This Row],[50D EMA]]</f>
        <v>-7.2974821300689788E-2</v>
      </c>
      <c r="U339" s="1">
        <f>(Table2[[#This Row],[Close Price]]-Table2[[#This Row],[200D EMA]])/Table2[[#This Row],[200D EMA]]</f>
        <v>-2.0994419800394733E-2</v>
      </c>
      <c r="V339">
        <v>0.79261902640787096</v>
      </c>
      <c r="W339">
        <v>287.10000000000002</v>
      </c>
      <c r="X339">
        <v>296.7</v>
      </c>
      <c r="Y339">
        <v>269.3</v>
      </c>
      <c r="Z339">
        <v>296.7</v>
      </c>
      <c r="AA339">
        <v>269</v>
      </c>
      <c r="AB339">
        <v>353</v>
      </c>
      <c r="AC339" s="1">
        <f>(Table2[[#This Row],[Close Price]]/Table2[[#This Row],[Day Low]])-1</f>
        <v>1.6022291884360662E-2</v>
      </c>
      <c r="AD339" s="1">
        <f>(Table2[[#This Row],[Day High]]/Table2[[#This Row],[Close Price]])-1</f>
        <v>1.7140898183064746E-2</v>
      </c>
      <c r="AE339" s="1">
        <f>(Table2[[#This Row],[Close Price]]/Table2[[#This Row],[Current Week Low]])-1</f>
        <v>8.3178611214259179E-2</v>
      </c>
      <c r="AF339" s="1">
        <f>(Table2[[#This Row],[Current Week High]]/Table2[[#This Row],[Close Price]])-1</f>
        <v>1.7140898183064746E-2</v>
      </c>
      <c r="AG339" s="1">
        <f>(Table2[[#This Row],[Close Price]]/Table2[[#This Row],[Current Month Low]])-1</f>
        <v>8.4386617100371764E-2</v>
      </c>
      <c r="AH339" s="1">
        <f>(Table2[[#This Row],[Current Month High]]/Table2[[#This Row],[Close Price]])-1</f>
        <v>0.21014741172437446</v>
      </c>
      <c r="AI339">
        <v>42.543709290366799</v>
      </c>
      <c r="AJ339">
        <v>108.134141990724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-0.06</v>
      </c>
      <c r="AM339" t="s">
        <v>3158</v>
      </c>
      <c r="AN339">
        <v>-10.32</v>
      </c>
      <c r="AO339" t="s">
        <v>3158</v>
      </c>
      <c r="AP339">
        <v>8.8404217015138994E-2</v>
      </c>
      <c r="AQ339">
        <f>(Table2[[#This Row],[Sharpe Ratio]]-AVERAGE(Table2[Sharpe Ratio]))/_xlfn.STDEV.P(Table2[Sharpe Ratio])</f>
        <v>0.3750321952668656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105</v>
      </c>
      <c r="AT339">
        <f>_xlfn.RANK.AVG(Table2[[#This Row],[6M Return vs Nifty Z-Score]],Table2[6M Return vs Nifty Z-Score])</f>
        <v>699</v>
      </c>
      <c r="AU339">
        <f>_xlfn.RANK.AVG(Table2[[#This Row],[Sharpe Ratio Z-Score]],Table2[Sharpe Ratio Z-Score])</f>
        <v>246</v>
      </c>
      <c r="AV339">
        <f>(Table2[[#This Row],[Rank 1Y]]+Table2[[#This Row],[Rank 6M]]+Table2[[#This Row],[Rank Sharpe]])/3</f>
        <v>350</v>
      </c>
    </row>
    <row r="340" spans="1:48" x14ac:dyDescent="0.3">
      <c r="A340" t="s">
        <v>333</v>
      </c>
      <c r="B340" t="s">
        <v>334</v>
      </c>
      <c r="C340" t="s">
        <v>3112</v>
      </c>
      <c r="D340" t="s">
        <v>54</v>
      </c>
      <c r="E340">
        <v>79028.166943350006</v>
      </c>
      <c r="F340">
        <v>1968.5</v>
      </c>
      <c r="G340">
        <v>21.181019283102099</v>
      </c>
      <c r="H340">
        <f>(Table2[[#This Row],[1Y Return vs Nifty]]-AVERAGE(Table2[1Y Return vs Nifty]))/_xlfn.STDEV.P(Table2[1Y Return vs Nifty])</f>
        <v>-1.338610575460682E-2</v>
      </c>
      <c r="I340">
        <v>1.16842010857267</v>
      </c>
      <c r="J340">
        <f>(Table2[[#This Row],[1M Return vs Nifty]]-AVERAGE(Table2[1M Return vs Nifty]))/_xlfn.STDEV.P(Table2[1M Return vs Nifty])</f>
        <v>0.34988258682183832</v>
      </c>
      <c r="K340">
        <v>6.7246723450560504</v>
      </c>
      <c r="L340">
        <f>(Table2[[#This Row],[6M Return vs Nifty]]-AVERAGE(Table2[6M Return vs Nifty]))/_xlfn.STDEV.P(Table2[6M Return vs Nifty])</f>
        <v>0.11786238680802884</v>
      </c>
      <c r="M340">
        <v>3.3739499038808498</v>
      </c>
      <c r="N340">
        <f>(Table2[[#This Row],[1W Return vs Nifty]]-AVERAGE(Table2[1W Return vs Nifty]))/_xlfn.STDEV.P(Table2[1W Return vs Nifty])</f>
        <v>0.65481880357297462</v>
      </c>
      <c r="O340">
        <v>1948.64</v>
      </c>
      <c r="P340">
        <v>1937.4323859915901</v>
      </c>
      <c r="Q340">
        <v>1739.1923063066799</v>
      </c>
      <c r="R340">
        <v>58.622475023086302</v>
      </c>
      <c r="S340" s="1">
        <f>(Table2[[#This Row],[Close Price]]-Table2[[#This Row],[20D EMA]])/Table2[[#This Row],[20D EMA]]</f>
        <v>1.019172345841197E-2</v>
      </c>
      <c r="T340" s="1">
        <f>(Table2[[#This Row],[Close Price]]-Table2[[#This Row],[50D EMA]])/Table2[[#This Row],[50D EMA]]</f>
        <v>1.6035457150939139E-2</v>
      </c>
      <c r="U340" s="1">
        <f>(Table2[[#This Row],[Close Price]]-Table2[[#This Row],[200D EMA]])/Table2[[#This Row],[200D EMA]]</f>
        <v>0.13184723325983089</v>
      </c>
      <c r="V340">
        <v>0.76128252417377595</v>
      </c>
      <c r="W340">
        <v>1957.5</v>
      </c>
      <c r="X340">
        <v>2003</v>
      </c>
      <c r="Y340">
        <v>1901.65</v>
      </c>
      <c r="Z340">
        <v>2003</v>
      </c>
      <c r="AA340">
        <v>1868.05</v>
      </c>
      <c r="AB340">
        <v>2009.45</v>
      </c>
      <c r="AC340" s="1">
        <f>(Table2[[#This Row],[Close Price]]/Table2[[#This Row],[Day Low]])-1</f>
        <v>5.6194125159643171E-3</v>
      </c>
      <c r="AD340" s="1">
        <f>(Table2[[#This Row],[Day High]]/Table2[[#This Row],[Close Price]])-1</f>
        <v>1.7526035052070066E-2</v>
      </c>
      <c r="AE340" s="1">
        <f>(Table2[[#This Row],[Close Price]]/Table2[[#This Row],[Current Week Low]])-1</f>
        <v>3.5153682328504132E-2</v>
      </c>
      <c r="AF340" s="1">
        <f>(Table2[[#This Row],[Current Week High]]/Table2[[#This Row],[Close Price]])-1</f>
        <v>1.7526035052070066E-2</v>
      </c>
      <c r="AG340" s="1">
        <f>(Table2[[#This Row],[Close Price]]/Table2[[#This Row],[Current Month Low]])-1</f>
        <v>5.3772650624983376E-2</v>
      </c>
      <c r="AH340" s="1">
        <f>(Table2[[#This Row],[Current Month High]]/Table2[[#This Row],[Close Price]])-1</f>
        <v>2.0802641605283334E-2</v>
      </c>
      <c r="AI340">
        <v>5.6007112014224001</v>
      </c>
      <c r="AJ340">
        <v>61.883223684210499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</v>
      </c>
      <c r="AM340" t="s">
        <v>3157</v>
      </c>
      <c r="AN340">
        <v>0.95</v>
      </c>
      <c r="AO340" t="s">
        <v>3159</v>
      </c>
      <c r="AP340">
        <v>6.4269729607660002E-3</v>
      </c>
      <c r="AQ340">
        <f>(Table2[[#This Row],[Sharpe Ratio]]-AVERAGE(Table2[Sharpe Ratio]))/_xlfn.STDEV.P(Table2[Sharpe Ratio])</f>
        <v>-0.59932649343069577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0.50985117801753921</v>
      </c>
      <c r="AS340">
        <f>_xlfn.RANK.AVG(Table2[[#This Row],[1Y Return vs Nifty Z-Score]],Table2[1Y Return vs Nifty Z-Score])</f>
        <v>296</v>
      </c>
      <c r="AT340">
        <f>_xlfn.RANK.AVG(Table2[[#This Row],[6M Return vs Nifty Z-Score]],Table2[6M Return vs Nifty Z-Score])</f>
        <v>274</v>
      </c>
      <c r="AU340">
        <f>_xlfn.RANK.AVG(Table2[[#This Row],[Sharpe Ratio Z-Score]],Table2[Sharpe Ratio Z-Score])</f>
        <v>483</v>
      </c>
      <c r="AV340">
        <f>(Table2[[#This Row],[Rank 1Y]]+Table2[[#This Row],[Rank 6M]]+Table2[[#This Row],[Rank Sharpe]])/3</f>
        <v>351</v>
      </c>
    </row>
    <row r="341" spans="1:48" hidden="1" x14ac:dyDescent="0.3">
      <c r="A341" t="s">
        <v>307</v>
      </c>
      <c r="B341" t="s">
        <v>308</v>
      </c>
      <c r="C341" t="s">
        <v>3121</v>
      </c>
      <c r="D341" t="s">
        <v>48</v>
      </c>
      <c r="E341">
        <v>85284.848764303999</v>
      </c>
      <c r="F341">
        <v>80.77</v>
      </c>
      <c r="G341">
        <v>20.6283640684027</v>
      </c>
      <c r="H341">
        <f>(Table2[[#This Row],[1Y Return vs Nifty]]-AVERAGE(Table2[1Y Return vs Nifty]))/_xlfn.STDEV.P(Table2[1Y Return vs Nifty])</f>
        <v>-2.312077638815695E-2</v>
      </c>
      <c r="I341">
        <v>-10.376526391384999</v>
      </c>
      <c r="J341">
        <f>(Table2[[#This Row],[1M Return vs Nifty]]-AVERAGE(Table2[1M Return vs Nifty]))/_xlfn.STDEV.P(Table2[1M Return vs Nifty])</f>
        <v>-0.94198274210259125</v>
      </c>
      <c r="K341">
        <v>-12.823631607251</v>
      </c>
      <c r="L341">
        <f>(Table2[[#This Row],[6M Return vs Nifty]]-AVERAGE(Table2[6M Return vs Nifty]))/_xlfn.STDEV.P(Table2[6M Return vs Nifty])</f>
        <v>-0.5969131750759572</v>
      </c>
      <c r="M341">
        <v>-1.7670301829189501</v>
      </c>
      <c r="N341">
        <f>(Table2[[#This Row],[1W Return vs Nifty]]-AVERAGE(Table2[1W Return vs Nifty]))/_xlfn.STDEV.P(Table2[1W Return vs Nifty])</f>
        <v>-0.3515563401981337</v>
      </c>
      <c r="O341">
        <v>84.67</v>
      </c>
      <c r="P341">
        <v>88.843228661351105</v>
      </c>
      <c r="Q341">
        <v>85.514146523530798</v>
      </c>
      <c r="R341">
        <v>31.169487095205799</v>
      </c>
      <c r="S341" s="1">
        <f>(Table2[[#This Row],[Close Price]]-Table2[[#This Row],[20D EMA]])/Table2[[#This Row],[20D EMA]]</f>
        <v>-4.6061178693752279E-2</v>
      </c>
      <c r="T341" s="1">
        <f>(Table2[[#This Row],[Close Price]]-Table2[[#This Row],[50D EMA]])/Table2[[#This Row],[50D EMA]]</f>
        <v>-9.0870500577194285E-2</v>
      </c>
      <c r="U341" s="1">
        <f>(Table2[[#This Row],[Close Price]]-Table2[[#This Row],[200D EMA]])/Table2[[#This Row],[200D EMA]]</f>
        <v>-5.5477914665561935E-2</v>
      </c>
      <c r="V341">
        <v>0.79050528419643096</v>
      </c>
      <c r="W341">
        <v>78.69</v>
      </c>
      <c r="X341">
        <v>81.52</v>
      </c>
      <c r="Y341">
        <v>76.099999999999994</v>
      </c>
      <c r="Z341">
        <v>81.52</v>
      </c>
      <c r="AA341">
        <v>76.099999999999994</v>
      </c>
      <c r="AB341">
        <v>94.93</v>
      </c>
      <c r="AC341" s="1">
        <f>(Table2[[#This Row],[Close Price]]/Table2[[#This Row],[Day Low]])-1</f>
        <v>2.6432837717626168E-2</v>
      </c>
      <c r="AD341" s="1">
        <f>(Table2[[#This Row],[Day High]]/Table2[[#This Row],[Close Price]])-1</f>
        <v>9.2856258511824219E-3</v>
      </c>
      <c r="AE341" s="1">
        <f>(Table2[[#This Row],[Close Price]]/Table2[[#This Row],[Current Week Low]])-1</f>
        <v>6.1366622864651887E-2</v>
      </c>
      <c r="AF341" s="1">
        <f>(Table2[[#This Row],[Current Week High]]/Table2[[#This Row],[Close Price]])-1</f>
        <v>9.2856258511824219E-3</v>
      </c>
      <c r="AG341" s="1">
        <f>(Table2[[#This Row],[Close Price]]/Table2[[#This Row],[Current Month Low]])-1</f>
        <v>6.1366622864651887E-2</v>
      </c>
      <c r="AH341" s="1">
        <f>(Table2[[#This Row],[Current Month High]]/Table2[[#This Row],[Close Price]])-1</f>
        <v>0.17531261607032333</v>
      </c>
      <c r="AI341">
        <v>28.451157608022701</v>
      </c>
      <c r="AJ341">
        <v>49.435707678075801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-0.14000000000000001</v>
      </c>
      <c r="AM341" t="s">
        <v>3158</v>
      </c>
      <c r="AN341">
        <v>-9.1999999999999993</v>
      </c>
      <c r="AO341" t="s">
        <v>3158</v>
      </c>
      <c r="AP341">
        <v>9.3866798727264E-2</v>
      </c>
      <c r="AQ341">
        <f>(Table2[[#This Row],[Sharpe Ratio]]-AVERAGE(Table2[Sharpe Ratio]))/_xlfn.STDEV.P(Table2[Sharpe Ratio])</f>
        <v>0.43995891993693548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300</v>
      </c>
      <c r="AT341">
        <f>_xlfn.RANK.AVG(Table2[[#This Row],[6M Return vs Nifty Z-Score]],Table2[6M Return vs Nifty Z-Score])</f>
        <v>522</v>
      </c>
      <c r="AU341">
        <f>_xlfn.RANK.AVG(Table2[[#This Row],[Sharpe Ratio Z-Score]],Table2[Sharpe Ratio Z-Score])</f>
        <v>233</v>
      </c>
      <c r="AV341">
        <f>(Table2[[#This Row],[Rank 1Y]]+Table2[[#This Row],[Rank 6M]]+Table2[[#This Row],[Rank Sharpe]])/3</f>
        <v>351.66666666666669</v>
      </c>
    </row>
    <row r="342" spans="1:48" hidden="1" x14ac:dyDescent="0.3">
      <c r="A342" t="s">
        <v>1175</v>
      </c>
      <c r="B342" t="s">
        <v>1176</v>
      </c>
      <c r="C342" t="s">
        <v>3121</v>
      </c>
      <c r="D342" t="s">
        <v>444</v>
      </c>
      <c r="E342">
        <v>10121.8124873</v>
      </c>
      <c r="F342">
        <v>217.3</v>
      </c>
      <c r="G342">
        <v>28.827561598334398</v>
      </c>
      <c r="H342">
        <f>(Table2[[#This Row],[1Y Return vs Nifty]]-AVERAGE(Table2[1Y Return vs Nifty]))/_xlfn.STDEV.P(Table2[1Y Return vs Nifty])</f>
        <v>0.12130288105750149</v>
      </c>
      <c r="I342">
        <v>-16.300570528820401</v>
      </c>
      <c r="J342">
        <f>(Table2[[#This Row],[1M Return vs Nifty]]-AVERAGE(Table2[1M Return vs Nifty]))/_xlfn.STDEV.P(Table2[1M Return vs Nifty])</f>
        <v>-1.6048760026472708</v>
      </c>
      <c r="K342">
        <v>-12.0582056812174</v>
      </c>
      <c r="L342">
        <f>(Table2[[#This Row],[6M Return vs Nifty]]-AVERAGE(Table2[6M Return vs Nifty]))/_xlfn.STDEV.P(Table2[6M Return vs Nifty])</f>
        <v>-0.56892569607542387</v>
      </c>
      <c r="M342">
        <v>-3.8728991482028499</v>
      </c>
      <c r="N342">
        <f>(Table2[[#This Row],[1W Return vs Nifty]]-AVERAGE(Table2[1W Return vs Nifty]))/_xlfn.STDEV.P(Table2[1W Return vs Nifty])</f>
        <v>-0.76379177914532781</v>
      </c>
      <c r="O342">
        <v>228.15</v>
      </c>
      <c r="P342">
        <v>243.60034568495601</v>
      </c>
      <c r="Q342">
        <v>232.509637951841</v>
      </c>
      <c r="R342">
        <v>24.017665889518099</v>
      </c>
      <c r="S342" s="1">
        <f>(Table2[[#This Row],[Close Price]]-Table2[[#This Row],[20D EMA]])/Table2[[#This Row],[20D EMA]]</f>
        <v>-4.7556432171816758E-2</v>
      </c>
      <c r="T342" s="1">
        <f>(Table2[[#This Row],[Close Price]]-Table2[[#This Row],[50D EMA]])/Table2[[#This Row],[50D EMA]]</f>
        <v>-0.10796514106334548</v>
      </c>
      <c r="U342" s="1">
        <f>(Table2[[#This Row],[Close Price]]-Table2[[#This Row],[200D EMA]])/Table2[[#This Row],[200D EMA]]</f>
        <v>-6.5415085954378005E-2</v>
      </c>
      <c r="V342">
        <v>0.74717216092718097</v>
      </c>
      <c r="W342">
        <v>206.75</v>
      </c>
      <c r="X342">
        <v>219.65</v>
      </c>
      <c r="Y342">
        <v>199.3</v>
      </c>
      <c r="Z342">
        <v>219.65</v>
      </c>
      <c r="AA342">
        <v>199.3</v>
      </c>
      <c r="AB342">
        <v>262.8</v>
      </c>
      <c r="AC342" s="1">
        <f>(Table2[[#This Row],[Close Price]]/Table2[[#This Row],[Day Low]])-1</f>
        <v>5.1027811366384679E-2</v>
      </c>
      <c r="AD342" s="1">
        <f>(Table2[[#This Row],[Day High]]/Table2[[#This Row],[Close Price]])-1</f>
        <v>1.0814542107685288E-2</v>
      </c>
      <c r="AE342" s="1">
        <f>(Table2[[#This Row],[Close Price]]/Table2[[#This Row],[Current Week Low]])-1</f>
        <v>9.0316106372303029E-2</v>
      </c>
      <c r="AF342" s="1">
        <f>(Table2[[#This Row],[Current Week High]]/Table2[[#This Row],[Close Price]])-1</f>
        <v>1.0814542107685288E-2</v>
      </c>
      <c r="AG342" s="1">
        <f>(Table2[[#This Row],[Close Price]]/Table2[[#This Row],[Current Month Low]])-1</f>
        <v>9.0316106372303029E-2</v>
      </c>
      <c r="AH342" s="1">
        <f>(Table2[[#This Row],[Current Month High]]/Table2[[#This Row],[Close Price]])-1</f>
        <v>0.20938794293603302</v>
      </c>
      <c r="AI342">
        <v>76.806258628623993</v>
      </c>
      <c r="AJ342">
        <v>66.195028680688296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-0.18</v>
      </c>
      <c r="AM342" t="s">
        <v>3158</v>
      </c>
      <c r="AN342">
        <v>-9.17</v>
      </c>
      <c r="AO342" t="s">
        <v>3158</v>
      </c>
      <c r="AP342">
        <v>7.3110481552354001E-2</v>
      </c>
      <c r="AQ342">
        <f>(Table2[[#This Row],[Sharpe Ratio]]-AVERAGE(Table2[Sharpe Ratio]))/_xlfn.STDEV.P(Table2[Sharpe Ratio])</f>
        <v>0.19325511550894137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253</v>
      </c>
      <c r="AT342">
        <f>_xlfn.RANK.AVG(Table2[[#This Row],[6M Return vs Nifty Z-Score]],Table2[6M Return vs Nifty Z-Score])</f>
        <v>513</v>
      </c>
      <c r="AU342">
        <f>_xlfn.RANK.AVG(Table2[[#This Row],[Sharpe Ratio Z-Score]],Table2[Sharpe Ratio Z-Score])</f>
        <v>289</v>
      </c>
      <c r="AV342">
        <f>(Table2[[#This Row],[Rank 1Y]]+Table2[[#This Row],[Rank 6M]]+Table2[[#This Row],[Rank Sharpe]])/3</f>
        <v>351.66666666666669</v>
      </c>
    </row>
    <row r="343" spans="1:48" hidden="1" x14ac:dyDescent="0.3">
      <c r="A343" t="s">
        <v>1138</v>
      </c>
      <c r="B343" t="s">
        <v>1139</v>
      </c>
      <c r="C343" t="s">
        <v>3122</v>
      </c>
      <c r="D343" t="s">
        <v>458</v>
      </c>
      <c r="E343">
        <v>10690.692975475</v>
      </c>
      <c r="F343">
        <v>2187.0500000000002</v>
      </c>
      <c r="G343">
        <v>-23.3723809403145</v>
      </c>
      <c r="H343">
        <f>(Table2[[#This Row],[1Y Return vs Nifty]]-AVERAGE(Table2[1Y Return vs Nifty]))/_xlfn.STDEV.P(Table2[1Y Return vs Nifty])</f>
        <v>-0.7981659562724468</v>
      </c>
      <c r="I343">
        <v>-1.1302871705698501</v>
      </c>
      <c r="J343">
        <f>(Table2[[#This Row],[1M Return vs Nifty]]-AVERAGE(Table2[1M Return vs Nifty]))/_xlfn.STDEV.P(Table2[1M Return vs Nifty])</f>
        <v>9.2660066537199437E-2</v>
      </c>
      <c r="K343">
        <v>-4.2022063886857497</v>
      </c>
      <c r="L343">
        <f>(Table2[[#This Row],[6M Return vs Nifty]]-AVERAGE(Table2[6M Return vs Nifty]))/_xlfn.STDEV.P(Table2[6M Return vs Nifty])</f>
        <v>-0.28167436612990177</v>
      </c>
      <c r="M343">
        <v>-6.4043480092399596</v>
      </c>
      <c r="N343">
        <f>(Table2[[#This Row],[1W Return vs Nifty]]-AVERAGE(Table2[1W Return vs Nifty]))/_xlfn.STDEV.P(Table2[1W Return vs Nifty])</f>
        <v>-1.2593368247323984</v>
      </c>
      <c r="O343">
        <v>2356.6799999999998</v>
      </c>
      <c r="P343">
        <v>2377.7955591793998</v>
      </c>
      <c r="Q343">
        <v>2163.04128408938</v>
      </c>
      <c r="R343">
        <v>19.515243269267</v>
      </c>
      <c r="S343" s="1">
        <f>(Table2[[#This Row],[Close Price]]-Table2[[#This Row],[20D EMA]])/Table2[[#This Row],[20D EMA]]</f>
        <v>-7.1978376359963875E-2</v>
      </c>
      <c r="T343" s="1">
        <f>(Table2[[#This Row],[Close Price]]-Table2[[#This Row],[50D EMA]])/Table2[[#This Row],[50D EMA]]</f>
        <v>-8.0219495087806347E-2</v>
      </c>
      <c r="U343" s="1">
        <f>(Table2[[#This Row],[Close Price]]-Table2[[#This Row],[200D EMA]])/Table2[[#This Row],[200D EMA]]</f>
        <v>1.1099518112400513E-2</v>
      </c>
      <c r="V343">
        <v>0.41396058357328103</v>
      </c>
      <c r="W343">
        <v>2170</v>
      </c>
      <c r="X343">
        <v>2200.6999999999998</v>
      </c>
      <c r="Y343">
        <v>2144.3000000000002</v>
      </c>
      <c r="Z343">
        <v>2219.15</v>
      </c>
      <c r="AA343">
        <v>2144.3000000000002</v>
      </c>
      <c r="AB343">
        <v>2700</v>
      </c>
      <c r="AC343" s="1">
        <f>(Table2[[#This Row],[Close Price]]/Table2[[#This Row],[Day Low]])-1</f>
        <v>7.8571428571430069E-3</v>
      </c>
      <c r="AD343" s="1">
        <f>(Table2[[#This Row],[Day High]]/Table2[[#This Row],[Close Price]])-1</f>
        <v>6.2412839212635518E-3</v>
      </c>
      <c r="AE343" s="1">
        <f>(Table2[[#This Row],[Close Price]]/Table2[[#This Row],[Current Week Low]])-1</f>
        <v>1.9936576038800613E-2</v>
      </c>
      <c r="AF343" s="1">
        <f>(Table2[[#This Row],[Current Week High]]/Table2[[#This Row],[Close Price]])-1</f>
        <v>1.4677305045609268E-2</v>
      </c>
      <c r="AG343" s="1">
        <f>(Table2[[#This Row],[Close Price]]/Table2[[#This Row],[Current Month Low]])-1</f>
        <v>1.9936576038800613E-2</v>
      </c>
      <c r="AH343" s="1">
        <f>(Table2[[#This Row],[Current Month High]]/Table2[[#This Row],[Close Price]])-1</f>
        <v>0.23453967673349929</v>
      </c>
      <c r="AI343">
        <v>23.453967673349901</v>
      </c>
      <c r="AJ343">
        <v>32.661045735775801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-0.05</v>
      </c>
      <c r="AM343" t="s">
        <v>3158</v>
      </c>
      <c r="AN343">
        <v>-14.81</v>
      </c>
      <c r="AO343" t="s">
        <v>3158</v>
      </c>
      <c r="AP343">
        <v>0.18453492663607199</v>
      </c>
      <c r="AQ343">
        <f>(Table2[[#This Row],[Sharpe Ratio]]-AVERAGE(Table2[Sharpe Ratio]))/_xlfn.STDEV.P(Table2[Sharpe Ratio])</f>
        <v>1.5176150333492566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594</v>
      </c>
      <c r="AT343">
        <f>_xlfn.RANK.AVG(Table2[[#This Row],[6M Return vs Nifty Z-Score]],Table2[6M Return vs Nifty Z-Score])</f>
        <v>418</v>
      </c>
      <c r="AU343">
        <f>_xlfn.RANK.AVG(Table2[[#This Row],[Sharpe Ratio Z-Score]],Table2[Sharpe Ratio Z-Score])</f>
        <v>44</v>
      </c>
      <c r="AV343">
        <f>(Table2[[#This Row],[Rank 1Y]]+Table2[[#This Row],[Rank 6M]]+Table2[[#This Row],[Rank Sharpe]])/3</f>
        <v>352</v>
      </c>
    </row>
    <row r="344" spans="1:48" hidden="1" x14ac:dyDescent="0.3">
      <c r="A344" t="s">
        <v>1977</v>
      </c>
      <c r="B344" t="s">
        <v>1978</v>
      </c>
      <c r="C344" t="s">
        <v>3123</v>
      </c>
      <c r="D344" t="s">
        <v>120</v>
      </c>
      <c r="E344">
        <v>3415.1971490999999</v>
      </c>
      <c r="F344">
        <v>782.35</v>
      </c>
      <c r="G344">
        <v>39.592336891496103</v>
      </c>
      <c r="H344">
        <f>(Table2[[#This Row],[1Y Return vs Nifty]]-AVERAGE(Table2[1Y Return vs Nifty]))/_xlfn.STDEV.P(Table2[1Y Return vs Nifty])</f>
        <v>0.31091756148733429</v>
      </c>
      <c r="I344">
        <v>-5.3208816006894502</v>
      </c>
      <c r="J344">
        <f>(Table2[[#This Row],[1M Return vs Nifty]]-AVERAGE(Table2[1M Return vs Nifty]))/_xlfn.STDEV.P(Table2[1M Return vs Nifty])</f>
        <v>-0.37626230152013102</v>
      </c>
      <c r="K344">
        <v>-19.098472547578002</v>
      </c>
      <c r="L344">
        <f>(Table2[[#This Row],[6M Return vs Nifty]]-AVERAGE(Table2[6M Return vs Nifty]))/_xlfn.STDEV.P(Table2[6M Return vs Nifty])</f>
        <v>-0.8263501108734258</v>
      </c>
      <c r="M344">
        <v>-0.20363956333781799</v>
      </c>
      <c r="N344">
        <f>(Table2[[#This Row],[1W Return vs Nifty]]-AVERAGE(Table2[1W Return vs Nifty]))/_xlfn.STDEV.P(Table2[1W Return vs Nifty])</f>
        <v>-4.5514022782591902E-2</v>
      </c>
      <c r="O344">
        <v>796.39</v>
      </c>
      <c r="P344">
        <v>814.66900221408298</v>
      </c>
      <c r="Q344">
        <v>781.93159261221297</v>
      </c>
      <c r="R344">
        <v>38.521109558215102</v>
      </c>
      <c r="S344" s="1">
        <f>(Table2[[#This Row],[Close Price]]-Table2[[#This Row],[20D EMA]])/Table2[[#This Row],[20D EMA]]</f>
        <v>-1.7629553359534856E-2</v>
      </c>
      <c r="T344" s="1">
        <f>(Table2[[#This Row],[Close Price]]-Table2[[#This Row],[50D EMA]])/Table2[[#This Row],[50D EMA]]</f>
        <v>-3.9671329246905605E-2</v>
      </c>
      <c r="U344" s="1">
        <f>(Table2[[#This Row],[Close Price]]-Table2[[#This Row],[200D EMA]])/Table2[[#This Row],[200D EMA]]</f>
        <v>5.3509461919715368E-4</v>
      </c>
      <c r="V344">
        <v>0.46976182747025702</v>
      </c>
      <c r="W344">
        <v>758.55</v>
      </c>
      <c r="X344">
        <v>788.85</v>
      </c>
      <c r="Y344">
        <v>715.25</v>
      </c>
      <c r="Z344">
        <v>788.85</v>
      </c>
      <c r="AA344">
        <v>715.25</v>
      </c>
      <c r="AB344">
        <v>902</v>
      </c>
      <c r="AC344" s="1">
        <f>(Table2[[#This Row],[Close Price]]/Table2[[#This Row],[Day Low]])-1</f>
        <v>3.1375650912926156E-2</v>
      </c>
      <c r="AD344" s="1">
        <f>(Table2[[#This Row],[Day High]]/Table2[[#This Row],[Close Price]])-1</f>
        <v>8.3083019109093659E-3</v>
      </c>
      <c r="AE344" s="1">
        <f>(Table2[[#This Row],[Close Price]]/Table2[[#This Row],[Current Week Low]])-1</f>
        <v>9.3813351974834092E-2</v>
      </c>
      <c r="AF344" s="1">
        <f>(Table2[[#This Row],[Current Week High]]/Table2[[#This Row],[Close Price]])-1</f>
        <v>8.3083019109093659E-3</v>
      </c>
      <c r="AG344" s="1">
        <f>(Table2[[#This Row],[Close Price]]/Table2[[#This Row],[Current Month Low]])-1</f>
        <v>9.3813351974834092E-2</v>
      </c>
      <c r="AH344" s="1">
        <f>(Table2[[#This Row],[Current Month High]]/Table2[[#This Row],[Close Price]])-1</f>
        <v>0.15293666517543292</v>
      </c>
      <c r="AI344">
        <v>38.4290918386911</v>
      </c>
      <c r="AJ344">
        <v>83.091504797566103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3158</v>
      </c>
      <c r="AN344">
        <v>-5.74</v>
      </c>
      <c r="AO344" t="s">
        <v>3158</v>
      </c>
      <c r="AP344">
        <v>8.4443428568618001E-2</v>
      </c>
      <c r="AQ344">
        <f>(Table2[[#This Row],[Sharpe Ratio]]-AVERAGE(Table2[Sharpe Ratio]))/_xlfn.STDEV.P(Table2[Sharpe Ratio])</f>
        <v>0.32795536703876682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208</v>
      </c>
      <c r="AT344">
        <f>_xlfn.RANK.AVG(Table2[[#This Row],[6M Return vs Nifty Z-Score]],Table2[6M Return vs Nifty Z-Score])</f>
        <v>591</v>
      </c>
      <c r="AU344">
        <f>_xlfn.RANK.AVG(Table2[[#This Row],[Sharpe Ratio Z-Score]],Table2[Sharpe Ratio Z-Score])</f>
        <v>258</v>
      </c>
      <c r="AV344">
        <f>(Table2[[#This Row],[Rank 1Y]]+Table2[[#This Row],[Rank 6M]]+Table2[[#This Row],[Rank Sharpe]])/3</f>
        <v>352.33333333333331</v>
      </c>
    </row>
    <row r="345" spans="1:48" hidden="1" x14ac:dyDescent="0.3">
      <c r="A345" t="s">
        <v>207</v>
      </c>
      <c r="B345" t="s">
        <v>208</v>
      </c>
      <c r="C345" t="s">
        <v>3125</v>
      </c>
      <c r="D345" t="s">
        <v>134</v>
      </c>
      <c r="E345">
        <v>117504.40841216</v>
      </c>
      <c r="F345">
        <v>1179.2</v>
      </c>
      <c r="G345">
        <v>27.960582110069801</v>
      </c>
      <c r="H345">
        <f>(Table2[[#This Row],[1Y Return vs Nifty]]-AVERAGE(Table2[1Y Return vs Nifty]))/_xlfn.STDEV.P(Table2[1Y Return vs Nifty])</f>
        <v>0.10603158796223909</v>
      </c>
      <c r="I345">
        <v>-1.6754406018108501</v>
      </c>
      <c r="J345">
        <f>(Table2[[#This Row],[1M Return vs Nifty]]-AVERAGE(Table2[1M Return vs Nifty]))/_xlfn.STDEV.P(Table2[1M Return vs Nifty])</f>
        <v>3.1658067370982583E-2</v>
      </c>
      <c r="K345">
        <v>-12.475504959990801</v>
      </c>
      <c r="L345">
        <f>(Table2[[#This Row],[6M Return vs Nifty]]-AVERAGE(Table2[6M Return vs Nifty]))/_xlfn.STDEV.P(Table2[6M Return vs Nifty])</f>
        <v>-0.58418406975258563</v>
      </c>
      <c r="M345">
        <v>12.3617004181458</v>
      </c>
      <c r="N345">
        <f>(Table2[[#This Row],[1W Return vs Nifty]]-AVERAGE(Table2[1W Return vs Nifty]))/_xlfn.STDEV.P(Table2[1W Return vs Nifty])</f>
        <v>2.4142204280213351</v>
      </c>
      <c r="O345">
        <v>1166.0899999999999</v>
      </c>
      <c r="P345">
        <v>1217.27839965472</v>
      </c>
      <c r="Q345">
        <v>1191.5228038115399</v>
      </c>
      <c r="R345">
        <v>59.790558519075397</v>
      </c>
      <c r="S345" s="1">
        <f>(Table2[[#This Row],[Close Price]]-Table2[[#This Row],[20D EMA]])/Table2[[#This Row],[20D EMA]]</f>
        <v>1.124269996312474E-2</v>
      </c>
      <c r="T345" s="1">
        <f>(Table2[[#This Row],[Close Price]]-Table2[[#This Row],[50D EMA]])/Table2[[#This Row],[50D EMA]]</f>
        <v>-3.1281586583250712E-2</v>
      </c>
      <c r="U345" s="1">
        <f>(Table2[[#This Row],[Close Price]]-Table2[[#This Row],[200D EMA]])/Table2[[#This Row],[200D EMA]]</f>
        <v>-1.034206292327825E-2</v>
      </c>
      <c r="V345">
        <v>0.93157571980029197</v>
      </c>
      <c r="W345">
        <v>1160.7</v>
      </c>
      <c r="X345">
        <v>1201.1500000000001</v>
      </c>
      <c r="Y345">
        <v>1043.05</v>
      </c>
      <c r="Z345">
        <v>1201.1500000000001</v>
      </c>
      <c r="AA345">
        <v>1043.05</v>
      </c>
      <c r="AB345">
        <v>1252</v>
      </c>
      <c r="AC345" s="1">
        <f>(Table2[[#This Row],[Close Price]]/Table2[[#This Row],[Day Low]])-1</f>
        <v>1.5938657706556336E-2</v>
      </c>
      <c r="AD345" s="1">
        <f>(Table2[[#This Row],[Day High]]/Table2[[#This Row],[Close Price]])-1</f>
        <v>1.8614314789688002E-2</v>
      </c>
      <c r="AE345" s="1">
        <f>(Table2[[#This Row],[Close Price]]/Table2[[#This Row],[Current Week Low]])-1</f>
        <v>0.13053065528977537</v>
      </c>
      <c r="AF345" s="1">
        <f>(Table2[[#This Row],[Current Week High]]/Table2[[#This Row],[Close Price]])-1</f>
        <v>1.8614314789688002E-2</v>
      </c>
      <c r="AG345" s="1">
        <f>(Table2[[#This Row],[Close Price]]/Table2[[#This Row],[Current Month Low]])-1</f>
        <v>0.13053065528977537</v>
      </c>
      <c r="AH345" s="1">
        <f>(Table2[[#This Row],[Current Month High]]/Table2[[#This Row],[Close Price]])-1</f>
        <v>6.1736770691994458E-2</v>
      </c>
      <c r="AI345">
        <v>39.921132971506097</v>
      </c>
      <c r="AJ345">
        <v>58.879008353543497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-0.06</v>
      </c>
      <c r="AM345" t="s">
        <v>3158</v>
      </c>
      <c r="AN345">
        <v>-2.59</v>
      </c>
      <c r="AO345" t="s">
        <v>3158</v>
      </c>
      <c r="AP345">
        <v>7.5488591997488003E-2</v>
      </c>
      <c r="AQ345">
        <f>(Table2[[#This Row],[Sharpe Ratio]]-AVERAGE(Table2[Sharpe Ratio]))/_xlfn.STDEV.P(Table2[Sharpe Ratio])</f>
        <v>0.22152067385537538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259</v>
      </c>
      <c r="AT345">
        <f>_xlfn.RANK.AVG(Table2[[#This Row],[6M Return vs Nifty Z-Score]],Table2[6M Return vs Nifty Z-Score])</f>
        <v>518</v>
      </c>
      <c r="AU345">
        <f>_xlfn.RANK.AVG(Table2[[#This Row],[Sharpe Ratio Z-Score]],Table2[Sharpe Ratio Z-Score])</f>
        <v>282</v>
      </c>
      <c r="AV345">
        <f>(Table2[[#This Row],[Rank 1Y]]+Table2[[#This Row],[Rank 6M]]+Table2[[#This Row],[Rank Sharpe]])/3</f>
        <v>353</v>
      </c>
    </row>
    <row r="346" spans="1:48" hidden="1" x14ac:dyDescent="0.3">
      <c r="A346" t="s">
        <v>637</v>
      </c>
      <c r="B346" t="s">
        <v>638</v>
      </c>
      <c r="C346" t="s">
        <v>3114</v>
      </c>
      <c r="D346" t="s">
        <v>197</v>
      </c>
      <c r="E346">
        <v>29145.105</v>
      </c>
      <c r="F346">
        <v>667.7</v>
      </c>
      <c r="G346">
        <v>4.3220797073626702</v>
      </c>
      <c r="H346">
        <f>(Table2[[#This Row],[1Y Return vs Nifty]]-AVERAGE(Table2[1Y Return vs Nifty]))/_xlfn.STDEV.P(Table2[1Y Return vs Nifty])</f>
        <v>-0.31034561981621384</v>
      </c>
      <c r="I346">
        <v>-8.4281187602469299</v>
      </c>
      <c r="J346">
        <f>(Table2[[#This Row],[1M Return vs Nifty]]-AVERAGE(Table2[1M Return vs Nifty]))/_xlfn.STDEV.P(Table2[1M Return vs Nifty])</f>
        <v>-0.72395832204241339</v>
      </c>
      <c r="K346">
        <v>29.453113657740399</v>
      </c>
      <c r="L346">
        <f>(Table2[[#This Row],[6M Return vs Nifty]]-AVERAGE(Table2[6M Return vs Nifty]))/_xlfn.STDEV.P(Table2[6M Return vs Nifty])</f>
        <v>0.94891834182370005</v>
      </c>
      <c r="M346">
        <v>-1.13526564435977</v>
      </c>
      <c r="N346">
        <f>(Table2[[#This Row],[1W Return vs Nifty]]-AVERAGE(Table2[1W Return vs Nifty]))/_xlfn.STDEV.P(Table2[1W Return vs Nifty])</f>
        <v>-0.22788495505613135</v>
      </c>
      <c r="O346">
        <v>696.15</v>
      </c>
      <c r="P346">
        <v>729.73520148819205</v>
      </c>
      <c r="Q346">
        <v>658.39617473059604</v>
      </c>
      <c r="R346">
        <v>24.768819455933102</v>
      </c>
      <c r="S346" s="1">
        <f>(Table2[[#This Row],[Close Price]]-Table2[[#This Row],[20D EMA]])/Table2[[#This Row],[20D EMA]]</f>
        <v>-4.0867629102923124E-2</v>
      </c>
      <c r="T346" s="1">
        <f>(Table2[[#This Row],[Close Price]]-Table2[[#This Row],[50D EMA]])/Table2[[#This Row],[50D EMA]]</f>
        <v>-8.5010564601625302E-2</v>
      </c>
      <c r="U346" s="1">
        <f>(Table2[[#This Row],[Close Price]]-Table2[[#This Row],[200D EMA]])/Table2[[#This Row],[200D EMA]]</f>
        <v>1.4131043931430737E-2</v>
      </c>
      <c r="V346">
        <v>0.80479642424602604</v>
      </c>
      <c r="W346">
        <v>645.5</v>
      </c>
      <c r="X346">
        <v>674.9</v>
      </c>
      <c r="Y346">
        <v>635</v>
      </c>
      <c r="Z346">
        <v>674.9</v>
      </c>
      <c r="AA346">
        <v>632</v>
      </c>
      <c r="AB346">
        <v>768.45</v>
      </c>
      <c r="AC346" s="1">
        <f>(Table2[[#This Row],[Close Price]]/Table2[[#This Row],[Day Low]])-1</f>
        <v>3.4391944229279714E-2</v>
      </c>
      <c r="AD346" s="1">
        <f>(Table2[[#This Row],[Day High]]/Table2[[#This Row],[Close Price]])-1</f>
        <v>1.0783285906844187E-2</v>
      </c>
      <c r="AE346" s="1">
        <f>(Table2[[#This Row],[Close Price]]/Table2[[#This Row],[Current Week Low]])-1</f>
        <v>5.1496062992125946E-2</v>
      </c>
      <c r="AF346" s="1">
        <f>(Table2[[#This Row],[Current Week High]]/Table2[[#This Row],[Close Price]])-1</f>
        <v>1.0783285906844187E-2</v>
      </c>
      <c r="AG346" s="1">
        <f>(Table2[[#This Row],[Close Price]]/Table2[[#This Row],[Current Month Low]])-1</f>
        <v>5.6487341772151867E-2</v>
      </c>
      <c r="AH346" s="1">
        <f>(Table2[[#This Row],[Current Month High]]/Table2[[#This Row],[Close Price]])-1</f>
        <v>0.15089111876591277</v>
      </c>
      <c r="AI346">
        <v>28.800359442863499</v>
      </c>
      <c r="AJ346">
        <v>60.0815152241668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-0.15</v>
      </c>
      <c r="AM346" t="s">
        <v>3158</v>
      </c>
      <c r="AN346">
        <v>-7.85</v>
      </c>
      <c r="AO346" t="s">
        <v>3158</v>
      </c>
      <c r="AP346">
        <v>-5.2918879830270004E-3</v>
      </c>
      <c r="AQ346">
        <f>(Table2[[#This Row],[Sharpe Ratio]]-AVERAGE(Table2[Sharpe Ratio]))/_xlfn.STDEV.P(Table2[Sharpe Ratio])</f>
        <v>-0.7386136104097657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404</v>
      </c>
      <c r="AT346">
        <f>_xlfn.RANK.AVG(Table2[[#This Row],[6M Return vs Nifty Z-Score]],Table2[6M Return vs Nifty Z-Score])</f>
        <v>99</v>
      </c>
      <c r="AU346">
        <f>_xlfn.RANK.AVG(Table2[[#This Row],[Sharpe Ratio Z-Score]],Table2[Sharpe Ratio Z-Score])</f>
        <v>562</v>
      </c>
      <c r="AV346">
        <f>(Table2[[#This Row],[Rank 1Y]]+Table2[[#This Row],[Rank 6M]]+Table2[[#This Row],[Rank Sharpe]])/3</f>
        <v>355</v>
      </c>
    </row>
    <row r="347" spans="1:48" x14ac:dyDescent="0.3">
      <c r="A347" t="s">
        <v>176</v>
      </c>
      <c r="B347" t="s">
        <v>177</v>
      </c>
      <c r="C347" t="s">
        <v>3119</v>
      </c>
      <c r="D347" t="s">
        <v>178</v>
      </c>
      <c r="E347">
        <v>147218.68593804</v>
      </c>
      <c r="F347">
        <v>688.4</v>
      </c>
      <c r="G347">
        <v>23.583331972314099</v>
      </c>
      <c r="H347">
        <f>(Table2[[#This Row],[1Y Return vs Nifty]]-AVERAGE(Table2[1Y Return vs Nifty]))/_xlfn.STDEV.P(Table2[1Y Return vs Nifty])</f>
        <v>2.8929106635086951E-2</v>
      </c>
      <c r="I347">
        <v>-2.0890722147940699</v>
      </c>
      <c r="J347">
        <f>(Table2[[#This Row],[1M Return vs Nifty]]-AVERAGE(Table2[1M Return vs Nifty]))/_xlfn.STDEV.P(Table2[1M Return vs Nifty])</f>
        <v>-1.4626801923307252E-2</v>
      </c>
      <c r="K347">
        <v>-0.85171073004639997</v>
      </c>
      <c r="L347">
        <f>(Table2[[#This Row],[6M Return vs Nifty]]-AVERAGE(Table2[6M Return vs Nifty]))/_xlfn.STDEV.P(Table2[6M Return vs Nifty])</f>
        <v>-0.15916489304023446</v>
      </c>
      <c r="M347">
        <v>-2.686996929517</v>
      </c>
      <c r="N347">
        <f>(Table2[[#This Row],[1W Return vs Nifty]]-AVERAGE(Table2[1W Return vs Nifty]))/_xlfn.STDEV.P(Table2[1W Return vs Nifty])</f>
        <v>-0.5316448935946847</v>
      </c>
      <c r="O347">
        <v>712.34</v>
      </c>
      <c r="P347">
        <v>704.41563885093899</v>
      </c>
      <c r="Q347">
        <v>642.65115105242296</v>
      </c>
      <c r="R347">
        <v>36.664117717434998</v>
      </c>
      <c r="S347" s="1">
        <f>(Table2[[#This Row],[Close Price]]-Table2[[#This Row],[20D EMA]])/Table2[[#This Row],[20D EMA]]</f>
        <v>-3.3607546957913431E-2</v>
      </c>
      <c r="T347" s="1">
        <f>(Table2[[#This Row],[Close Price]]-Table2[[#This Row],[50D EMA]])/Table2[[#This Row],[50D EMA]]</f>
        <v>-2.2736063720936318E-2</v>
      </c>
      <c r="U347" s="1">
        <f>(Table2[[#This Row],[Close Price]]-Table2[[#This Row],[200D EMA]])/Table2[[#This Row],[200D EMA]]</f>
        <v>7.1187686931949726E-2</v>
      </c>
      <c r="V347">
        <v>0.85450257008237596</v>
      </c>
      <c r="W347">
        <v>685.4</v>
      </c>
      <c r="X347">
        <v>698.8</v>
      </c>
      <c r="Y347">
        <v>676.45</v>
      </c>
      <c r="Z347">
        <v>698.8</v>
      </c>
      <c r="AA347">
        <v>666.75</v>
      </c>
      <c r="AB347">
        <v>772.65</v>
      </c>
      <c r="AC347" s="1">
        <f>(Table2[[#This Row],[Close Price]]/Table2[[#This Row],[Day Low]])-1</f>
        <v>4.3770061278085581E-3</v>
      </c>
      <c r="AD347" s="1">
        <f>(Table2[[#This Row],[Day High]]/Table2[[#This Row],[Close Price]])-1</f>
        <v>1.510749564206848E-2</v>
      </c>
      <c r="AE347" s="1">
        <f>(Table2[[#This Row],[Close Price]]/Table2[[#This Row],[Current Week Low]])-1</f>
        <v>1.7665755044718567E-2</v>
      </c>
      <c r="AF347" s="1">
        <f>(Table2[[#This Row],[Current Week High]]/Table2[[#This Row],[Close Price]])-1</f>
        <v>1.510749564206848E-2</v>
      </c>
      <c r="AG347" s="1">
        <f>(Table2[[#This Row],[Close Price]]/Table2[[#This Row],[Current Month Low]])-1</f>
        <v>3.2470941132358488E-2</v>
      </c>
      <c r="AH347" s="1">
        <f>(Table2[[#This Row],[Current Month High]]/Table2[[#This Row],[Close Price]])-1</f>
        <v>0.12238524113887284</v>
      </c>
      <c r="AI347">
        <v>12.2385241138872</v>
      </c>
      <c r="AJ347">
        <v>51.880860452288999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7.0000000000000007E-2</v>
      </c>
      <c r="AM347" t="s">
        <v>3159</v>
      </c>
      <c r="AN347">
        <v>-7.35</v>
      </c>
      <c r="AO347" t="s">
        <v>3158</v>
      </c>
      <c r="AP347">
        <v>3.7027700973789997E-2</v>
      </c>
      <c r="AQ347">
        <f>(Table2[[#This Row],[Sharpe Ratio]]-AVERAGE(Table2[Sharpe Ratio]))/_xlfn.STDEV.P(Table2[Sharpe Ratio])</f>
        <v>-0.23561476386602903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-0.91212224578916845</v>
      </c>
      <c r="AS347">
        <f>_xlfn.RANK.AVG(Table2[[#This Row],[1Y Return vs Nifty Z-Score]],Table2[1Y Return vs Nifty Z-Score])</f>
        <v>284</v>
      </c>
      <c r="AT347">
        <f>_xlfn.RANK.AVG(Table2[[#This Row],[6M Return vs Nifty Z-Score]],Table2[6M Return vs Nifty Z-Score])</f>
        <v>379</v>
      </c>
      <c r="AU347">
        <f>_xlfn.RANK.AVG(Table2[[#This Row],[Sharpe Ratio Z-Score]],Table2[Sharpe Ratio Z-Score])</f>
        <v>404</v>
      </c>
      <c r="AV347">
        <f>(Table2[[#This Row],[Rank 1Y]]+Table2[[#This Row],[Rank 6M]]+Table2[[#This Row],[Rank Sharpe]])/3</f>
        <v>355.66666666666669</v>
      </c>
    </row>
    <row r="348" spans="1:48" hidden="1" x14ac:dyDescent="0.3">
      <c r="A348" t="s">
        <v>1541</v>
      </c>
      <c r="B348" t="s">
        <v>1542</v>
      </c>
      <c r="C348" t="s">
        <v>3122</v>
      </c>
      <c r="D348" t="s">
        <v>200</v>
      </c>
      <c r="E348">
        <v>6283.8574776599999</v>
      </c>
      <c r="F348">
        <v>1550.85</v>
      </c>
      <c r="G348">
        <v>50.053050913759101</v>
      </c>
      <c r="H348">
        <f>(Table2[[#This Row],[1Y Return vs Nifty]]-AVERAGE(Table2[1Y Return vs Nifty]))/_xlfn.STDEV.P(Table2[1Y Return vs Nifty])</f>
        <v>0.49517639572972533</v>
      </c>
      <c r="I348">
        <v>-9.2181285103965909</v>
      </c>
      <c r="J348">
        <f>(Table2[[#This Row],[1M Return vs Nifty]]-AVERAGE(Table2[1M Return vs Nifty]))/_xlfn.STDEV.P(Table2[1M Return vs Nifty])</f>
        <v>-0.81235944245768255</v>
      </c>
      <c r="K348">
        <v>-6.5747414341473798</v>
      </c>
      <c r="L348">
        <f>(Table2[[#This Row],[6M Return vs Nifty]]-AVERAGE(Table2[6M Return vs Nifty]))/_xlfn.STDEV.P(Table2[6M Return vs Nifty])</f>
        <v>-0.36842511823334173</v>
      </c>
      <c r="M348">
        <v>-31.673943755814101</v>
      </c>
      <c r="N348">
        <f>(Table2[[#This Row],[1W Return vs Nifty]]-AVERAGE(Table2[1W Return vs Nifty]))/_xlfn.STDEV.P(Table2[1W Return vs Nifty])</f>
        <v>-6.2059992554609815</v>
      </c>
      <c r="O348">
        <v>1935.06</v>
      </c>
      <c r="P348">
        <v>1911.7161176505299</v>
      </c>
      <c r="Q348">
        <v>1623.84573422624</v>
      </c>
      <c r="R348">
        <v>21.633579528887299</v>
      </c>
      <c r="S348" s="1">
        <f>(Table2[[#This Row],[Close Price]]-Table2[[#This Row],[20D EMA]])/Table2[[#This Row],[20D EMA]]</f>
        <v>-0.19855198288425169</v>
      </c>
      <c r="T348" s="1">
        <f>(Table2[[#This Row],[Close Price]]-Table2[[#This Row],[50D EMA]])/Table2[[#This Row],[50D EMA]]</f>
        <v>-0.18876553601171128</v>
      </c>
      <c r="U348" s="1">
        <f>(Table2[[#This Row],[Close Price]]-Table2[[#This Row],[200D EMA]])/Table2[[#This Row],[200D EMA]]</f>
        <v>-4.4952382290810666E-2</v>
      </c>
      <c r="V348">
        <v>3.1457385295192002</v>
      </c>
      <c r="W348">
        <v>1531.55</v>
      </c>
      <c r="X348">
        <v>1609.5</v>
      </c>
      <c r="Y348">
        <v>1481.65</v>
      </c>
      <c r="Z348">
        <v>1900</v>
      </c>
      <c r="AA348">
        <v>1481.65</v>
      </c>
      <c r="AB348">
        <v>2359.9</v>
      </c>
      <c r="AC348" s="1">
        <f>(Table2[[#This Row],[Close Price]]/Table2[[#This Row],[Day Low]])-1</f>
        <v>1.2601612745257951E-2</v>
      </c>
      <c r="AD348" s="1">
        <f>(Table2[[#This Row],[Day High]]/Table2[[#This Row],[Close Price]])-1</f>
        <v>3.7817970790211985E-2</v>
      </c>
      <c r="AE348" s="1">
        <f>(Table2[[#This Row],[Close Price]]/Table2[[#This Row],[Current Week Low]])-1</f>
        <v>4.6704687341814655E-2</v>
      </c>
      <c r="AF348" s="1">
        <f>(Table2[[#This Row],[Current Week High]]/Table2[[#This Row],[Close Price]])-1</f>
        <v>0.22513460360447501</v>
      </c>
      <c r="AG348" s="1">
        <f>(Table2[[#This Row],[Close Price]]/Table2[[#This Row],[Current Month Low]])-1</f>
        <v>4.6704687341814655E-2</v>
      </c>
      <c r="AH348" s="1">
        <f>(Table2[[#This Row],[Current Month High]]/Table2[[#This Row],[Close Price]])-1</f>
        <v>0.52168165844536873</v>
      </c>
      <c r="AI348">
        <v>52.168165844536802</v>
      </c>
      <c r="AJ348">
        <v>82.452941176470503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-0.24</v>
      </c>
      <c r="AM348" t="s">
        <v>3158</v>
      </c>
      <c r="AN348">
        <v>-17.14</v>
      </c>
      <c r="AO348" t="s">
        <v>3158</v>
      </c>
      <c r="AP348">
        <v>1.9784189112604999E-2</v>
      </c>
      <c r="AQ348">
        <f>(Table2[[#This Row],[Sharpe Ratio]]-AVERAGE(Table2[Sharpe Ratio]))/_xlfn.STDEV.P(Table2[Sharpe Ratio])</f>
        <v>-0.44056634280007112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-7.332173763222352</v>
      </c>
      <c r="AS348">
        <f>_xlfn.RANK.AVG(Table2[[#This Row],[1Y Return vs Nifty Z-Score]],Table2[1Y Return vs Nifty Z-Score])</f>
        <v>168</v>
      </c>
      <c r="AT348">
        <f>_xlfn.RANK.AVG(Table2[[#This Row],[6M Return vs Nifty Z-Score]],Table2[6M Return vs Nifty Z-Score])</f>
        <v>451</v>
      </c>
      <c r="AU348">
        <f>_xlfn.RANK.AVG(Table2[[#This Row],[Sharpe Ratio Z-Score]],Table2[Sharpe Ratio Z-Score])</f>
        <v>448</v>
      </c>
      <c r="AV348">
        <f>(Table2[[#This Row],[Rank 1Y]]+Table2[[#This Row],[Rank 6M]]+Table2[[#This Row],[Rank Sharpe]])/3</f>
        <v>355.66666666666669</v>
      </c>
    </row>
    <row r="349" spans="1:48" hidden="1" x14ac:dyDescent="0.3">
      <c r="A349" t="s">
        <v>2053</v>
      </c>
      <c r="B349" t="s">
        <v>2054</v>
      </c>
      <c r="C349" t="s">
        <v>3126</v>
      </c>
      <c r="D349" t="s">
        <v>278</v>
      </c>
      <c r="E349">
        <v>3096.2167488</v>
      </c>
      <c r="F349">
        <v>302.39999999999998</v>
      </c>
      <c r="G349">
        <v>26.102437898596101</v>
      </c>
      <c r="H349">
        <f>(Table2[[#This Row],[1Y Return vs Nifty]]-AVERAGE(Table2[1Y Return vs Nifty]))/_xlfn.STDEV.P(Table2[1Y Return vs Nifty])</f>
        <v>7.3301557724176722E-2</v>
      </c>
      <c r="I349">
        <v>-0.80102610788675799</v>
      </c>
      <c r="J349">
        <f>(Table2[[#This Row],[1M Return vs Nifty]]-AVERAGE(Table2[1M Return vs Nifty]))/_xlfn.STDEV.P(Table2[1M Return vs Nifty])</f>
        <v>0.12950397491275228</v>
      </c>
      <c r="K349">
        <v>2.6046960575340501</v>
      </c>
      <c r="L349">
        <f>(Table2[[#This Row],[6M Return vs Nifty]]-AVERAGE(Table2[6M Return vs Nifty]))/_xlfn.STDEV.P(Table2[6M Return vs Nifty])</f>
        <v>-3.2782823796786355E-2</v>
      </c>
      <c r="M349">
        <v>4.9132454357509898</v>
      </c>
      <c r="N349">
        <f>(Table2[[#This Row],[1W Return vs Nifty]]-AVERAGE(Table2[1W Return vs Nifty]))/_xlfn.STDEV.P(Table2[1W Return vs Nifty])</f>
        <v>0.95614437496929161</v>
      </c>
      <c r="O349">
        <v>309.02</v>
      </c>
      <c r="P349">
        <v>316.331722483715</v>
      </c>
      <c r="Q349">
        <v>288.73115240173797</v>
      </c>
      <c r="R349">
        <v>47.215975593325702</v>
      </c>
      <c r="S349" s="1">
        <f>(Table2[[#This Row],[Close Price]]-Table2[[#This Row],[20D EMA]])/Table2[[#This Row],[20D EMA]]</f>
        <v>-2.1422561646495388E-2</v>
      </c>
      <c r="T349" s="1">
        <f>(Table2[[#This Row],[Close Price]]-Table2[[#This Row],[50D EMA]])/Table2[[#This Row],[50D EMA]]</f>
        <v>-4.404149661098955E-2</v>
      </c>
      <c r="U349" s="1">
        <f>(Table2[[#This Row],[Close Price]]-Table2[[#This Row],[200D EMA]])/Table2[[#This Row],[200D EMA]]</f>
        <v>4.734109043849654E-2</v>
      </c>
      <c r="V349">
        <v>0.70564562311787604</v>
      </c>
      <c r="W349">
        <v>300.89999999999998</v>
      </c>
      <c r="X349">
        <v>314</v>
      </c>
      <c r="Y349">
        <v>287.3</v>
      </c>
      <c r="Z349">
        <v>314</v>
      </c>
      <c r="AA349">
        <v>284.25</v>
      </c>
      <c r="AB349">
        <v>337</v>
      </c>
      <c r="AC349" s="1">
        <f>(Table2[[#This Row],[Close Price]]/Table2[[#This Row],[Day Low]])-1</f>
        <v>4.9850448654038537E-3</v>
      </c>
      <c r="AD349" s="1">
        <f>(Table2[[#This Row],[Day High]]/Table2[[#This Row],[Close Price]])-1</f>
        <v>3.8359788359788372E-2</v>
      </c>
      <c r="AE349" s="1">
        <f>(Table2[[#This Row],[Close Price]]/Table2[[#This Row],[Current Week Low]])-1</f>
        <v>5.2558301427079623E-2</v>
      </c>
      <c r="AF349" s="1">
        <f>(Table2[[#This Row],[Current Week High]]/Table2[[#This Row],[Close Price]])-1</f>
        <v>3.8359788359788372E-2</v>
      </c>
      <c r="AG349" s="1">
        <f>(Table2[[#This Row],[Close Price]]/Table2[[#This Row],[Current Month Low]])-1</f>
        <v>6.3852242744063314E-2</v>
      </c>
      <c r="AH349" s="1">
        <f>(Table2[[#This Row],[Current Month High]]/Table2[[#This Row],[Close Price]])-1</f>
        <v>0.11441798941798953</v>
      </c>
      <c r="AI349">
        <v>19.9900793650793</v>
      </c>
      <c r="AJ349">
        <v>59.999999999999901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-0.06</v>
      </c>
      <c r="AM349" t="s">
        <v>3158</v>
      </c>
      <c r="AN349">
        <v>-3.03</v>
      </c>
      <c r="AO349" t="s">
        <v>3158</v>
      </c>
      <c r="AP349">
        <v>1.3503766500803E-2</v>
      </c>
      <c r="AQ349">
        <f>(Table2[[#This Row],[Sharpe Ratio]]-AVERAGE(Table2[Sharpe Ratio]))/_xlfn.STDEV.P(Table2[Sharpe Ratio])</f>
        <v>-0.51521369660039051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272</v>
      </c>
      <c r="AT349">
        <f>_xlfn.RANK.AVG(Table2[[#This Row],[6M Return vs Nifty Z-Score]],Table2[6M Return vs Nifty Z-Score])</f>
        <v>330</v>
      </c>
      <c r="AU349">
        <f>_xlfn.RANK.AVG(Table2[[#This Row],[Sharpe Ratio Z-Score]],Table2[Sharpe Ratio Z-Score])</f>
        <v>465</v>
      </c>
      <c r="AV349">
        <f>(Table2[[#This Row],[Rank 1Y]]+Table2[[#This Row],[Rank 6M]]+Table2[[#This Row],[Rank Sharpe]])/3</f>
        <v>355.66666666666669</v>
      </c>
    </row>
    <row r="350" spans="1:48" x14ac:dyDescent="0.3">
      <c r="A350" t="s">
        <v>1575</v>
      </c>
      <c r="B350" t="s">
        <v>1576</v>
      </c>
      <c r="C350" t="s">
        <v>3123</v>
      </c>
      <c r="D350" t="s">
        <v>1304</v>
      </c>
      <c r="E350">
        <v>6005.2109044199997</v>
      </c>
      <c r="F350">
        <v>928.2</v>
      </c>
      <c r="G350">
        <v>-24.2620390816572</v>
      </c>
      <c r="H350">
        <f>(Table2[[#This Row],[1Y Return vs Nifty]]-AVERAGE(Table2[1Y Return vs Nifty]))/_xlfn.STDEV.P(Table2[1Y Return vs Nifty])</f>
        <v>-0.81383671943920388</v>
      </c>
      <c r="I350">
        <v>-1.4554070506686601</v>
      </c>
      <c r="J350">
        <f>(Table2[[#This Row],[1M Return vs Nifty]]-AVERAGE(Table2[1M Return vs Nifty]))/_xlfn.STDEV.P(Table2[1M Return vs Nifty])</f>
        <v>5.6279551404863369E-2</v>
      </c>
      <c r="K350">
        <v>3.66860068463982</v>
      </c>
      <c r="L350">
        <f>(Table2[[#This Row],[6M Return vs Nifty]]-AVERAGE(Table2[6M Return vs Nifty]))/_xlfn.STDEV.P(Table2[6M Return vs Nifty])</f>
        <v>6.118404129984871E-3</v>
      </c>
      <c r="M350">
        <v>-0.90004065848248005</v>
      </c>
      <c r="N350">
        <f>(Table2[[#This Row],[1W Return vs Nifty]]-AVERAGE(Table2[1W Return vs Nifty]))/_xlfn.STDEV.P(Table2[1W Return vs Nifty])</f>
        <v>-0.1818383695833265</v>
      </c>
      <c r="O350">
        <v>923.93</v>
      </c>
      <c r="P350">
        <v>910.30186589436505</v>
      </c>
      <c r="Q350">
        <v>829.68034606764104</v>
      </c>
      <c r="R350">
        <v>41.179302605001403</v>
      </c>
      <c r="S350" s="1">
        <f>(Table2[[#This Row],[Close Price]]-Table2[[#This Row],[20D EMA]])/Table2[[#This Row],[20D EMA]]</f>
        <v>4.6215622395637066E-3</v>
      </c>
      <c r="T350" s="1">
        <f>(Table2[[#This Row],[Close Price]]-Table2[[#This Row],[50D EMA]])/Table2[[#This Row],[50D EMA]]</f>
        <v>1.9661757023918879E-2</v>
      </c>
      <c r="U350" s="1">
        <f>(Table2[[#This Row],[Close Price]]-Table2[[#This Row],[200D EMA]])/Table2[[#This Row],[200D EMA]]</f>
        <v>0.11874410958305023</v>
      </c>
      <c r="V350">
        <v>0.72867325242794501</v>
      </c>
      <c r="W350">
        <v>884.85</v>
      </c>
      <c r="X350">
        <v>939.9</v>
      </c>
      <c r="Y350">
        <v>838.3</v>
      </c>
      <c r="Z350">
        <v>939.9</v>
      </c>
      <c r="AA350">
        <v>834.1</v>
      </c>
      <c r="AB350">
        <v>1054.95</v>
      </c>
      <c r="AC350" s="1">
        <f>(Table2[[#This Row],[Close Price]]/Table2[[#This Row],[Day Low]])-1</f>
        <v>4.8991354466858761E-2</v>
      </c>
      <c r="AD350" s="1">
        <f>(Table2[[#This Row],[Day High]]/Table2[[#This Row],[Close Price]])-1</f>
        <v>1.2605042016806678E-2</v>
      </c>
      <c r="AE350" s="1">
        <f>(Table2[[#This Row],[Close Price]]/Table2[[#This Row],[Current Week Low]])-1</f>
        <v>0.10724084456638439</v>
      </c>
      <c r="AF350" s="1">
        <f>(Table2[[#This Row],[Current Week High]]/Table2[[#This Row],[Close Price]])-1</f>
        <v>1.2605042016806678E-2</v>
      </c>
      <c r="AG350" s="1">
        <f>(Table2[[#This Row],[Close Price]]/Table2[[#This Row],[Current Month Low]])-1</f>
        <v>0.11281620908763945</v>
      </c>
      <c r="AH350" s="1">
        <f>(Table2[[#This Row],[Current Month High]]/Table2[[#This Row],[Close Price]])-1</f>
        <v>0.13655462184873945</v>
      </c>
      <c r="AI350">
        <v>14.9051928463693</v>
      </c>
      <c r="AJ350">
        <v>52.064220183486199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</v>
      </c>
      <c r="AM350" t="s">
        <v>3159</v>
      </c>
      <c r="AN350">
        <v>-7.82</v>
      </c>
      <c r="AO350" t="s">
        <v>3158</v>
      </c>
      <c r="AP350">
        <v>0.122520603381754</v>
      </c>
      <c r="AQ350">
        <f>(Table2[[#This Row],[Sharpe Ratio]]-AVERAGE(Table2[Sharpe Ratio]))/_xlfn.STDEV.P(Table2[Sharpe Ratio])</f>
        <v>0.7805300607626392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-0.15274707272504295</v>
      </c>
      <c r="AS350">
        <f>_xlfn.RANK.AVG(Table2[[#This Row],[1Y Return vs Nifty Z-Score]],Table2[1Y Return vs Nifty Z-Score])</f>
        <v>602</v>
      </c>
      <c r="AT350">
        <f>_xlfn.RANK.AVG(Table2[[#This Row],[6M Return vs Nifty Z-Score]],Table2[6M Return vs Nifty Z-Score])</f>
        <v>321</v>
      </c>
      <c r="AU350">
        <f>_xlfn.RANK.AVG(Table2[[#This Row],[Sharpe Ratio Z-Score]],Table2[Sharpe Ratio Z-Score])</f>
        <v>148</v>
      </c>
      <c r="AV350">
        <f>(Table2[[#This Row],[Rank 1Y]]+Table2[[#This Row],[Rank 6M]]+Table2[[#This Row],[Rank Sharpe]])/3</f>
        <v>357</v>
      </c>
    </row>
    <row r="351" spans="1:48" hidden="1" x14ac:dyDescent="0.3">
      <c r="A351" t="s">
        <v>292</v>
      </c>
      <c r="B351" t="s">
        <v>293</v>
      </c>
      <c r="C351" t="s">
        <v>3113</v>
      </c>
      <c r="D351" t="s">
        <v>294</v>
      </c>
      <c r="E351">
        <v>90413.581860599996</v>
      </c>
      <c r="F351">
        <v>342.75</v>
      </c>
      <c r="G351">
        <v>74.629006689131799</v>
      </c>
      <c r="H351">
        <f>(Table2[[#This Row],[1Y Return vs Nifty]]-AVERAGE(Table2[1Y Return vs Nifty]))/_xlfn.STDEV.P(Table2[1Y Return vs Nifty])</f>
        <v>0.92806624932148829</v>
      </c>
      <c r="I351">
        <v>-5.4413745844421202</v>
      </c>
      <c r="J351">
        <f>(Table2[[#This Row],[1M Return vs Nifty]]-AVERAGE(Table2[1M Return vs Nifty]))/_xlfn.STDEV.P(Table2[1M Return vs Nifty])</f>
        <v>-0.38974531836124848</v>
      </c>
      <c r="K351">
        <v>-11.076047431570601</v>
      </c>
      <c r="L351">
        <f>(Table2[[#This Row],[6M Return vs Nifty]]-AVERAGE(Table2[6M Return vs Nifty]))/_xlfn.STDEV.P(Table2[6M Return vs Nifty])</f>
        <v>-0.53301349026651879</v>
      </c>
      <c r="M351">
        <v>-6.27932038768731</v>
      </c>
      <c r="N351">
        <f>(Table2[[#This Row],[1W Return vs Nifty]]-AVERAGE(Table2[1W Return vs Nifty]))/_xlfn.STDEV.P(Table2[1W Return vs Nifty])</f>
        <v>-1.2348619797629576</v>
      </c>
      <c r="O351">
        <v>367.64</v>
      </c>
      <c r="P351">
        <v>385.43991314896601</v>
      </c>
      <c r="Q351">
        <v>344.16757777835699</v>
      </c>
      <c r="R351">
        <v>32.667178122593498</v>
      </c>
      <c r="S351" s="1">
        <f>(Table2[[#This Row],[Close Price]]-Table2[[#This Row],[20D EMA]])/Table2[[#This Row],[20D EMA]]</f>
        <v>-6.7702099880317668E-2</v>
      </c>
      <c r="T351" s="1">
        <f>(Table2[[#This Row],[Close Price]]-Table2[[#This Row],[50D EMA]])/Table2[[#This Row],[50D EMA]]</f>
        <v>-0.11075633760966287</v>
      </c>
      <c r="U351" s="1">
        <f>(Table2[[#This Row],[Close Price]]-Table2[[#This Row],[200D EMA]])/Table2[[#This Row],[200D EMA]]</f>
        <v>-4.1188591543329569E-3</v>
      </c>
      <c r="V351">
        <v>0.66186517470039197</v>
      </c>
      <c r="W351">
        <v>341.6</v>
      </c>
      <c r="X351">
        <v>349.4</v>
      </c>
      <c r="Y351">
        <v>336.5</v>
      </c>
      <c r="Z351">
        <v>349.55</v>
      </c>
      <c r="AA351">
        <v>330.1</v>
      </c>
      <c r="AB351">
        <v>395.6</v>
      </c>
      <c r="AC351" s="1">
        <f>(Table2[[#This Row],[Close Price]]/Table2[[#This Row],[Day Low]])-1</f>
        <v>3.366510538641565E-3</v>
      </c>
      <c r="AD351" s="1">
        <f>(Table2[[#This Row],[Day High]]/Table2[[#This Row],[Close Price]])-1</f>
        <v>1.9401896425966347E-2</v>
      </c>
      <c r="AE351" s="1">
        <f>(Table2[[#This Row],[Close Price]]/Table2[[#This Row],[Current Week Low]])-1</f>
        <v>1.857355126300142E-2</v>
      </c>
      <c r="AF351" s="1">
        <f>(Table2[[#This Row],[Current Week High]]/Table2[[#This Row],[Close Price]])-1</f>
        <v>1.983953318745435E-2</v>
      </c>
      <c r="AG351" s="1">
        <f>(Table2[[#This Row],[Close Price]]/Table2[[#This Row],[Current Month Low]])-1</f>
        <v>3.8321720690699612E-2</v>
      </c>
      <c r="AH351" s="1">
        <f>(Table2[[#This Row],[Current Month High]]/Table2[[#This Row],[Close Price]])-1</f>
        <v>0.15419401896425966</v>
      </c>
      <c r="AI351">
        <v>34.310722100656399</v>
      </c>
      <c r="AJ351">
        <v>105.23952095808301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-0.2</v>
      </c>
      <c r="AM351" t="s">
        <v>3158</v>
      </c>
      <c r="AN351">
        <v>-11.41</v>
      </c>
      <c r="AO351" t="s">
        <v>3158</v>
      </c>
      <c r="AP351">
        <v>1.2543730994369E-2</v>
      </c>
      <c r="AQ351">
        <f>(Table2[[#This Row],[Sharpe Ratio]]-AVERAGE(Table2[Sharpe Ratio]))/_xlfn.STDEV.P(Table2[Sharpe Ratio])</f>
        <v>-0.52662441121933645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109</v>
      </c>
      <c r="AT351">
        <f>_xlfn.RANK.AVG(Table2[[#This Row],[6M Return vs Nifty Z-Score]],Table2[6M Return vs Nifty Z-Score])</f>
        <v>498</v>
      </c>
      <c r="AU351">
        <f>_xlfn.RANK.AVG(Table2[[#This Row],[Sharpe Ratio Z-Score]],Table2[Sharpe Ratio Z-Score])</f>
        <v>466</v>
      </c>
      <c r="AV351">
        <f>(Table2[[#This Row],[Rank 1Y]]+Table2[[#This Row],[Rank 6M]]+Table2[[#This Row],[Rank Sharpe]])/3</f>
        <v>357.66666666666669</v>
      </c>
    </row>
    <row r="352" spans="1:48" hidden="1" x14ac:dyDescent="0.3">
      <c r="A352" t="s">
        <v>1273</v>
      </c>
      <c r="B352" t="s">
        <v>1274</v>
      </c>
      <c r="C352" t="s">
        <v>3124</v>
      </c>
      <c r="D352" t="s">
        <v>890</v>
      </c>
      <c r="E352">
        <v>8812.6182116399996</v>
      </c>
      <c r="F352">
        <v>189.3</v>
      </c>
      <c r="G352">
        <v>17.724234564609102</v>
      </c>
      <c r="H352">
        <f>(Table2[[#This Row],[1Y Return vs Nifty]]-AVERAGE(Table2[1Y Return vs Nifty]))/_xlfn.STDEV.P(Table2[1Y Return vs Nifty])</f>
        <v>-7.4275173279142764E-2</v>
      </c>
      <c r="I352">
        <v>-2.7252561841319198</v>
      </c>
      <c r="J352">
        <f>(Table2[[#This Row],[1M Return vs Nifty]]-AVERAGE(Table2[1M Return vs Nifty]))/_xlfn.STDEV.P(Table2[1M Return vs Nifty])</f>
        <v>-8.5815006460080473E-2</v>
      </c>
      <c r="K352">
        <v>-14.771792377310399</v>
      </c>
      <c r="L352">
        <f>(Table2[[#This Row],[6M Return vs Nifty]]-AVERAGE(Table2[6M Return vs Nifty]))/_xlfn.STDEV.P(Table2[6M Return vs Nifty])</f>
        <v>-0.6681468592081915</v>
      </c>
      <c r="M352">
        <v>7.71692641657266E-2</v>
      </c>
      <c r="N352">
        <f>(Table2[[#This Row],[1W Return vs Nifty]]-AVERAGE(Table2[1W Return vs Nifty]))/_xlfn.STDEV.P(Table2[1W Return vs Nifty])</f>
        <v>9.4558505450036169E-3</v>
      </c>
      <c r="O352">
        <v>191.24</v>
      </c>
      <c r="P352">
        <v>201.301495471034</v>
      </c>
      <c r="Q352">
        <v>194.02929000623101</v>
      </c>
      <c r="R352">
        <v>44.997618065175701</v>
      </c>
      <c r="S352" s="1">
        <f>(Table2[[#This Row],[Close Price]]-Table2[[#This Row],[20D EMA]])/Table2[[#This Row],[20D EMA]]</f>
        <v>-1.0144321271700469E-2</v>
      </c>
      <c r="T352" s="1">
        <f>(Table2[[#This Row],[Close Price]]-Table2[[#This Row],[50D EMA]])/Table2[[#This Row],[50D EMA]]</f>
        <v>-5.961950477790131E-2</v>
      </c>
      <c r="U352" s="1">
        <f>(Table2[[#This Row],[Close Price]]-Table2[[#This Row],[200D EMA]])/Table2[[#This Row],[200D EMA]]</f>
        <v>-2.4374103549413193E-2</v>
      </c>
      <c r="V352">
        <v>0.62227463143019202</v>
      </c>
      <c r="W352">
        <v>185.79</v>
      </c>
      <c r="X352">
        <v>191</v>
      </c>
      <c r="Y352">
        <v>179.26</v>
      </c>
      <c r="Z352">
        <v>191</v>
      </c>
      <c r="AA352">
        <v>177.75</v>
      </c>
      <c r="AB352">
        <v>208.99</v>
      </c>
      <c r="AC352" s="1">
        <f>(Table2[[#This Row],[Close Price]]/Table2[[#This Row],[Day Low]])-1</f>
        <v>1.8892297755530585E-2</v>
      </c>
      <c r="AD352" s="1">
        <f>(Table2[[#This Row],[Day High]]/Table2[[#This Row],[Close Price]])-1</f>
        <v>8.9804543053353392E-3</v>
      </c>
      <c r="AE352" s="1">
        <f>(Table2[[#This Row],[Close Price]]/Table2[[#This Row],[Current Week Low]])-1</f>
        <v>5.6008033024657067E-2</v>
      </c>
      <c r="AF352" s="1">
        <f>(Table2[[#This Row],[Current Week High]]/Table2[[#This Row],[Close Price]])-1</f>
        <v>8.9804543053353392E-3</v>
      </c>
      <c r="AG352" s="1">
        <f>(Table2[[#This Row],[Close Price]]/Table2[[#This Row],[Current Month Low]])-1</f>
        <v>6.4978902953586548E-2</v>
      </c>
      <c r="AH352" s="1">
        <f>(Table2[[#This Row],[Current Month High]]/Table2[[#This Row],[Close Price]])-1</f>
        <v>0.10401479133650282</v>
      </c>
      <c r="AI352">
        <v>39.461172741679803</v>
      </c>
      <c r="AJ352">
        <v>51.44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-0.12</v>
      </c>
      <c r="AM352" t="s">
        <v>3158</v>
      </c>
      <c r="AN352">
        <v>-2.2599999999999998</v>
      </c>
      <c r="AO352" t="s">
        <v>3158</v>
      </c>
      <c r="AP352">
        <v>0.10144281081305399</v>
      </c>
      <c r="AQ352">
        <f>(Table2[[#This Row],[Sharpe Ratio]]-AVERAGE(Table2[Sharpe Ratio]))/_xlfn.STDEV.P(Table2[Sharpe Ratio])</f>
        <v>0.53000528934856295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321</v>
      </c>
      <c r="AT352">
        <f>_xlfn.RANK.AVG(Table2[[#This Row],[6M Return vs Nifty Z-Score]],Table2[6M Return vs Nifty Z-Score])</f>
        <v>544</v>
      </c>
      <c r="AU352">
        <f>_xlfn.RANK.AVG(Table2[[#This Row],[Sharpe Ratio Z-Score]],Table2[Sharpe Ratio Z-Score])</f>
        <v>208</v>
      </c>
      <c r="AV352">
        <f>(Table2[[#This Row],[Rank 1Y]]+Table2[[#This Row],[Rank 6M]]+Table2[[#This Row],[Rank Sharpe]])/3</f>
        <v>357.66666666666669</v>
      </c>
    </row>
    <row r="353" spans="1:48" hidden="1" x14ac:dyDescent="0.3">
      <c r="A353" t="s">
        <v>1686</v>
      </c>
      <c r="B353" t="s">
        <v>1687</v>
      </c>
      <c r="C353" t="s">
        <v>3116</v>
      </c>
      <c r="D353" t="s">
        <v>473</v>
      </c>
      <c r="E353">
        <v>5084.9755425000003</v>
      </c>
      <c r="F353">
        <v>454.5</v>
      </c>
      <c r="G353">
        <v>17.371386965088199</v>
      </c>
      <c r="H353">
        <f>(Table2[[#This Row],[1Y Return vs Nifty]]-AVERAGE(Table2[1Y Return vs Nifty]))/_xlfn.STDEV.P(Table2[1Y Return vs Nifty])</f>
        <v>-8.0490359662651473E-2</v>
      </c>
      <c r="I353">
        <v>-5.2467280501543101</v>
      </c>
      <c r="J353">
        <f>(Table2[[#This Row],[1M Return vs Nifty]]-AVERAGE(Table2[1M Return vs Nifty]))/_xlfn.STDEV.P(Table2[1M Return vs Nifty])</f>
        <v>-0.36796461032222516</v>
      </c>
      <c r="K353">
        <v>7.3544007274871497</v>
      </c>
      <c r="L353">
        <f>(Table2[[#This Row],[6M Return vs Nifty]]-AVERAGE(Table2[6M Return vs Nifty]))/_xlfn.STDEV.P(Table2[6M Return vs Nifty])</f>
        <v>0.14088814185484255</v>
      </c>
      <c r="M353">
        <v>2.2301400453313001</v>
      </c>
      <c r="N353">
        <f>(Table2[[#This Row],[1W Return vs Nifty]]-AVERAGE(Table2[1W Return vs Nifty]))/_xlfn.STDEV.P(Table2[1W Return vs Nifty])</f>
        <v>0.43091172916118442</v>
      </c>
      <c r="O353">
        <v>466.31</v>
      </c>
      <c r="P353">
        <v>467.50428694643801</v>
      </c>
      <c r="Q353">
        <v>414.72778310867199</v>
      </c>
      <c r="R353">
        <v>39.258429894412501</v>
      </c>
      <c r="S353" s="1">
        <f>(Table2[[#This Row],[Close Price]]-Table2[[#This Row],[20D EMA]])/Table2[[#This Row],[20D EMA]]</f>
        <v>-2.5326499538933331E-2</v>
      </c>
      <c r="T353" s="1">
        <f>(Table2[[#This Row],[Close Price]]-Table2[[#This Row],[50D EMA]])/Table2[[#This Row],[50D EMA]]</f>
        <v>-2.7816401495218624E-2</v>
      </c>
      <c r="U353" s="1">
        <f>(Table2[[#This Row],[Close Price]]-Table2[[#This Row],[200D EMA]])/Table2[[#This Row],[200D EMA]]</f>
        <v>9.5899571987214605E-2</v>
      </c>
      <c r="V353">
        <v>0.44687472109708098</v>
      </c>
      <c r="W353">
        <v>446.15</v>
      </c>
      <c r="X353">
        <v>458.95</v>
      </c>
      <c r="Y353">
        <v>429.05</v>
      </c>
      <c r="Z353">
        <v>458.95</v>
      </c>
      <c r="AA353">
        <v>415.8</v>
      </c>
      <c r="AB353">
        <v>525.6</v>
      </c>
      <c r="AC353" s="1">
        <f>(Table2[[#This Row],[Close Price]]/Table2[[#This Row],[Day Low]])-1</f>
        <v>1.8715678583436146E-2</v>
      </c>
      <c r="AD353" s="1">
        <f>(Table2[[#This Row],[Day High]]/Table2[[#This Row],[Close Price]])-1</f>
        <v>9.7909790979098243E-3</v>
      </c>
      <c r="AE353" s="1">
        <f>(Table2[[#This Row],[Close Price]]/Table2[[#This Row],[Current Week Low]])-1</f>
        <v>5.9317095909567685E-2</v>
      </c>
      <c r="AF353" s="1">
        <f>(Table2[[#This Row],[Current Week High]]/Table2[[#This Row],[Close Price]])-1</f>
        <v>9.7909790979098243E-3</v>
      </c>
      <c r="AG353" s="1">
        <f>(Table2[[#This Row],[Close Price]]/Table2[[#This Row],[Current Month Low]])-1</f>
        <v>9.3073593073593086E-2</v>
      </c>
      <c r="AH353" s="1">
        <f>(Table2[[#This Row],[Current Month High]]/Table2[[#This Row],[Close Price]])-1</f>
        <v>0.15643564356435657</v>
      </c>
      <c r="AI353">
        <v>25.6325632563256</v>
      </c>
      <c r="AJ353">
        <v>49.089716253895297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0.12</v>
      </c>
      <c r="AM353" t="s">
        <v>3159</v>
      </c>
      <c r="AN353">
        <v>-5.76</v>
      </c>
      <c r="AO353" t="s">
        <v>3158</v>
      </c>
      <c r="AP353">
        <v>5.7683874148629997E-3</v>
      </c>
      <c r="AQ353">
        <f>(Table2[[#This Row],[Sharpe Ratio]]-AVERAGE(Table2[Sharpe Ratio]))/_xlfn.STDEV.P(Table2[Sharpe Ratio])</f>
        <v>-0.60715425778534515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323</v>
      </c>
      <c r="AT353">
        <f>_xlfn.RANK.AVG(Table2[[#This Row],[6M Return vs Nifty Z-Score]],Table2[6M Return vs Nifty Z-Score])</f>
        <v>268</v>
      </c>
      <c r="AU353">
        <f>_xlfn.RANK.AVG(Table2[[#This Row],[Sharpe Ratio Z-Score]],Table2[Sharpe Ratio Z-Score])</f>
        <v>484</v>
      </c>
      <c r="AV353">
        <f>(Table2[[#This Row],[Rank 1Y]]+Table2[[#This Row],[Rank 6M]]+Table2[[#This Row],[Rank Sharpe]])/3</f>
        <v>358.33333333333331</v>
      </c>
    </row>
    <row r="354" spans="1:48" x14ac:dyDescent="0.3">
      <c r="A354" t="s">
        <v>633</v>
      </c>
      <c r="B354" t="s">
        <v>634</v>
      </c>
      <c r="C354" t="s">
        <v>3116</v>
      </c>
      <c r="D354" t="s">
        <v>51</v>
      </c>
      <c r="E354">
        <v>29238.713878039998</v>
      </c>
      <c r="F354">
        <v>1882.55</v>
      </c>
      <c r="G354">
        <v>8.0836817813211308</v>
      </c>
      <c r="H354">
        <f>(Table2[[#This Row],[1Y Return vs Nifty]]-AVERAGE(Table2[1Y Return vs Nifty]))/_xlfn.STDEV.P(Table2[1Y Return vs Nifty])</f>
        <v>-0.24408738815475747</v>
      </c>
      <c r="I354">
        <v>5.90336492319868</v>
      </c>
      <c r="J354">
        <f>(Table2[[#This Row],[1M Return vs Nifty]]-AVERAGE(Table2[1M Return vs Nifty]))/_xlfn.STDEV.P(Table2[1M Return vs Nifty])</f>
        <v>0.87971709410242904</v>
      </c>
      <c r="K354">
        <v>-8.8712125297307196</v>
      </c>
      <c r="L354">
        <f>(Table2[[#This Row],[6M Return vs Nifty]]-AVERAGE(Table2[6M Return vs Nifty]))/_xlfn.STDEV.P(Table2[6M Return vs Nifty])</f>
        <v>-0.45239462380787482</v>
      </c>
      <c r="M354">
        <v>-2.7448376290666099</v>
      </c>
      <c r="N354">
        <f>(Table2[[#This Row],[1W Return vs Nifty]]-AVERAGE(Table2[1W Return vs Nifty]))/_xlfn.STDEV.P(Table2[1W Return vs Nifty])</f>
        <v>-0.54296752883976596</v>
      </c>
      <c r="O354">
        <v>1870.52</v>
      </c>
      <c r="P354">
        <v>1869.87681145894</v>
      </c>
      <c r="Q354">
        <v>1760.75460510985</v>
      </c>
      <c r="R354">
        <v>42.796440265027698</v>
      </c>
      <c r="S354" s="1">
        <f>(Table2[[#This Row],[Close Price]]-Table2[[#This Row],[20D EMA]])/Table2[[#This Row],[20D EMA]]</f>
        <v>6.4313666787844948E-3</v>
      </c>
      <c r="T354" s="1">
        <f>(Table2[[#This Row],[Close Price]]-Table2[[#This Row],[50D EMA]])/Table2[[#This Row],[50D EMA]]</f>
        <v>6.7775526512743531E-3</v>
      </c>
      <c r="U354" s="1">
        <f>(Table2[[#This Row],[Close Price]]-Table2[[#This Row],[200D EMA]])/Table2[[#This Row],[200D EMA]]</f>
        <v>6.9172271102793101E-2</v>
      </c>
      <c r="V354">
        <v>0.67948664018286598</v>
      </c>
      <c r="W354">
        <v>1850.55</v>
      </c>
      <c r="X354">
        <v>1910</v>
      </c>
      <c r="Y354">
        <v>1835.8</v>
      </c>
      <c r="Z354">
        <v>1920</v>
      </c>
      <c r="AA354">
        <v>1666</v>
      </c>
      <c r="AB354">
        <v>1935</v>
      </c>
      <c r="AC354" s="1">
        <f>(Table2[[#This Row],[Close Price]]/Table2[[#This Row],[Day Low]])-1</f>
        <v>1.7292156385939395E-2</v>
      </c>
      <c r="AD354" s="1">
        <f>(Table2[[#This Row],[Day High]]/Table2[[#This Row],[Close Price]])-1</f>
        <v>1.4581286021619677E-2</v>
      </c>
      <c r="AE354" s="1">
        <f>(Table2[[#This Row],[Close Price]]/Table2[[#This Row],[Current Week Low]])-1</f>
        <v>2.5465737008388611E-2</v>
      </c>
      <c r="AF354" s="1">
        <f>(Table2[[#This Row],[Current Week High]]/Table2[[#This Row],[Close Price]])-1</f>
        <v>1.9893229927492095E-2</v>
      </c>
      <c r="AG354" s="1">
        <f>(Table2[[#This Row],[Close Price]]/Table2[[#This Row],[Current Month Low]])-1</f>
        <v>0.12998199279711886</v>
      </c>
      <c r="AH354" s="1">
        <f>(Table2[[#This Row],[Current Month High]]/Table2[[#This Row],[Close Price]])-1</f>
        <v>2.7861145786300501E-2</v>
      </c>
      <c r="AI354">
        <v>7.8324612892087799</v>
      </c>
      <c r="AJ354">
        <v>38.113055280437202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-0.04</v>
      </c>
      <c r="AM354" t="s">
        <v>3158</v>
      </c>
      <c r="AN354">
        <v>2.82</v>
      </c>
      <c r="AO354" t="s">
        <v>3159</v>
      </c>
      <c r="AP354">
        <v>9.9312271821280995E-2</v>
      </c>
      <c r="AQ354">
        <f>(Table2[[#This Row],[Sharpe Ratio]]-AVERAGE(Table2[Sharpe Ratio]))/_xlfn.STDEV.P(Table2[Sharpe Ratio])</f>
        <v>0.50468229633764794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0.14494984963767865</v>
      </c>
      <c r="AS354">
        <f>_xlfn.RANK.AVG(Table2[[#This Row],[1Y Return vs Nifty Z-Score]],Table2[1Y Return vs Nifty Z-Score])</f>
        <v>380</v>
      </c>
      <c r="AT354">
        <f>_xlfn.RANK.AVG(Table2[[#This Row],[6M Return vs Nifty Z-Score]],Table2[6M Return vs Nifty Z-Score])</f>
        <v>481</v>
      </c>
      <c r="AU354">
        <f>_xlfn.RANK.AVG(Table2[[#This Row],[Sharpe Ratio Z-Score]],Table2[Sharpe Ratio Z-Score])</f>
        <v>215</v>
      </c>
      <c r="AV354">
        <f>(Table2[[#This Row],[Rank 1Y]]+Table2[[#This Row],[Rank 6M]]+Table2[[#This Row],[Rank Sharpe]])/3</f>
        <v>358.66666666666669</v>
      </c>
    </row>
    <row r="355" spans="1:48" hidden="1" x14ac:dyDescent="0.3">
      <c r="A355" t="s">
        <v>132</v>
      </c>
      <c r="B355" t="s">
        <v>133</v>
      </c>
      <c r="C355" t="s">
        <v>3125</v>
      </c>
      <c r="D355" t="s">
        <v>134</v>
      </c>
      <c r="E355">
        <v>204559.75938383999</v>
      </c>
      <c r="F355">
        <v>826.4</v>
      </c>
      <c r="G355">
        <v>21.881911326439699</v>
      </c>
      <c r="H355">
        <f>(Table2[[#This Row],[1Y Return vs Nifty]]-AVERAGE(Table2[1Y Return vs Nifty]))/_xlfn.STDEV.P(Table2[1Y Return vs Nifty])</f>
        <v>-1.0403375249907771E-3</v>
      </c>
      <c r="I355">
        <v>-2.9672179461348298</v>
      </c>
      <c r="J355">
        <f>(Table2[[#This Row],[1M Return vs Nifty]]-AVERAGE(Table2[1M Return vs Nifty]))/_xlfn.STDEV.P(Table2[1M Return vs Nifty])</f>
        <v>-0.11289023034770697</v>
      </c>
      <c r="K355">
        <v>-15.0184458662496</v>
      </c>
      <c r="L355">
        <f>(Table2[[#This Row],[6M Return vs Nifty]]-AVERAGE(Table2[6M Return vs Nifty]))/_xlfn.STDEV.P(Table2[6M Return vs Nifty])</f>
        <v>-0.67716564091822096</v>
      </c>
      <c r="M355">
        <v>2.4157811361922601</v>
      </c>
      <c r="N355">
        <f>(Table2[[#This Row],[1W Return vs Nifty]]-AVERAGE(Table2[1W Return vs Nifty]))/_xlfn.STDEV.P(Table2[1W Return vs Nifty])</f>
        <v>0.46725199431504544</v>
      </c>
      <c r="O355">
        <v>839.82</v>
      </c>
      <c r="P355">
        <v>848.96102931851203</v>
      </c>
      <c r="Q355">
        <v>809.745386410778</v>
      </c>
      <c r="R355">
        <v>49.173479335659202</v>
      </c>
      <c r="S355" s="1">
        <f>(Table2[[#This Row],[Close Price]]-Table2[[#This Row],[20D EMA]])/Table2[[#This Row],[20D EMA]]</f>
        <v>-1.5979614679336136E-2</v>
      </c>
      <c r="T355" s="1">
        <f>(Table2[[#This Row],[Close Price]]-Table2[[#This Row],[50D EMA]])/Table2[[#This Row],[50D EMA]]</f>
        <v>-2.6574870387893433E-2</v>
      </c>
      <c r="U355" s="1">
        <f>(Table2[[#This Row],[Close Price]]-Table2[[#This Row],[200D EMA]])/Table2[[#This Row],[200D EMA]]</f>
        <v>2.0567716554760605E-2</v>
      </c>
      <c r="V355">
        <v>1.27659527153582</v>
      </c>
      <c r="W355">
        <v>823</v>
      </c>
      <c r="X355">
        <v>842.45</v>
      </c>
      <c r="Y355">
        <v>787.5</v>
      </c>
      <c r="Z355">
        <v>842.45</v>
      </c>
      <c r="AA355">
        <v>766.6</v>
      </c>
      <c r="AB355">
        <v>916.1</v>
      </c>
      <c r="AC355" s="1">
        <f>(Table2[[#This Row],[Close Price]]/Table2[[#This Row],[Day Low]])-1</f>
        <v>4.1312272174969245E-3</v>
      </c>
      <c r="AD355" s="1">
        <f>(Table2[[#This Row],[Day High]]/Table2[[#This Row],[Close Price]])-1</f>
        <v>1.942158760890611E-2</v>
      </c>
      <c r="AE355" s="1">
        <f>(Table2[[#This Row],[Close Price]]/Table2[[#This Row],[Current Week Low]])-1</f>
        <v>4.9396825396825328E-2</v>
      </c>
      <c r="AF355" s="1">
        <f>(Table2[[#This Row],[Current Week High]]/Table2[[#This Row],[Close Price]])-1</f>
        <v>1.942158760890611E-2</v>
      </c>
      <c r="AG355" s="1">
        <f>(Table2[[#This Row],[Close Price]]/Table2[[#This Row],[Current Month Low]])-1</f>
        <v>7.8006783198538932E-2</v>
      </c>
      <c r="AH355" s="1">
        <f>(Table2[[#This Row],[Current Month High]]/Table2[[#This Row],[Close Price]])-1</f>
        <v>0.10854307841239108</v>
      </c>
      <c r="AI355">
        <v>17.086156824782101</v>
      </c>
      <c r="AJ355">
        <v>55.557647058823498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0.02</v>
      </c>
      <c r="AM355" t="s">
        <v>3159</v>
      </c>
      <c r="AN355">
        <v>-4.2300000000000004</v>
      </c>
      <c r="AO355" t="s">
        <v>3158</v>
      </c>
      <c r="AP355">
        <v>9.3872495927244004E-2</v>
      </c>
      <c r="AQ355">
        <f>(Table2[[#This Row],[Sharpe Ratio]]-AVERAGE(Table2[Sharpe Ratio]))/_xlfn.STDEV.P(Table2[Sharpe Ratio])</f>
        <v>0.44002663526898644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294</v>
      </c>
      <c r="AT355">
        <f>_xlfn.RANK.AVG(Table2[[#This Row],[6M Return vs Nifty Z-Score]],Table2[6M Return vs Nifty Z-Score])</f>
        <v>552</v>
      </c>
      <c r="AU355">
        <f>_xlfn.RANK.AVG(Table2[[#This Row],[Sharpe Ratio Z-Score]],Table2[Sharpe Ratio Z-Score])</f>
        <v>232</v>
      </c>
      <c r="AV355">
        <f>(Table2[[#This Row],[Rank 1Y]]+Table2[[#This Row],[Rank 6M]]+Table2[[#This Row],[Rank Sharpe]])/3</f>
        <v>359.33333333333331</v>
      </c>
    </row>
    <row r="356" spans="1:48" hidden="1" x14ac:dyDescent="0.3">
      <c r="A356" t="s">
        <v>989</v>
      </c>
      <c r="B356" t="s">
        <v>990</v>
      </c>
      <c r="C356" t="s">
        <v>3123</v>
      </c>
      <c r="D356" t="s">
        <v>267</v>
      </c>
      <c r="E356">
        <v>14138.946232800001</v>
      </c>
      <c r="F356">
        <v>812.4</v>
      </c>
      <c r="G356">
        <v>8.7065965660707292</v>
      </c>
      <c r="H356">
        <f>(Table2[[#This Row],[1Y Return vs Nifty]]-AVERAGE(Table2[1Y Return vs Nifty]))/_xlfn.STDEV.P(Table2[1Y Return vs Nifty])</f>
        <v>-0.2331151398143444</v>
      </c>
      <c r="I356">
        <v>-5.2048218241265198</v>
      </c>
      <c r="J356">
        <f>(Table2[[#This Row],[1M Return vs Nifty]]-AVERAGE(Table2[1M Return vs Nifty]))/_xlfn.STDEV.P(Table2[1M Return vs Nifty])</f>
        <v>-0.3632753551167921</v>
      </c>
      <c r="K356">
        <v>-17.6531720927522</v>
      </c>
      <c r="L356">
        <f>(Table2[[#This Row],[6M Return vs Nifty]]-AVERAGE(Table2[6M Return vs Nifty]))/_xlfn.STDEV.P(Table2[6M Return vs Nifty])</f>
        <v>-0.77350330394788824</v>
      </c>
      <c r="M356">
        <v>-8.1751861548556093</v>
      </c>
      <c r="N356">
        <f>(Table2[[#This Row],[1W Return vs Nifty]]-AVERAGE(Table2[1W Return vs Nifty]))/_xlfn.STDEV.P(Table2[1W Return vs Nifty])</f>
        <v>-1.6059881369919382</v>
      </c>
      <c r="O356">
        <v>861.67</v>
      </c>
      <c r="P356">
        <v>885.98797598146803</v>
      </c>
      <c r="Q356">
        <v>845.42333173733402</v>
      </c>
      <c r="R356">
        <v>12.822803311415701</v>
      </c>
      <c r="S356" s="1">
        <f>(Table2[[#This Row],[Close Price]]-Table2[[#This Row],[20D EMA]])/Table2[[#This Row],[20D EMA]]</f>
        <v>-5.7179662747919718E-2</v>
      </c>
      <c r="T356" s="1">
        <f>(Table2[[#This Row],[Close Price]]-Table2[[#This Row],[50D EMA]])/Table2[[#This Row],[50D EMA]]</f>
        <v>-8.3057533483961485E-2</v>
      </c>
      <c r="U356" s="1">
        <f>(Table2[[#This Row],[Close Price]]-Table2[[#This Row],[200D EMA]])/Table2[[#This Row],[200D EMA]]</f>
        <v>-3.9061296864697982E-2</v>
      </c>
      <c r="V356">
        <v>1.34009312651866</v>
      </c>
      <c r="W356">
        <v>762.35</v>
      </c>
      <c r="X356">
        <v>889.7</v>
      </c>
      <c r="Y356">
        <v>741.25</v>
      </c>
      <c r="Z356">
        <v>889.7</v>
      </c>
      <c r="AA356">
        <v>741.25</v>
      </c>
      <c r="AB356">
        <v>958</v>
      </c>
      <c r="AC356" s="1">
        <f>(Table2[[#This Row],[Close Price]]/Table2[[#This Row],[Day Low]])-1</f>
        <v>6.5652259460877493E-2</v>
      </c>
      <c r="AD356" s="1">
        <f>(Table2[[#This Row],[Day High]]/Table2[[#This Row],[Close Price]])-1</f>
        <v>9.5150172328902105E-2</v>
      </c>
      <c r="AE356" s="1">
        <f>(Table2[[#This Row],[Close Price]]/Table2[[#This Row],[Current Week Low]])-1</f>
        <v>9.598650927487351E-2</v>
      </c>
      <c r="AF356" s="1">
        <f>(Table2[[#This Row],[Current Week High]]/Table2[[#This Row],[Close Price]])-1</f>
        <v>9.5150172328902105E-2</v>
      </c>
      <c r="AG356" s="1">
        <f>(Table2[[#This Row],[Close Price]]/Table2[[#This Row],[Current Month Low]])-1</f>
        <v>9.598650927487351E-2</v>
      </c>
      <c r="AH356" s="1">
        <f>(Table2[[#This Row],[Current Month High]]/Table2[[#This Row],[Close Price]])-1</f>
        <v>0.17922205809945835</v>
      </c>
      <c r="AI356">
        <v>30.477597242737499</v>
      </c>
      <c r="AJ356">
        <v>40.458859938795598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-0.08</v>
      </c>
      <c r="AM356" t="s">
        <v>3158</v>
      </c>
      <c r="AN356">
        <v>-11.13</v>
      </c>
      <c r="AO356" t="s">
        <v>3158</v>
      </c>
      <c r="AP356">
        <v>0.135082289307491</v>
      </c>
      <c r="AQ356">
        <f>(Table2[[#This Row],[Sharpe Ratio]]-AVERAGE(Table2[Sharpe Ratio]))/_xlfn.STDEV.P(Table2[Sharpe Ratio])</f>
        <v>0.92983476071465976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377</v>
      </c>
      <c r="AT356">
        <f>_xlfn.RANK.AVG(Table2[[#This Row],[6M Return vs Nifty Z-Score]],Table2[6M Return vs Nifty Z-Score])</f>
        <v>581</v>
      </c>
      <c r="AU356">
        <f>_xlfn.RANK.AVG(Table2[[#This Row],[Sharpe Ratio Z-Score]],Table2[Sharpe Ratio Z-Score])</f>
        <v>120</v>
      </c>
      <c r="AV356">
        <f>(Table2[[#This Row],[Rank 1Y]]+Table2[[#This Row],[Rank 6M]]+Table2[[#This Row],[Rank Sharpe]])/3</f>
        <v>359.33333333333331</v>
      </c>
    </row>
    <row r="357" spans="1:48" x14ac:dyDescent="0.3">
      <c r="A357" t="s">
        <v>882</v>
      </c>
      <c r="B357" t="s">
        <v>883</v>
      </c>
      <c r="C357" t="s">
        <v>3118</v>
      </c>
      <c r="D357" t="s">
        <v>200</v>
      </c>
      <c r="E357">
        <v>17109.884793435001</v>
      </c>
      <c r="F357">
        <v>703.85</v>
      </c>
      <c r="G357">
        <v>-1.29938495745699</v>
      </c>
      <c r="H357">
        <f>(Table2[[#This Row],[1Y Return vs Nifty]]-AVERAGE(Table2[1Y Return vs Nifty]))/_xlfn.STDEV.P(Table2[1Y Return vs Nifty])</f>
        <v>-0.40936414987735636</v>
      </c>
      <c r="I357">
        <v>-3.2788275393805901</v>
      </c>
      <c r="J357">
        <f>(Table2[[#This Row],[1M Return vs Nifty]]-AVERAGE(Table2[1M Return vs Nifty]))/_xlfn.STDEV.P(Table2[1M Return vs Nifty])</f>
        <v>-0.14775896098027577</v>
      </c>
      <c r="K357">
        <v>9.3068522905482691</v>
      </c>
      <c r="L357">
        <f>(Table2[[#This Row],[6M Return vs Nifty]]-AVERAGE(Table2[6M Return vs Nifty]))/_xlfn.STDEV.P(Table2[6M Return vs Nifty])</f>
        <v>0.21227871703942666</v>
      </c>
      <c r="M357">
        <v>2.0120535389324998</v>
      </c>
      <c r="N357">
        <f>(Table2[[#This Row],[1W Return vs Nifty]]-AVERAGE(Table2[1W Return vs Nifty]))/_xlfn.STDEV.P(Table2[1W Return vs Nifty])</f>
        <v>0.38822009536256902</v>
      </c>
      <c r="O357">
        <v>711.55</v>
      </c>
      <c r="P357">
        <v>705.93588069838199</v>
      </c>
      <c r="Q357">
        <v>643.16916815634397</v>
      </c>
      <c r="R357">
        <v>43.665472824940402</v>
      </c>
      <c r="S357" s="1">
        <f>(Table2[[#This Row],[Close Price]]-Table2[[#This Row],[20D EMA]])/Table2[[#This Row],[20D EMA]]</f>
        <v>-1.0821446138711169E-2</v>
      </c>
      <c r="T357" s="1">
        <f>(Table2[[#This Row],[Close Price]]-Table2[[#This Row],[50D EMA]])/Table2[[#This Row],[50D EMA]]</f>
        <v>-2.9547735926362174E-3</v>
      </c>
      <c r="U357" s="1">
        <f>(Table2[[#This Row],[Close Price]]-Table2[[#This Row],[200D EMA]])/Table2[[#This Row],[200D EMA]]</f>
        <v>9.434661182158148E-2</v>
      </c>
      <c r="V357">
        <v>0.46567126211111898</v>
      </c>
      <c r="W357">
        <v>686</v>
      </c>
      <c r="X357">
        <v>708.8</v>
      </c>
      <c r="Y357">
        <v>657.65</v>
      </c>
      <c r="Z357">
        <v>708.8</v>
      </c>
      <c r="AA357">
        <v>657.65</v>
      </c>
      <c r="AB357">
        <v>808.8</v>
      </c>
      <c r="AC357" s="1">
        <f>(Table2[[#This Row],[Close Price]]/Table2[[#This Row],[Day Low]])-1</f>
        <v>2.6020408163265341E-2</v>
      </c>
      <c r="AD357" s="1">
        <f>(Table2[[#This Row],[Day High]]/Table2[[#This Row],[Close Price]])-1</f>
        <v>7.0327484549264074E-3</v>
      </c>
      <c r="AE357" s="1">
        <f>(Table2[[#This Row],[Close Price]]/Table2[[#This Row],[Current Week Low]])-1</f>
        <v>7.0250133049494456E-2</v>
      </c>
      <c r="AF357" s="1">
        <f>(Table2[[#This Row],[Current Week High]]/Table2[[#This Row],[Close Price]])-1</f>
        <v>7.0327484549264074E-3</v>
      </c>
      <c r="AG357" s="1">
        <f>(Table2[[#This Row],[Close Price]]/Table2[[#This Row],[Current Month Low]])-1</f>
        <v>7.0250133049494456E-2</v>
      </c>
      <c r="AH357" s="1">
        <f>(Table2[[#This Row],[Current Month High]]/Table2[[#This Row],[Close Price]])-1</f>
        <v>0.14910847481707745</v>
      </c>
      <c r="AI357">
        <v>18.484051999715799</v>
      </c>
      <c r="AJ357">
        <v>40.334961618981097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0.16</v>
      </c>
      <c r="AM357" t="s">
        <v>3159</v>
      </c>
      <c r="AN357">
        <v>-3.36</v>
      </c>
      <c r="AO357" t="s">
        <v>3158</v>
      </c>
      <c r="AP357">
        <v>4.4988194941168999E-2</v>
      </c>
      <c r="AQ357">
        <f>(Table2[[#This Row],[Sharpe Ratio]]-AVERAGE(Table2[Sharpe Ratio]))/_xlfn.STDEV.P(Table2[Sharpe Ratio])</f>
        <v>-0.14099854990431443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-9.7622848359950887E-2</v>
      </c>
      <c r="AS357">
        <f>_xlfn.RANK.AVG(Table2[[#This Row],[1Y Return vs Nifty Z-Score]],Table2[1Y Return vs Nifty Z-Score])</f>
        <v>451</v>
      </c>
      <c r="AT357">
        <f>_xlfn.RANK.AVG(Table2[[#This Row],[6M Return vs Nifty Z-Score]],Table2[6M Return vs Nifty Z-Score])</f>
        <v>247</v>
      </c>
      <c r="AU357">
        <f>_xlfn.RANK.AVG(Table2[[#This Row],[Sharpe Ratio Z-Score]],Table2[Sharpe Ratio Z-Score])</f>
        <v>381</v>
      </c>
      <c r="AV357">
        <f>(Table2[[#This Row],[Rank 1Y]]+Table2[[#This Row],[Rank 6M]]+Table2[[#This Row],[Rank Sharpe]])/3</f>
        <v>359.66666666666669</v>
      </c>
    </row>
    <row r="358" spans="1:48" hidden="1" x14ac:dyDescent="0.3">
      <c r="A358" t="s">
        <v>1800</v>
      </c>
      <c r="B358" t="s">
        <v>1801</v>
      </c>
      <c r="C358" t="s">
        <v>3126</v>
      </c>
      <c r="D358" t="s">
        <v>473</v>
      </c>
      <c r="E358">
        <v>4320.8274333600002</v>
      </c>
      <c r="F358">
        <v>377.2</v>
      </c>
      <c r="G358">
        <v>1.4388279539789901</v>
      </c>
      <c r="H358">
        <f>(Table2[[#This Row],[1Y Return vs Nifty]]-AVERAGE(Table2[1Y Return vs Nifty]))/_xlfn.STDEV.P(Table2[1Y Return vs Nifty])</f>
        <v>-0.36113226839251023</v>
      </c>
      <c r="I358">
        <v>-4.7137336698190202</v>
      </c>
      <c r="J358">
        <f>(Table2[[#This Row],[1M Return vs Nifty]]-AVERAGE(Table2[1M Return vs Nifty]))/_xlfn.STDEV.P(Table2[1M Return vs Nifty])</f>
        <v>-0.30832319401343183</v>
      </c>
      <c r="K358">
        <v>-7.9309908970655298</v>
      </c>
      <c r="L358">
        <f>(Table2[[#This Row],[6M Return vs Nifty]]-AVERAGE(Table2[6M Return vs Nifty]))/_xlfn.STDEV.P(Table2[6M Return vs Nifty])</f>
        <v>-0.4180158128673776</v>
      </c>
      <c r="M358">
        <v>-3.3114822059489</v>
      </c>
      <c r="N358">
        <f>(Table2[[#This Row],[1W Return vs Nifty]]-AVERAGE(Table2[1W Return vs Nifty]))/_xlfn.STDEV.P(Table2[1W Return vs Nifty])</f>
        <v>-0.65389132311612386</v>
      </c>
      <c r="O358">
        <v>385.73</v>
      </c>
      <c r="P358">
        <v>386.52080464307301</v>
      </c>
      <c r="Q358">
        <v>369.892636301913</v>
      </c>
      <c r="R358">
        <v>32.013453784380701</v>
      </c>
      <c r="S358" s="1">
        <f>(Table2[[#This Row],[Close Price]]-Table2[[#This Row],[20D EMA]])/Table2[[#This Row],[20D EMA]]</f>
        <v>-2.2113913877582842E-2</v>
      </c>
      <c r="T358" s="1">
        <f>(Table2[[#This Row],[Close Price]]-Table2[[#This Row],[50D EMA]])/Table2[[#This Row],[50D EMA]]</f>
        <v>-2.411462599453134E-2</v>
      </c>
      <c r="U358" s="1">
        <f>(Table2[[#This Row],[Close Price]]-Table2[[#This Row],[200D EMA]])/Table2[[#This Row],[200D EMA]]</f>
        <v>1.9755364073056558E-2</v>
      </c>
      <c r="V358">
        <v>0.64113745137363798</v>
      </c>
      <c r="W358">
        <v>366.2</v>
      </c>
      <c r="X358">
        <v>381</v>
      </c>
      <c r="Y358">
        <v>361.5</v>
      </c>
      <c r="Z358">
        <v>381</v>
      </c>
      <c r="AA358">
        <v>355.6</v>
      </c>
      <c r="AB358">
        <v>438.95</v>
      </c>
      <c r="AC358" s="1">
        <f>(Table2[[#This Row],[Close Price]]/Table2[[#This Row],[Day Low]])-1</f>
        <v>3.0038230475150085E-2</v>
      </c>
      <c r="AD358" s="1">
        <f>(Table2[[#This Row],[Day High]]/Table2[[#This Row],[Close Price]])-1</f>
        <v>1.0074231177094495E-2</v>
      </c>
      <c r="AE358" s="1">
        <f>(Table2[[#This Row],[Close Price]]/Table2[[#This Row],[Current Week Low]])-1</f>
        <v>4.3430152143845158E-2</v>
      </c>
      <c r="AF358" s="1">
        <f>(Table2[[#This Row],[Current Week High]]/Table2[[#This Row],[Close Price]])-1</f>
        <v>1.0074231177094495E-2</v>
      </c>
      <c r="AG358" s="1">
        <f>(Table2[[#This Row],[Close Price]]/Table2[[#This Row],[Current Month Low]])-1</f>
        <v>6.0742407199100068E-2</v>
      </c>
      <c r="AH358" s="1">
        <f>(Table2[[#This Row],[Current Month High]]/Table2[[#This Row],[Close Price]])-1</f>
        <v>0.1637062566277836</v>
      </c>
      <c r="AI358">
        <v>21.646341463414601</v>
      </c>
      <c r="AJ358">
        <v>30.564209068881901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7.0000000000000007E-2</v>
      </c>
      <c r="AM358" t="s">
        <v>3159</v>
      </c>
      <c r="AN358">
        <v>-4.47</v>
      </c>
      <c r="AO358" t="s">
        <v>3158</v>
      </c>
      <c r="AP358">
        <v>0.113613479074122</v>
      </c>
      <c r="AQ358">
        <f>(Table2[[#This Row],[Sharpe Ratio]]-AVERAGE(Table2[Sharpe Ratio]))/_xlfn.STDEV.P(Table2[Sharpe Ratio])</f>
        <v>0.67466246225329995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431</v>
      </c>
      <c r="AT358">
        <f>_xlfn.RANK.AVG(Table2[[#This Row],[6M Return vs Nifty Z-Score]],Table2[6M Return vs Nifty Z-Score])</f>
        <v>469</v>
      </c>
      <c r="AU358">
        <f>_xlfn.RANK.AVG(Table2[[#This Row],[Sharpe Ratio Z-Score]],Table2[Sharpe Ratio Z-Score])</f>
        <v>179</v>
      </c>
      <c r="AV358">
        <f>(Table2[[#This Row],[Rank 1Y]]+Table2[[#This Row],[Rank 6M]]+Table2[[#This Row],[Rank Sharpe]])/3</f>
        <v>359.66666666666669</v>
      </c>
    </row>
    <row r="359" spans="1:48" hidden="1" x14ac:dyDescent="0.3">
      <c r="A359" t="s">
        <v>513</v>
      </c>
      <c r="B359" t="s">
        <v>514</v>
      </c>
      <c r="C359" t="s">
        <v>3123</v>
      </c>
      <c r="D359" t="s">
        <v>515</v>
      </c>
      <c r="E359">
        <v>39964.225961249998</v>
      </c>
      <c r="F359">
        <v>3633.75</v>
      </c>
      <c r="G359">
        <v>-12.3290561499403</v>
      </c>
      <c r="H359">
        <f>(Table2[[#This Row],[1Y Return vs Nifty]]-AVERAGE(Table2[1Y Return vs Nifty]))/_xlfn.STDEV.P(Table2[1Y Return vs Nifty])</f>
        <v>-0.60364480334695592</v>
      </c>
      <c r="I359">
        <v>-12.514882351984999</v>
      </c>
      <c r="J359">
        <f>(Table2[[#This Row],[1M Return vs Nifty]]-AVERAGE(Table2[1M Return vs Nifty]))/_xlfn.STDEV.P(Table2[1M Return vs Nifty])</f>
        <v>-1.1812621468541129</v>
      </c>
      <c r="K359">
        <v>0.51424445954027298</v>
      </c>
      <c r="L359">
        <f>(Table2[[#This Row],[6M Return vs Nifty]]-AVERAGE(Table2[6M Return vs Nifty]))/_xlfn.STDEV.P(Table2[6M Return vs Nifty])</f>
        <v>-0.10921931256802504</v>
      </c>
      <c r="M359">
        <v>-2.8477147882629099</v>
      </c>
      <c r="N359">
        <f>(Table2[[#This Row],[1W Return vs Nifty]]-AVERAGE(Table2[1W Return vs Nifty]))/_xlfn.STDEV.P(Table2[1W Return vs Nifty])</f>
        <v>-0.56310629890479214</v>
      </c>
      <c r="O359">
        <v>3754.28</v>
      </c>
      <c r="P359">
        <v>3848.2707086219202</v>
      </c>
      <c r="Q359">
        <v>3605.7623854910098</v>
      </c>
      <c r="R359">
        <v>27.885519467820501</v>
      </c>
      <c r="S359" s="1">
        <f>(Table2[[#This Row],[Close Price]]-Table2[[#This Row],[20D EMA]])/Table2[[#This Row],[20D EMA]]</f>
        <v>-3.2104691179134268E-2</v>
      </c>
      <c r="T359" s="1">
        <f>(Table2[[#This Row],[Close Price]]-Table2[[#This Row],[50D EMA]])/Table2[[#This Row],[50D EMA]]</f>
        <v>-5.5744703235480246E-2</v>
      </c>
      <c r="U359" s="1">
        <f>(Table2[[#This Row],[Close Price]]-Table2[[#This Row],[200D EMA]])/Table2[[#This Row],[200D EMA]]</f>
        <v>7.7619131592274945E-3</v>
      </c>
      <c r="V359">
        <v>1.3318104184881301</v>
      </c>
      <c r="W359">
        <v>3528.3</v>
      </c>
      <c r="X359">
        <v>3700</v>
      </c>
      <c r="Y359">
        <v>3454.5</v>
      </c>
      <c r="Z359">
        <v>3700</v>
      </c>
      <c r="AA359">
        <v>3346</v>
      </c>
      <c r="AB359">
        <v>4340.95</v>
      </c>
      <c r="AC359" s="1">
        <f>(Table2[[#This Row],[Close Price]]/Table2[[#This Row],[Day Low]])-1</f>
        <v>2.9886914378028928E-2</v>
      </c>
      <c r="AD359" s="1">
        <f>(Table2[[#This Row],[Day High]]/Table2[[#This Row],[Close Price]])-1</f>
        <v>1.8231854145166926E-2</v>
      </c>
      <c r="AE359" s="1">
        <f>(Table2[[#This Row],[Close Price]]/Table2[[#This Row],[Current Week Low]])-1</f>
        <v>5.1888840642640099E-2</v>
      </c>
      <c r="AF359" s="1">
        <f>(Table2[[#This Row],[Current Week High]]/Table2[[#This Row],[Close Price]])-1</f>
        <v>1.8231854145166926E-2</v>
      </c>
      <c r="AG359" s="1">
        <f>(Table2[[#This Row],[Close Price]]/Table2[[#This Row],[Current Month Low]])-1</f>
        <v>8.5998206814106304E-2</v>
      </c>
      <c r="AH359" s="1">
        <f>(Table2[[#This Row],[Current Month High]]/Table2[[#This Row],[Close Price]])-1</f>
        <v>0.19461988304093558</v>
      </c>
      <c r="AI359">
        <v>21.6374269005847</v>
      </c>
      <c r="AJ359">
        <v>37.205482555505199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0.05</v>
      </c>
      <c r="AM359" t="s">
        <v>3159</v>
      </c>
      <c r="AN359">
        <v>-8.3699999999999992</v>
      </c>
      <c r="AO359" t="s">
        <v>3158</v>
      </c>
      <c r="AP359">
        <v>0.104548582329293</v>
      </c>
      <c r="AQ359">
        <f>(Table2[[#This Row],[Sharpe Ratio]]-AVERAGE(Table2[Sharpe Ratio]))/_xlfn.STDEV.P(Table2[Sharpe Ratio])</f>
        <v>0.56691962450173949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523</v>
      </c>
      <c r="AT359">
        <f>_xlfn.RANK.AVG(Table2[[#This Row],[6M Return vs Nifty Z-Score]],Table2[6M Return vs Nifty Z-Score])</f>
        <v>358</v>
      </c>
      <c r="AU359">
        <f>_xlfn.RANK.AVG(Table2[[#This Row],[Sharpe Ratio Z-Score]],Table2[Sharpe Ratio Z-Score])</f>
        <v>199</v>
      </c>
      <c r="AV359">
        <f>(Table2[[#This Row],[Rank 1Y]]+Table2[[#This Row],[Rank 6M]]+Table2[[#This Row],[Rank Sharpe]])/3</f>
        <v>360</v>
      </c>
    </row>
    <row r="360" spans="1:48" hidden="1" x14ac:dyDescent="0.3">
      <c r="A360" t="s">
        <v>669</v>
      </c>
      <c r="B360" t="s">
        <v>670</v>
      </c>
      <c r="C360" t="s">
        <v>3112</v>
      </c>
      <c r="D360" t="s">
        <v>508</v>
      </c>
      <c r="E360">
        <v>27310.974235199999</v>
      </c>
      <c r="F360">
        <v>3028.5</v>
      </c>
      <c r="G360">
        <v>-9.0320410086868002</v>
      </c>
      <c r="H360">
        <f>(Table2[[#This Row],[1Y Return vs Nifty]]-AVERAGE(Table2[1Y Return vs Nifty]))/_xlfn.STDEV.P(Table2[1Y Return vs Nifty])</f>
        <v>-0.54556997546102359</v>
      </c>
      <c r="I360">
        <v>24.7749785589527</v>
      </c>
      <c r="J360">
        <f>(Table2[[#This Row],[1M Return vs Nifty]]-AVERAGE(Table2[1M Return vs Nifty]))/_xlfn.STDEV.P(Table2[1M Return vs Nifty])</f>
        <v>2.991427473789118</v>
      </c>
      <c r="K360">
        <v>1.0010618474875701</v>
      </c>
      <c r="L360">
        <f>(Table2[[#This Row],[6M Return vs Nifty]]-AVERAGE(Table2[6M Return vs Nifty]))/_xlfn.STDEV.P(Table2[6M Return vs Nifty])</f>
        <v>-9.1419038290836002E-2</v>
      </c>
      <c r="M360">
        <v>3.0085578765879699</v>
      </c>
      <c r="N360">
        <f>(Table2[[#This Row],[1W Return vs Nifty]]-AVERAGE(Table2[1W Return vs Nifty]))/_xlfn.STDEV.P(Table2[1W Return vs Nifty])</f>
        <v>0.58329130340936453</v>
      </c>
      <c r="O360">
        <v>2862.55</v>
      </c>
      <c r="P360">
        <v>2702.64949467201</v>
      </c>
      <c r="Q360">
        <v>2571.9426811165799</v>
      </c>
      <c r="R360">
        <v>57.0009489674175</v>
      </c>
      <c r="S360" s="1">
        <f>(Table2[[#This Row],[Close Price]]-Table2[[#This Row],[20D EMA]])/Table2[[#This Row],[20D EMA]]</f>
        <v>5.7972786501545755E-2</v>
      </c>
      <c r="T360" s="1">
        <f>(Table2[[#This Row],[Close Price]]-Table2[[#This Row],[50D EMA]])/Table2[[#This Row],[50D EMA]]</f>
        <v>0.12056706057162431</v>
      </c>
      <c r="U360" s="1">
        <f>(Table2[[#This Row],[Close Price]]-Table2[[#This Row],[200D EMA]])/Table2[[#This Row],[200D EMA]]</f>
        <v>0.17751457769082585</v>
      </c>
      <c r="V360">
        <v>1.5396653269118099</v>
      </c>
      <c r="W360">
        <v>2961.85</v>
      </c>
      <c r="X360">
        <v>3124</v>
      </c>
      <c r="Y360">
        <v>2810.3</v>
      </c>
      <c r="Z360">
        <v>3124</v>
      </c>
      <c r="AA360">
        <v>2450</v>
      </c>
      <c r="AB360">
        <v>3393</v>
      </c>
      <c r="AC360" s="1">
        <f>(Table2[[#This Row],[Close Price]]/Table2[[#This Row],[Day Low]])-1</f>
        <v>2.2502827624626631E-2</v>
      </c>
      <c r="AD360" s="1">
        <f>(Table2[[#This Row],[Day High]]/Table2[[#This Row],[Close Price]])-1</f>
        <v>3.153376258874041E-2</v>
      </c>
      <c r="AE360" s="1">
        <f>(Table2[[#This Row],[Close Price]]/Table2[[#This Row],[Current Week Low]])-1</f>
        <v>7.7642956268014096E-2</v>
      </c>
      <c r="AF360" s="1">
        <f>(Table2[[#This Row],[Current Week High]]/Table2[[#This Row],[Close Price]])-1</f>
        <v>3.153376258874041E-2</v>
      </c>
      <c r="AG360" s="1">
        <f>(Table2[[#This Row],[Close Price]]/Table2[[#This Row],[Current Month Low]])-1</f>
        <v>0.23612244897959189</v>
      </c>
      <c r="AH360" s="1">
        <f>(Table2[[#This Row],[Current Month High]]/Table2[[#This Row],[Close Price]])-1</f>
        <v>0.12035661218424965</v>
      </c>
      <c r="AI360">
        <v>28.644543503384501</v>
      </c>
      <c r="AJ360">
        <v>49.5555555555555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0.38</v>
      </c>
      <c r="AM360" t="s">
        <v>3159</v>
      </c>
      <c r="AN360">
        <v>11.22</v>
      </c>
      <c r="AO360" t="s">
        <v>3159</v>
      </c>
      <c r="AP360">
        <v>9.1299755117698E-2</v>
      </c>
      <c r="AQ360">
        <f>(Table2[[#This Row],[Sharpe Ratio]]-AVERAGE(Table2[Sharpe Ratio]))/_xlfn.STDEV.P(Table2[Sharpe Ratio])</f>
        <v>0.40944775462394695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3.3471775180705698</v>
      </c>
      <c r="AS360">
        <f>_xlfn.RANK.AVG(Table2[[#This Row],[1Y Return vs Nifty Z-Score]],Table2[1Y Return vs Nifty Z-Score])</f>
        <v>498</v>
      </c>
      <c r="AT360">
        <f>_xlfn.RANK.AVG(Table2[[#This Row],[6M Return vs Nifty Z-Score]],Table2[6M Return vs Nifty Z-Score])</f>
        <v>345</v>
      </c>
      <c r="AU360">
        <f>_xlfn.RANK.AVG(Table2[[#This Row],[Sharpe Ratio Z-Score]],Table2[Sharpe Ratio Z-Score])</f>
        <v>238</v>
      </c>
      <c r="AV360">
        <f>(Table2[[#This Row],[Rank 1Y]]+Table2[[#This Row],[Rank 6M]]+Table2[[#This Row],[Rank Sharpe]])/3</f>
        <v>360.33333333333331</v>
      </c>
    </row>
    <row r="361" spans="1:48" x14ac:dyDescent="0.3">
      <c r="A361" t="s">
        <v>592</v>
      </c>
      <c r="B361" t="s">
        <v>593</v>
      </c>
      <c r="C361" t="s">
        <v>3124</v>
      </c>
      <c r="D361" t="s">
        <v>594</v>
      </c>
      <c r="E361">
        <v>32662.03249872</v>
      </c>
      <c r="F361">
        <v>1344.6</v>
      </c>
      <c r="G361">
        <v>-22.597733235842799</v>
      </c>
      <c r="H361">
        <f>(Table2[[#This Row],[1Y Return vs Nifty]]-AVERAGE(Table2[1Y Return vs Nifty]))/_xlfn.STDEV.P(Table2[1Y Return vs Nifty])</f>
        <v>-0.78452102891177888</v>
      </c>
      <c r="I361">
        <v>5.8058824667091704</v>
      </c>
      <c r="J361">
        <f>(Table2[[#This Row],[1M Return vs Nifty]]-AVERAGE(Table2[1M Return vs Nifty]))/_xlfn.STDEV.P(Table2[1M Return vs Nifty])</f>
        <v>0.86880892699072843</v>
      </c>
      <c r="K361">
        <v>33.322748941090303</v>
      </c>
      <c r="L361">
        <f>(Table2[[#This Row],[6M Return vs Nifty]]-AVERAGE(Table2[6M Return vs Nifty]))/_xlfn.STDEV.P(Table2[6M Return vs Nifty])</f>
        <v>1.0904099382655539</v>
      </c>
      <c r="M361">
        <v>6.6943579847304404</v>
      </c>
      <c r="N361">
        <f>(Table2[[#This Row],[1W Return vs Nifty]]-AVERAGE(Table2[1W Return vs Nifty]))/_xlfn.STDEV.P(Table2[1W Return vs Nifty])</f>
        <v>1.3048069582292687</v>
      </c>
      <c r="O361">
        <v>1306.3800000000001</v>
      </c>
      <c r="P361">
        <v>1271.68023100138</v>
      </c>
      <c r="Q361">
        <v>1173.4903052386601</v>
      </c>
      <c r="R361">
        <v>64.683432173528004</v>
      </c>
      <c r="S361" s="1">
        <f>(Table2[[#This Row],[Close Price]]-Table2[[#This Row],[20D EMA]])/Table2[[#This Row],[20D EMA]]</f>
        <v>2.9256418499976879E-2</v>
      </c>
      <c r="T361" s="1">
        <f>(Table2[[#This Row],[Close Price]]-Table2[[#This Row],[50D EMA]])/Table2[[#This Row],[50D EMA]]</f>
        <v>5.7341277485456796E-2</v>
      </c>
      <c r="U361" s="1">
        <f>(Table2[[#This Row],[Close Price]]-Table2[[#This Row],[200D EMA]])/Table2[[#This Row],[200D EMA]]</f>
        <v>0.1458126189858383</v>
      </c>
      <c r="V361">
        <v>1.192826361336</v>
      </c>
      <c r="W361">
        <v>1315.1</v>
      </c>
      <c r="X361">
        <v>1356</v>
      </c>
      <c r="Y361">
        <v>1241</v>
      </c>
      <c r="Z361">
        <v>1378.5</v>
      </c>
      <c r="AA361">
        <v>1227.5</v>
      </c>
      <c r="AB361">
        <v>1378.5</v>
      </c>
      <c r="AC361" s="1">
        <f>(Table2[[#This Row],[Close Price]]/Table2[[#This Row],[Day Low]])-1</f>
        <v>2.2431754239221391E-2</v>
      </c>
      <c r="AD361" s="1">
        <f>(Table2[[#This Row],[Day High]]/Table2[[#This Row],[Close Price]])-1</f>
        <v>8.4783578759481948E-3</v>
      </c>
      <c r="AE361" s="1">
        <f>(Table2[[#This Row],[Close Price]]/Table2[[#This Row],[Current Week Low]])-1</f>
        <v>8.3481063658340071E-2</v>
      </c>
      <c r="AF361" s="1">
        <f>(Table2[[#This Row],[Current Week High]]/Table2[[#This Row],[Close Price]])-1</f>
        <v>2.5211958946898871E-2</v>
      </c>
      <c r="AG361" s="1">
        <f>(Table2[[#This Row],[Close Price]]/Table2[[#This Row],[Current Month Low]])-1</f>
        <v>9.5397148676171106E-2</v>
      </c>
      <c r="AH361" s="1">
        <f>(Table2[[#This Row],[Current Month High]]/Table2[[#This Row],[Close Price]])-1</f>
        <v>2.5211958946898871E-2</v>
      </c>
      <c r="AI361">
        <v>10.657444593187501</v>
      </c>
      <c r="AJ361">
        <v>51.752158456068997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0.22</v>
      </c>
      <c r="AM361" t="s">
        <v>3159</v>
      </c>
      <c r="AN361">
        <v>2.11</v>
      </c>
      <c r="AO361" t="s">
        <v>3159</v>
      </c>
      <c r="AP361">
        <v>3.2791159704722003E-2</v>
      </c>
      <c r="AQ361">
        <f>(Table2[[#This Row],[Sharpe Ratio]]-AVERAGE(Table2[Sharpe Ratio]))/_xlfn.STDEV.P(Table2[Sharpe Ratio])</f>
        <v>-0.2859691133340872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2.1935356812396849</v>
      </c>
      <c r="AS361">
        <f>_xlfn.RANK.AVG(Table2[[#This Row],[1Y Return vs Nifty Z-Score]],Table2[1Y Return vs Nifty Z-Score])</f>
        <v>585</v>
      </c>
      <c r="AT361">
        <f>_xlfn.RANK.AVG(Table2[[#This Row],[6M Return vs Nifty Z-Score]],Table2[6M Return vs Nifty Z-Score])</f>
        <v>84</v>
      </c>
      <c r="AU361">
        <f>_xlfn.RANK.AVG(Table2[[#This Row],[Sharpe Ratio Z-Score]],Table2[Sharpe Ratio Z-Score])</f>
        <v>415</v>
      </c>
      <c r="AV361">
        <f>(Table2[[#This Row],[Rank 1Y]]+Table2[[#This Row],[Rank 6M]]+Table2[[#This Row],[Rank Sharpe]])/3</f>
        <v>361.33333333333331</v>
      </c>
    </row>
    <row r="362" spans="1:48" hidden="1" x14ac:dyDescent="0.3">
      <c r="A362" t="s">
        <v>1022</v>
      </c>
      <c r="B362" t="s">
        <v>1023</v>
      </c>
      <c r="C362" t="s">
        <v>3118</v>
      </c>
      <c r="D362" t="s">
        <v>240</v>
      </c>
      <c r="E362">
        <v>13422.662921609999</v>
      </c>
      <c r="F362">
        <v>1635.3</v>
      </c>
      <c r="G362">
        <v>16.337319341713801</v>
      </c>
      <c r="H362">
        <f>(Table2[[#This Row],[1Y Return vs Nifty]]-AVERAGE(Table2[1Y Return vs Nifty]))/_xlfn.STDEV.P(Table2[1Y Return vs Nifty])</f>
        <v>-9.8704804145624464E-2</v>
      </c>
      <c r="I362">
        <v>4.7264529049644901</v>
      </c>
      <c r="J362">
        <f>(Table2[[#This Row],[1M Return vs Nifty]]-AVERAGE(Table2[1M Return vs Nifty]))/_xlfn.STDEV.P(Table2[1M Return vs Nifty])</f>
        <v>0.74802208524666691</v>
      </c>
      <c r="K362">
        <v>-12.973101942952299</v>
      </c>
      <c r="L362">
        <f>(Table2[[#This Row],[6M Return vs Nifty]]-AVERAGE(Table2[6M Return vs Nifty]))/_xlfn.STDEV.P(Table2[6M Return vs Nifty])</f>
        <v>-0.60237849541507926</v>
      </c>
      <c r="M362">
        <v>-3.2926870137289299</v>
      </c>
      <c r="N362">
        <f>(Table2[[#This Row],[1W Return vs Nifty]]-AVERAGE(Table2[1W Return vs Nifty]))/_xlfn.STDEV.P(Table2[1W Return vs Nifty])</f>
        <v>-0.65021206080558791</v>
      </c>
      <c r="O362">
        <v>1655.08</v>
      </c>
      <c r="P362">
        <v>1658.18702790476</v>
      </c>
      <c r="Q362">
        <v>1619.67768049301</v>
      </c>
      <c r="R362">
        <v>41.597479441728801</v>
      </c>
      <c r="S362" s="1">
        <f>(Table2[[#This Row],[Close Price]]-Table2[[#This Row],[20D EMA]])/Table2[[#This Row],[20D EMA]]</f>
        <v>-1.1951083935519717E-2</v>
      </c>
      <c r="T362" s="1">
        <f>(Table2[[#This Row],[Close Price]]-Table2[[#This Row],[50D EMA]])/Table2[[#This Row],[50D EMA]]</f>
        <v>-1.3802440568890177E-2</v>
      </c>
      <c r="U362" s="1">
        <f>(Table2[[#This Row],[Close Price]]-Table2[[#This Row],[200D EMA]])/Table2[[#This Row],[200D EMA]]</f>
        <v>9.645326162816964E-3</v>
      </c>
      <c r="V362">
        <v>0.99752094218273701</v>
      </c>
      <c r="W362">
        <v>1613</v>
      </c>
      <c r="X362">
        <v>1659.95</v>
      </c>
      <c r="Y362">
        <v>1570.3</v>
      </c>
      <c r="Z362">
        <v>1659.95</v>
      </c>
      <c r="AA362">
        <v>1552.7</v>
      </c>
      <c r="AB362">
        <v>1787</v>
      </c>
      <c r="AC362" s="1">
        <f>(Table2[[#This Row],[Close Price]]/Table2[[#This Row],[Day Low]])-1</f>
        <v>1.38251704897705E-2</v>
      </c>
      <c r="AD362" s="1">
        <f>(Table2[[#This Row],[Day High]]/Table2[[#This Row],[Close Price]])-1</f>
        <v>1.5073686785299412E-2</v>
      </c>
      <c r="AE362" s="1">
        <f>(Table2[[#This Row],[Close Price]]/Table2[[#This Row],[Current Week Low]])-1</f>
        <v>4.1393364325288173E-2</v>
      </c>
      <c r="AF362" s="1">
        <f>(Table2[[#This Row],[Current Week High]]/Table2[[#This Row],[Close Price]])-1</f>
        <v>1.5073686785299412E-2</v>
      </c>
      <c r="AG362" s="1">
        <f>(Table2[[#This Row],[Close Price]]/Table2[[#This Row],[Current Month Low]])-1</f>
        <v>5.3197655696528567E-2</v>
      </c>
      <c r="AH362" s="1">
        <f>(Table2[[#This Row],[Current Month High]]/Table2[[#This Row],[Close Price]])-1</f>
        <v>9.2765853360239792E-2</v>
      </c>
      <c r="AI362">
        <v>35.874151531829</v>
      </c>
      <c r="AJ362">
        <v>48.239133390744598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0.14000000000000001</v>
      </c>
      <c r="AM362" t="s">
        <v>3159</v>
      </c>
      <c r="AN362">
        <v>-6.36</v>
      </c>
      <c r="AO362" t="s">
        <v>3158</v>
      </c>
      <c r="AP362">
        <v>9.4752959592174002E-2</v>
      </c>
      <c r="AQ362">
        <f>(Table2[[#This Row],[Sharpe Ratio]]-AVERAGE(Table2[Sharpe Ratio]))/_xlfn.STDEV.P(Table2[Sharpe Ratio])</f>
        <v>0.45049158114394205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331</v>
      </c>
      <c r="AT362">
        <f>_xlfn.RANK.AVG(Table2[[#This Row],[6M Return vs Nifty Z-Score]],Table2[6M Return vs Nifty Z-Score])</f>
        <v>525</v>
      </c>
      <c r="AU362">
        <f>_xlfn.RANK.AVG(Table2[[#This Row],[Sharpe Ratio Z-Score]],Table2[Sharpe Ratio Z-Score])</f>
        <v>231</v>
      </c>
      <c r="AV362">
        <f>(Table2[[#This Row],[Rank 1Y]]+Table2[[#This Row],[Rank 6M]]+Table2[[#This Row],[Rank Sharpe]])/3</f>
        <v>362.33333333333331</v>
      </c>
    </row>
    <row r="363" spans="1:48" hidden="1" x14ac:dyDescent="0.3">
      <c r="A363" t="s">
        <v>1579</v>
      </c>
      <c r="B363" t="s">
        <v>1580</v>
      </c>
      <c r="C363" t="s">
        <v>594</v>
      </c>
      <c r="D363" t="s">
        <v>458</v>
      </c>
      <c r="E363">
        <v>5913.4457102449996</v>
      </c>
      <c r="F363">
        <v>1966.45</v>
      </c>
      <c r="G363">
        <v>27.452741617451402</v>
      </c>
      <c r="H363">
        <f>(Table2[[#This Row],[1Y Return vs Nifty]]-AVERAGE(Table2[1Y Return vs Nifty]))/_xlfn.STDEV.P(Table2[1Y Return vs Nifty])</f>
        <v>9.7086300197771105E-2</v>
      </c>
      <c r="I363">
        <v>-5.4967480875338197E-2</v>
      </c>
      <c r="J363">
        <f>(Table2[[#This Row],[1M Return vs Nifty]]-AVERAGE(Table2[1M Return vs Nifty]))/_xlfn.STDEV.P(Table2[1M Return vs Nifty])</f>
        <v>0.21298701864834257</v>
      </c>
      <c r="K363">
        <v>23.741070229799298</v>
      </c>
      <c r="L363">
        <f>(Table2[[#This Row],[6M Return vs Nifty]]-AVERAGE(Table2[6M Return vs Nifty]))/_xlfn.STDEV.P(Table2[6M Return vs Nifty])</f>
        <v>0.74005986179016847</v>
      </c>
      <c r="M363">
        <v>1.5475497119100701</v>
      </c>
      <c r="N363">
        <f>(Table2[[#This Row],[1W Return vs Nifty]]-AVERAGE(Table2[1W Return vs Nifty]))/_xlfn.STDEV.P(Table2[1W Return vs Nifty])</f>
        <v>0.29729091497103022</v>
      </c>
      <c r="O363">
        <v>1996.06</v>
      </c>
      <c r="P363">
        <v>2055.3016160372299</v>
      </c>
      <c r="Q363">
        <v>1786.0035929851099</v>
      </c>
      <c r="R363">
        <v>40.555647306899601</v>
      </c>
      <c r="S363" s="1">
        <f>(Table2[[#This Row],[Close Price]]-Table2[[#This Row],[20D EMA]])/Table2[[#This Row],[20D EMA]]</f>
        <v>-1.4834223420137621E-2</v>
      </c>
      <c r="T363" s="1">
        <f>(Table2[[#This Row],[Close Price]]-Table2[[#This Row],[50D EMA]])/Table2[[#This Row],[50D EMA]]</f>
        <v>-4.323045111429543E-2</v>
      </c>
      <c r="U363" s="1">
        <f>(Table2[[#This Row],[Close Price]]-Table2[[#This Row],[200D EMA]])/Table2[[#This Row],[200D EMA]]</f>
        <v>0.10103361926237432</v>
      </c>
      <c r="V363">
        <v>0.38276375856639999</v>
      </c>
      <c r="W363">
        <v>1903.55</v>
      </c>
      <c r="X363">
        <v>1975</v>
      </c>
      <c r="Y363">
        <v>1806</v>
      </c>
      <c r="Z363">
        <v>1975</v>
      </c>
      <c r="AA363">
        <v>1806</v>
      </c>
      <c r="AB363">
        <v>2299.8000000000002</v>
      </c>
      <c r="AC363" s="1">
        <f>(Table2[[#This Row],[Close Price]]/Table2[[#This Row],[Day Low]])-1</f>
        <v>3.3043523942108299E-2</v>
      </c>
      <c r="AD363" s="1">
        <f>(Table2[[#This Row],[Day High]]/Table2[[#This Row],[Close Price]])-1</f>
        <v>4.347936637087102E-3</v>
      </c>
      <c r="AE363" s="1">
        <f>(Table2[[#This Row],[Close Price]]/Table2[[#This Row],[Current Week Low]])-1</f>
        <v>8.8842746400885853E-2</v>
      </c>
      <c r="AF363" s="1">
        <f>(Table2[[#This Row],[Current Week High]]/Table2[[#This Row],[Close Price]])-1</f>
        <v>4.347936637087102E-3</v>
      </c>
      <c r="AG363" s="1">
        <f>(Table2[[#This Row],[Close Price]]/Table2[[#This Row],[Current Month Low]])-1</f>
        <v>8.8842746400885853E-2</v>
      </c>
      <c r="AH363" s="1">
        <f>(Table2[[#This Row],[Current Month High]]/Table2[[#This Row],[Close Price]])-1</f>
        <v>0.16951867578631541</v>
      </c>
      <c r="AI363">
        <v>26.776678786645899</v>
      </c>
      <c r="AJ363">
        <v>83.480289246559295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-0.15</v>
      </c>
      <c r="AM363" t="s">
        <v>3158</v>
      </c>
      <c r="AN363">
        <v>-4.22</v>
      </c>
      <c r="AO363" t="s">
        <v>3158</v>
      </c>
      <c r="AP363">
        <v>-9.4755848170456E-2</v>
      </c>
      <c r="AQ363">
        <f>(Table2[[#This Row],[Sharpe Ratio]]-AVERAGE(Table2[Sharpe Ratio]))/_xlfn.STDEV.P(Table2[Sharpe Ratio])</f>
        <v>-1.8019573216974611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261</v>
      </c>
      <c r="AT363">
        <f>_xlfn.RANK.AVG(Table2[[#This Row],[6M Return vs Nifty Z-Score]],Table2[6M Return vs Nifty Z-Score])</f>
        <v>123</v>
      </c>
      <c r="AU363">
        <f>_xlfn.RANK.AVG(Table2[[#This Row],[Sharpe Ratio Z-Score]],Table2[Sharpe Ratio Z-Score])</f>
        <v>707</v>
      </c>
      <c r="AV363">
        <f>(Table2[[#This Row],[Rank 1Y]]+Table2[[#This Row],[Rank 6M]]+Table2[[#This Row],[Rank Sharpe]])/3</f>
        <v>363.66666666666669</v>
      </c>
    </row>
    <row r="364" spans="1:48" hidden="1" x14ac:dyDescent="0.3">
      <c r="A364" t="s">
        <v>1269</v>
      </c>
      <c r="B364" t="s">
        <v>1270</v>
      </c>
      <c r="C364" t="s">
        <v>3126</v>
      </c>
      <c r="D364" t="s">
        <v>406</v>
      </c>
      <c r="E364">
        <v>8853.4906288000002</v>
      </c>
      <c r="F364">
        <v>160.47999999999999</v>
      </c>
      <c r="G364">
        <v>1.9922583213863001</v>
      </c>
      <c r="H364">
        <f>(Table2[[#This Row],[1Y Return vs Nifty]]-AVERAGE(Table2[1Y Return vs Nifty]))/_xlfn.STDEV.P(Table2[1Y Return vs Nifty])</f>
        <v>-0.35138394393628458</v>
      </c>
      <c r="I364">
        <v>-9.6088302782086394</v>
      </c>
      <c r="J364">
        <f>(Table2[[#This Row],[1M Return vs Nifty]]-AVERAGE(Table2[1M Return vs Nifty]))/_xlfn.STDEV.P(Table2[1M Return vs Nifty])</f>
        <v>-0.8560784902495211</v>
      </c>
      <c r="K364">
        <v>-1.1547097557869199</v>
      </c>
      <c r="L364">
        <f>(Table2[[#This Row],[6M Return vs Nifty]]-AVERAGE(Table2[6M Return vs Nifty]))/_xlfn.STDEV.P(Table2[6M Return vs Nifty])</f>
        <v>-0.17024392574825722</v>
      </c>
      <c r="M364">
        <v>-0.76376966397645696</v>
      </c>
      <c r="N364">
        <f>(Table2[[#This Row],[1W Return vs Nifty]]-AVERAGE(Table2[1W Return vs Nifty]))/_xlfn.STDEV.P(Table2[1W Return vs Nifty])</f>
        <v>-0.15516257248386742</v>
      </c>
      <c r="O364">
        <v>166.67</v>
      </c>
      <c r="P364">
        <v>177.66873112097699</v>
      </c>
      <c r="Q364">
        <v>171.10498123534899</v>
      </c>
      <c r="R364">
        <v>32.970354509240501</v>
      </c>
      <c r="S364" s="1">
        <f>(Table2[[#This Row],[Close Price]]-Table2[[#This Row],[20D EMA]])/Table2[[#This Row],[20D EMA]]</f>
        <v>-3.7139257214855691E-2</v>
      </c>
      <c r="T364" s="1">
        <f>(Table2[[#This Row],[Close Price]]-Table2[[#This Row],[50D EMA]])/Table2[[#This Row],[50D EMA]]</f>
        <v>-9.6745955309789217E-2</v>
      </c>
      <c r="U364" s="1">
        <f>(Table2[[#This Row],[Close Price]]-Table2[[#This Row],[200D EMA]])/Table2[[#This Row],[200D EMA]]</f>
        <v>-6.2096270714262276E-2</v>
      </c>
      <c r="V364">
        <v>0.57975875259455001</v>
      </c>
      <c r="W364">
        <v>154.01</v>
      </c>
      <c r="X364">
        <v>162.49</v>
      </c>
      <c r="Y364">
        <v>147.93</v>
      </c>
      <c r="Z364">
        <v>162.49</v>
      </c>
      <c r="AA364">
        <v>147.80000000000001</v>
      </c>
      <c r="AB364">
        <v>189.3</v>
      </c>
      <c r="AC364" s="1">
        <f>(Table2[[#This Row],[Close Price]]/Table2[[#This Row],[Day Low]])-1</f>
        <v>4.2010259074086065E-2</v>
      </c>
      <c r="AD364" s="1">
        <f>(Table2[[#This Row],[Day High]]/Table2[[#This Row],[Close Price]])-1</f>
        <v>1.2524925224327133E-2</v>
      </c>
      <c r="AE364" s="1">
        <f>(Table2[[#This Row],[Close Price]]/Table2[[#This Row],[Current Week Low]])-1</f>
        <v>8.4837423105522669E-2</v>
      </c>
      <c r="AF364" s="1">
        <f>(Table2[[#This Row],[Current Week High]]/Table2[[#This Row],[Close Price]])-1</f>
        <v>1.2524925224327133E-2</v>
      </c>
      <c r="AG364" s="1">
        <f>(Table2[[#This Row],[Close Price]]/Table2[[#This Row],[Current Month Low]])-1</f>
        <v>8.5791610284167596E-2</v>
      </c>
      <c r="AH364" s="1">
        <f>(Table2[[#This Row],[Current Month High]]/Table2[[#This Row],[Close Price]])-1</f>
        <v>0.17958624127617173</v>
      </c>
      <c r="AI364">
        <v>52.666999002990998</v>
      </c>
      <c r="AJ364">
        <v>35.540540540540498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-0.17</v>
      </c>
      <c r="AM364" t="s">
        <v>3158</v>
      </c>
      <c r="AN364">
        <v>-8.91</v>
      </c>
      <c r="AO364" t="s">
        <v>3158</v>
      </c>
      <c r="AP364">
        <v>7.3294477765445995E-2</v>
      </c>
      <c r="AQ364">
        <f>(Table2[[#This Row],[Sharpe Ratio]]-AVERAGE(Table2[Sharpe Ratio]))/_xlfn.STDEV.P(Table2[Sharpe Ratio])</f>
        <v>0.19544204324701858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425</v>
      </c>
      <c r="AT364">
        <f>_xlfn.RANK.AVG(Table2[[#This Row],[6M Return vs Nifty Z-Score]],Table2[6M Return vs Nifty Z-Score])</f>
        <v>388</v>
      </c>
      <c r="AU364">
        <f>_xlfn.RANK.AVG(Table2[[#This Row],[Sharpe Ratio Z-Score]],Table2[Sharpe Ratio Z-Score])</f>
        <v>288</v>
      </c>
      <c r="AV364">
        <f>(Table2[[#This Row],[Rank 1Y]]+Table2[[#This Row],[Rank 6M]]+Table2[[#This Row],[Rank Sharpe]])/3</f>
        <v>367</v>
      </c>
    </row>
    <row r="365" spans="1:48" hidden="1" x14ac:dyDescent="0.3">
      <c r="A365" t="s">
        <v>761</v>
      </c>
      <c r="B365" t="s">
        <v>762</v>
      </c>
      <c r="C365" t="s">
        <v>3116</v>
      </c>
      <c r="D365" t="s">
        <v>51</v>
      </c>
      <c r="E365">
        <v>21298.59730102</v>
      </c>
      <c r="F365">
        <v>1083.55</v>
      </c>
      <c r="G365">
        <v>20.3253075936756</v>
      </c>
      <c r="H365">
        <f>(Table2[[#This Row],[1Y Return vs Nifty]]-AVERAGE(Table2[1Y Return vs Nifty]))/_xlfn.STDEV.P(Table2[1Y Return vs Nifty])</f>
        <v>-2.8458923729149252E-2</v>
      </c>
      <c r="I365">
        <v>-6.1656104634039099</v>
      </c>
      <c r="J365">
        <f>(Table2[[#This Row],[1M Return vs Nifty]]-AVERAGE(Table2[1M Return vs Nifty]))/_xlfn.STDEV.P(Table2[1M Return vs Nifty])</f>
        <v>-0.47078642340207966</v>
      </c>
      <c r="K365">
        <v>0.71859150630436996</v>
      </c>
      <c r="L365">
        <f>(Table2[[#This Row],[6M Return vs Nifty]]-AVERAGE(Table2[6M Return vs Nifty]))/_xlfn.STDEV.P(Table2[6M Return vs Nifty])</f>
        <v>-0.10174744822999879</v>
      </c>
      <c r="M365">
        <v>-1.77775414482753</v>
      </c>
      <c r="N365">
        <f>(Table2[[#This Row],[1W Return vs Nifty]]-AVERAGE(Table2[1W Return vs Nifty]))/_xlfn.STDEV.P(Table2[1W Return vs Nifty])</f>
        <v>-0.35365561475771695</v>
      </c>
      <c r="O365">
        <v>1126.1300000000001</v>
      </c>
      <c r="P365">
        <v>1134.9770084373399</v>
      </c>
      <c r="Q365">
        <v>1023.8642945806</v>
      </c>
      <c r="R365">
        <v>26.881526987251601</v>
      </c>
      <c r="S365" s="1">
        <f>(Table2[[#This Row],[Close Price]]-Table2[[#This Row],[20D EMA]])/Table2[[#This Row],[20D EMA]]</f>
        <v>-3.7810909930469976E-2</v>
      </c>
      <c r="T365" s="1">
        <f>(Table2[[#This Row],[Close Price]]-Table2[[#This Row],[50D EMA]])/Table2[[#This Row],[50D EMA]]</f>
        <v>-4.5311057453177615E-2</v>
      </c>
      <c r="U365" s="1">
        <f>(Table2[[#This Row],[Close Price]]-Table2[[#This Row],[200D EMA]])/Table2[[#This Row],[200D EMA]]</f>
        <v>5.8294547173215638E-2</v>
      </c>
      <c r="V365">
        <v>0.410159376804412</v>
      </c>
      <c r="W365">
        <v>1056.55</v>
      </c>
      <c r="X365">
        <v>1091.05</v>
      </c>
      <c r="Y365">
        <v>1027.9000000000001</v>
      </c>
      <c r="Z365">
        <v>1091.05</v>
      </c>
      <c r="AA365">
        <v>1027.9000000000001</v>
      </c>
      <c r="AB365">
        <v>1303.9000000000001</v>
      </c>
      <c r="AC365" s="1">
        <f>(Table2[[#This Row],[Close Price]]/Table2[[#This Row],[Day Low]])-1</f>
        <v>2.5554871989020844E-2</v>
      </c>
      <c r="AD365" s="1">
        <f>(Table2[[#This Row],[Day High]]/Table2[[#This Row],[Close Price]])-1</f>
        <v>6.9216925845601018E-3</v>
      </c>
      <c r="AE365" s="1">
        <f>(Table2[[#This Row],[Close Price]]/Table2[[#This Row],[Current Week Low]])-1</f>
        <v>5.4139507734215275E-2</v>
      </c>
      <c r="AF365" s="1">
        <f>(Table2[[#This Row],[Current Week High]]/Table2[[#This Row],[Close Price]])-1</f>
        <v>6.9216925845601018E-3</v>
      </c>
      <c r="AG365" s="1">
        <f>(Table2[[#This Row],[Close Price]]/Table2[[#This Row],[Current Month Low]])-1</f>
        <v>5.4139507734215275E-2</v>
      </c>
      <c r="AH365" s="1">
        <f>(Table2[[#This Row],[Current Month High]]/Table2[[#This Row],[Close Price]])-1</f>
        <v>0.2033593281343733</v>
      </c>
      <c r="AI365">
        <v>20.335932813437299</v>
      </c>
      <c r="AJ365">
        <v>53.227745174291101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-0.03</v>
      </c>
      <c r="AM365" t="s">
        <v>3158</v>
      </c>
      <c r="AN365">
        <v>-3.81</v>
      </c>
      <c r="AO365" t="s">
        <v>3158</v>
      </c>
      <c r="AP365">
        <v>2.0020417159145001E-2</v>
      </c>
      <c r="AQ365">
        <f>(Table2[[#This Row],[Sharpe Ratio]]-AVERAGE(Table2[Sharpe Ratio]))/_xlfn.STDEV.P(Table2[Sharpe Ratio])</f>
        <v>-0.43775860203840761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302</v>
      </c>
      <c r="AT365">
        <f>_xlfn.RANK.AVG(Table2[[#This Row],[6M Return vs Nifty Z-Score]],Table2[6M Return vs Nifty Z-Score])</f>
        <v>354</v>
      </c>
      <c r="AU365">
        <f>_xlfn.RANK.AVG(Table2[[#This Row],[Sharpe Ratio Z-Score]],Table2[Sharpe Ratio Z-Score])</f>
        <v>446</v>
      </c>
      <c r="AV365">
        <f>(Table2[[#This Row],[Rank 1Y]]+Table2[[#This Row],[Rank 6M]]+Table2[[#This Row],[Rank Sharpe]])/3</f>
        <v>367.33333333333331</v>
      </c>
    </row>
    <row r="366" spans="1:48" hidden="1" x14ac:dyDescent="0.3">
      <c r="A366" t="s">
        <v>1247</v>
      </c>
      <c r="B366" t="s">
        <v>1248</v>
      </c>
      <c r="C366" t="s">
        <v>3114</v>
      </c>
      <c r="D366" t="s">
        <v>986</v>
      </c>
      <c r="E366">
        <v>9067.8483243999999</v>
      </c>
      <c r="F366">
        <v>414.25</v>
      </c>
      <c r="G366">
        <v>-15.3281424851809</v>
      </c>
      <c r="H366">
        <f>(Table2[[#This Row],[1Y Return vs Nifty]]-AVERAGE(Table2[1Y Return vs Nifty]))/_xlfn.STDEV.P(Table2[1Y Return vs Nifty])</f>
        <v>-0.65647180451988063</v>
      </c>
      <c r="I366">
        <v>-9.1579890438661202</v>
      </c>
      <c r="J366">
        <f>(Table2[[#This Row],[1M Return vs Nifty]]-AVERAGE(Table2[1M Return vs Nifty]))/_xlfn.STDEV.P(Table2[1M Return vs Nifty])</f>
        <v>-0.80562991004183193</v>
      </c>
      <c r="K366">
        <v>6.6434003701010198</v>
      </c>
      <c r="L366">
        <f>(Table2[[#This Row],[6M Return vs Nifty]]-AVERAGE(Table2[6M Return vs Nifty]))/_xlfn.STDEV.P(Table2[6M Return vs Nifty])</f>
        <v>0.11489071101939616</v>
      </c>
      <c r="M366">
        <v>2.3797320657813898</v>
      </c>
      <c r="N366">
        <f>(Table2[[#This Row],[1W Return vs Nifty]]-AVERAGE(Table2[1W Return vs Nifty]))/_xlfn.STDEV.P(Table2[1W Return vs Nifty])</f>
        <v>0.460195190397305</v>
      </c>
      <c r="O366">
        <v>423.74</v>
      </c>
      <c r="P366">
        <v>434.37889648077299</v>
      </c>
      <c r="Q366">
        <v>395.55323455823202</v>
      </c>
      <c r="R366">
        <v>35.915564553571798</v>
      </c>
      <c r="S366" s="1">
        <f>(Table2[[#This Row],[Close Price]]-Table2[[#This Row],[20D EMA]])/Table2[[#This Row],[20D EMA]]</f>
        <v>-2.2395808750649004E-2</v>
      </c>
      <c r="T366" s="1">
        <f>(Table2[[#This Row],[Close Price]]-Table2[[#This Row],[50D EMA]])/Table2[[#This Row],[50D EMA]]</f>
        <v>-4.6339489887405161E-2</v>
      </c>
      <c r="U366" s="1">
        <f>(Table2[[#This Row],[Close Price]]-Table2[[#This Row],[200D EMA]])/Table2[[#This Row],[200D EMA]]</f>
        <v>4.7267380995251358E-2</v>
      </c>
      <c r="V366">
        <v>0.30807858947077499</v>
      </c>
      <c r="W366">
        <v>399.3</v>
      </c>
      <c r="X366">
        <v>417</v>
      </c>
      <c r="Y366">
        <v>385.55</v>
      </c>
      <c r="Z366">
        <v>417</v>
      </c>
      <c r="AA366">
        <v>383.05</v>
      </c>
      <c r="AB366">
        <v>485.6</v>
      </c>
      <c r="AC366" s="1">
        <f>(Table2[[#This Row],[Close Price]]/Table2[[#This Row],[Day Low]])-1</f>
        <v>3.7440520911595332E-2</v>
      </c>
      <c r="AD366" s="1">
        <f>(Table2[[#This Row],[Day High]]/Table2[[#This Row],[Close Price]])-1</f>
        <v>6.638503319251754E-3</v>
      </c>
      <c r="AE366" s="1">
        <f>(Table2[[#This Row],[Close Price]]/Table2[[#This Row],[Current Week Low]])-1</f>
        <v>7.4439112955517972E-2</v>
      </c>
      <c r="AF366" s="1">
        <f>(Table2[[#This Row],[Current Week High]]/Table2[[#This Row],[Close Price]])-1</f>
        <v>6.638503319251754E-3</v>
      </c>
      <c r="AG366" s="1">
        <f>(Table2[[#This Row],[Close Price]]/Table2[[#This Row],[Current Month Low]])-1</f>
        <v>8.145150763607889E-2</v>
      </c>
      <c r="AH366" s="1">
        <f>(Table2[[#This Row],[Current Month High]]/Table2[[#This Row],[Close Price]])-1</f>
        <v>0.17223898611949306</v>
      </c>
      <c r="AI366">
        <v>25.045262522631202</v>
      </c>
      <c r="AJ366">
        <v>54.859813084112098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0.1</v>
      </c>
      <c r="AM366" t="s">
        <v>3159</v>
      </c>
      <c r="AN366">
        <v>-4.79</v>
      </c>
      <c r="AO366" t="s">
        <v>3158</v>
      </c>
      <c r="AP366">
        <v>7.4603972102999003E-2</v>
      </c>
      <c r="AQ366">
        <f>(Table2[[#This Row],[Sharpe Ratio]]-AVERAGE(Table2[Sharpe Ratio]))/_xlfn.STDEV.P(Table2[Sharpe Ratio])</f>
        <v>0.21100632819356732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539</v>
      </c>
      <c r="AT366">
        <f>_xlfn.RANK.AVG(Table2[[#This Row],[6M Return vs Nifty Z-Score]],Table2[6M Return vs Nifty Z-Score])</f>
        <v>278</v>
      </c>
      <c r="AU366">
        <f>_xlfn.RANK.AVG(Table2[[#This Row],[Sharpe Ratio Z-Score]],Table2[Sharpe Ratio Z-Score])</f>
        <v>285</v>
      </c>
      <c r="AV366">
        <f>(Table2[[#This Row],[Rank 1Y]]+Table2[[#This Row],[Rank 6M]]+Table2[[#This Row],[Rank Sharpe]])/3</f>
        <v>367.33333333333331</v>
      </c>
    </row>
    <row r="367" spans="1:48" hidden="1" x14ac:dyDescent="0.3">
      <c r="A367" t="s">
        <v>1373</v>
      </c>
      <c r="B367" t="s">
        <v>1374</v>
      </c>
      <c r="C367" t="s">
        <v>3125</v>
      </c>
      <c r="D367" t="s">
        <v>134</v>
      </c>
      <c r="E367">
        <v>7943.9585023700001</v>
      </c>
      <c r="F367">
        <v>542.29999999999995</v>
      </c>
      <c r="G367">
        <v>-0.32772919816440499</v>
      </c>
      <c r="H367">
        <f>(Table2[[#This Row],[1Y Return vs Nifty]]-AVERAGE(Table2[1Y Return vs Nifty]))/_xlfn.STDEV.P(Table2[1Y Return vs Nifty])</f>
        <v>-0.39224905074443644</v>
      </c>
      <c r="I367">
        <v>0.92012057377060996</v>
      </c>
      <c r="J367">
        <f>(Table2[[#This Row],[1M Return vs Nifty]]-AVERAGE(Table2[1M Return vs Nifty]))/_xlfn.STDEV.P(Table2[1M Return vs Nifty])</f>
        <v>0.322098173944739</v>
      </c>
      <c r="K367">
        <v>15.9354589690405</v>
      </c>
      <c r="L367">
        <f>(Table2[[#This Row],[6M Return vs Nifty]]-AVERAGE(Table2[6M Return vs Nifty]))/_xlfn.STDEV.P(Table2[6M Return vs Nifty])</f>
        <v>0.45465094916179766</v>
      </c>
      <c r="M367">
        <v>-0.27502555660724298</v>
      </c>
      <c r="N367">
        <f>(Table2[[#This Row],[1W Return vs Nifty]]-AVERAGE(Table2[1W Return vs Nifty]))/_xlfn.STDEV.P(Table2[1W Return vs Nifty])</f>
        <v>-5.9488223815625123E-2</v>
      </c>
      <c r="O367">
        <v>561.61</v>
      </c>
      <c r="P367">
        <v>567.92829293073805</v>
      </c>
      <c r="Q367">
        <v>522.397062249643</v>
      </c>
      <c r="R367">
        <v>42.084248537627403</v>
      </c>
      <c r="S367" s="1">
        <f>(Table2[[#This Row],[Close Price]]-Table2[[#This Row],[20D EMA]])/Table2[[#This Row],[20D EMA]]</f>
        <v>-3.4383290895817487E-2</v>
      </c>
      <c r="T367" s="1">
        <f>(Table2[[#This Row],[Close Price]]-Table2[[#This Row],[50D EMA]])/Table2[[#This Row],[50D EMA]]</f>
        <v>-4.5125930948933385E-2</v>
      </c>
      <c r="U367" s="1">
        <f>(Table2[[#This Row],[Close Price]]-Table2[[#This Row],[200D EMA]])/Table2[[#This Row],[200D EMA]]</f>
        <v>3.809925282628359E-2</v>
      </c>
      <c r="V367">
        <v>0.392942582131864</v>
      </c>
      <c r="W367">
        <v>540.4</v>
      </c>
      <c r="X367">
        <v>558.1</v>
      </c>
      <c r="Y367">
        <v>521.45000000000005</v>
      </c>
      <c r="Z367">
        <v>558.1</v>
      </c>
      <c r="AA367">
        <v>521.45000000000005</v>
      </c>
      <c r="AB367">
        <v>602.75</v>
      </c>
      <c r="AC367" s="1">
        <f>(Table2[[#This Row],[Close Price]]/Table2[[#This Row],[Day Low]])-1</f>
        <v>3.515914137675713E-3</v>
      </c>
      <c r="AD367" s="1">
        <f>(Table2[[#This Row],[Day High]]/Table2[[#This Row],[Close Price]])-1</f>
        <v>2.9135165037802002E-2</v>
      </c>
      <c r="AE367" s="1">
        <f>(Table2[[#This Row],[Close Price]]/Table2[[#This Row],[Current Week Low]])-1</f>
        <v>3.9984658164732734E-2</v>
      </c>
      <c r="AF367" s="1">
        <f>(Table2[[#This Row],[Current Week High]]/Table2[[#This Row],[Close Price]])-1</f>
        <v>2.9135165037802002E-2</v>
      </c>
      <c r="AG367" s="1">
        <f>(Table2[[#This Row],[Close Price]]/Table2[[#This Row],[Current Month Low]])-1</f>
        <v>3.9984658164732734E-2</v>
      </c>
      <c r="AH367" s="1">
        <f>(Table2[[#This Row],[Current Month High]]/Table2[[#This Row],[Close Price]])-1</f>
        <v>0.11146966623640053</v>
      </c>
      <c r="AI367">
        <v>28.895445325465602</v>
      </c>
      <c r="AJ367">
        <v>42.691751085383402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-0.04</v>
      </c>
      <c r="AM367" t="s">
        <v>3158</v>
      </c>
      <c r="AN367">
        <v>-2.1800000000000002</v>
      </c>
      <c r="AO367" t="s">
        <v>3158</v>
      </c>
      <c r="AP367">
        <v>3.7173901103219999E-3</v>
      </c>
      <c r="AQ367">
        <f>(Table2[[#This Row],[Sharpe Ratio]]-AVERAGE(Table2[Sharpe Ratio]))/_xlfn.STDEV.P(Table2[Sharpe Ratio])</f>
        <v>-0.63153184045754762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446</v>
      </c>
      <c r="AT367">
        <f>_xlfn.RANK.AVG(Table2[[#This Row],[6M Return vs Nifty Z-Score]],Table2[6M Return vs Nifty Z-Score])</f>
        <v>179</v>
      </c>
      <c r="AU367">
        <f>_xlfn.RANK.AVG(Table2[[#This Row],[Sharpe Ratio Z-Score]],Table2[Sharpe Ratio Z-Score])</f>
        <v>487</v>
      </c>
      <c r="AV367">
        <f>(Table2[[#This Row],[Rank 1Y]]+Table2[[#This Row],[Rank 6M]]+Table2[[#This Row],[Rank Sharpe]])/3</f>
        <v>370.66666666666669</v>
      </c>
    </row>
    <row r="368" spans="1:48" hidden="1" x14ac:dyDescent="0.3">
      <c r="A368" t="s">
        <v>1853</v>
      </c>
      <c r="B368" t="s">
        <v>1854</v>
      </c>
      <c r="C368" t="s">
        <v>3128</v>
      </c>
      <c r="D368" t="s">
        <v>114</v>
      </c>
      <c r="E368">
        <v>4050.2260925099999</v>
      </c>
      <c r="F368">
        <v>236.85</v>
      </c>
      <c r="G368">
        <v>47.308442720599203</v>
      </c>
      <c r="H368">
        <f>(Table2[[#This Row],[1Y Return vs Nifty]]-AVERAGE(Table2[1Y Return vs Nifty]))/_xlfn.STDEV.P(Table2[1Y Return vs Nifty])</f>
        <v>0.44683186541874814</v>
      </c>
      <c r="I368">
        <v>-12.5885729701233</v>
      </c>
      <c r="J368">
        <f>(Table2[[#This Row],[1M Return vs Nifty]]-AVERAGE(Table2[1M Return vs Nifty]))/_xlfn.STDEV.P(Table2[1M Return vs Nifty])</f>
        <v>-1.1895080364855832</v>
      </c>
      <c r="K368">
        <v>-21.1908140306045</v>
      </c>
      <c r="L368">
        <f>(Table2[[#This Row],[6M Return vs Nifty]]-AVERAGE(Table2[6M Return vs Nifty]))/_xlfn.STDEV.P(Table2[6M Return vs Nifty])</f>
        <v>-0.90285570250082303</v>
      </c>
      <c r="M368">
        <v>-3.1596622680291899</v>
      </c>
      <c r="N368">
        <f>(Table2[[#This Row],[1W Return vs Nifty]]-AVERAGE(Table2[1W Return vs Nifty]))/_xlfn.STDEV.P(Table2[1W Return vs Nifty])</f>
        <v>-0.62417173477467636</v>
      </c>
      <c r="O368">
        <v>244.29</v>
      </c>
      <c r="P368">
        <v>257.55122721890802</v>
      </c>
      <c r="Q368">
        <v>250.832660295067</v>
      </c>
      <c r="R368">
        <v>30.733406036728699</v>
      </c>
      <c r="S368" s="1">
        <f>(Table2[[#This Row],[Close Price]]-Table2[[#This Row],[20D EMA]])/Table2[[#This Row],[20D EMA]]</f>
        <v>-3.0455606041999254E-2</v>
      </c>
      <c r="T368" s="1">
        <f>(Table2[[#This Row],[Close Price]]-Table2[[#This Row],[50D EMA]])/Table2[[#This Row],[50D EMA]]</f>
        <v>-8.037712513523701E-2</v>
      </c>
      <c r="U368" s="1">
        <f>(Table2[[#This Row],[Close Price]]-Table2[[#This Row],[200D EMA]])/Table2[[#This Row],[200D EMA]]</f>
        <v>-5.5744974672032356E-2</v>
      </c>
      <c r="V368">
        <v>0.816940064701969</v>
      </c>
      <c r="W368">
        <v>225.55</v>
      </c>
      <c r="X368">
        <v>240.05</v>
      </c>
      <c r="Y368">
        <v>217.35</v>
      </c>
      <c r="Z368">
        <v>240.05</v>
      </c>
      <c r="AA368">
        <v>217.35</v>
      </c>
      <c r="AB368">
        <v>278.45</v>
      </c>
      <c r="AC368" s="1">
        <f>(Table2[[#This Row],[Close Price]]/Table2[[#This Row],[Day Low]])-1</f>
        <v>5.0099756151629204E-2</v>
      </c>
      <c r="AD368" s="1">
        <f>(Table2[[#This Row],[Day High]]/Table2[[#This Row],[Close Price]])-1</f>
        <v>1.351066075575269E-2</v>
      </c>
      <c r="AE368" s="1">
        <f>(Table2[[#This Row],[Close Price]]/Table2[[#This Row],[Current Week Low]])-1</f>
        <v>8.9717046238785292E-2</v>
      </c>
      <c r="AF368" s="1">
        <f>(Table2[[#This Row],[Current Week High]]/Table2[[#This Row],[Close Price]])-1</f>
        <v>1.351066075575269E-2</v>
      </c>
      <c r="AG368" s="1">
        <f>(Table2[[#This Row],[Close Price]]/Table2[[#This Row],[Current Month Low]])-1</f>
        <v>8.9717046238785292E-2</v>
      </c>
      <c r="AH368" s="1">
        <f>(Table2[[#This Row],[Current Month High]]/Table2[[#This Row],[Close Price]])-1</f>
        <v>0.17563858982478364</v>
      </c>
      <c r="AI368">
        <v>35.296601224403602</v>
      </c>
      <c r="AJ368">
        <v>76.753731343283505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</v>
      </c>
      <c r="AM368">
        <v>0</v>
      </c>
      <c r="AN368">
        <v>-6.38</v>
      </c>
      <c r="AO368" t="s">
        <v>3158</v>
      </c>
      <c r="AP368">
        <v>6.2350973392362001E-2</v>
      </c>
      <c r="AQ368">
        <f>(Table2[[#This Row],[Sharpe Ratio]]-AVERAGE(Table2[Sharpe Ratio]))/_xlfn.STDEV.P(Table2[Sharpe Ratio])</f>
        <v>6.5370598497768717E-2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177</v>
      </c>
      <c r="AT368">
        <f>_xlfn.RANK.AVG(Table2[[#This Row],[6M Return vs Nifty Z-Score]],Table2[6M Return vs Nifty Z-Score])</f>
        <v>619</v>
      </c>
      <c r="AU368">
        <f>_xlfn.RANK.AVG(Table2[[#This Row],[Sharpe Ratio Z-Score]],Table2[Sharpe Ratio Z-Score])</f>
        <v>317</v>
      </c>
      <c r="AV368">
        <f>(Table2[[#This Row],[Rank 1Y]]+Table2[[#This Row],[Rank 6M]]+Table2[[#This Row],[Rank Sharpe]])/3</f>
        <v>371</v>
      </c>
    </row>
    <row r="369" spans="1:48" hidden="1" x14ac:dyDescent="0.3">
      <c r="A369" t="s">
        <v>1502</v>
      </c>
      <c r="B369" t="s">
        <v>1503</v>
      </c>
      <c r="C369" t="s">
        <v>3118</v>
      </c>
      <c r="D369" t="s">
        <v>200</v>
      </c>
      <c r="E369">
        <v>6720.5119465500002</v>
      </c>
      <c r="F369">
        <v>490.3</v>
      </c>
      <c r="G369">
        <v>4.2810257786769697</v>
      </c>
      <c r="H369">
        <f>(Table2[[#This Row],[1Y Return vs Nifty]]-AVERAGE(Table2[1Y Return vs Nifty]))/_xlfn.STDEV.P(Table2[1Y Return vs Nifty])</f>
        <v>-0.3110687586979955</v>
      </c>
      <c r="I369">
        <v>-3.55087598683714</v>
      </c>
      <c r="J369">
        <f>(Table2[[#This Row],[1M Return vs Nifty]]-AVERAGE(Table2[1M Return vs Nifty]))/_xlfn.STDEV.P(Table2[1M Return vs Nifty])</f>
        <v>-0.17820084800488215</v>
      </c>
      <c r="K369">
        <v>8.2989429845657003</v>
      </c>
      <c r="L369">
        <f>(Table2[[#This Row],[6M Return vs Nifty]]-AVERAGE(Table2[6M Return vs Nifty]))/_xlfn.STDEV.P(Table2[6M Return vs Nifty])</f>
        <v>0.1754249346207854</v>
      </c>
      <c r="M369">
        <v>-1.1884236995328601</v>
      </c>
      <c r="N369">
        <f>(Table2[[#This Row],[1W Return vs Nifty]]-AVERAGE(Table2[1W Return vs Nifty]))/_xlfn.STDEV.P(Table2[1W Return vs Nifty])</f>
        <v>-0.23829093689503636</v>
      </c>
      <c r="O369">
        <v>500.52</v>
      </c>
      <c r="P369">
        <v>510.94698425838402</v>
      </c>
      <c r="Q369">
        <v>476.66642186931</v>
      </c>
      <c r="R369">
        <v>28.8619428696482</v>
      </c>
      <c r="S369" s="1">
        <f>(Table2[[#This Row],[Close Price]]-Table2[[#This Row],[20D EMA]])/Table2[[#This Row],[20D EMA]]</f>
        <v>-2.0418764484935608E-2</v>
      </c>
      <c r="T369" s="1">
        <f>(Table2[[#This Row],[Close Price]]-Table2[[#This Row],[50D EMA]])/Table2[[#This Row],[50D EMA]]</f>
        <v>-4.0409249676563126E-2</v>
      </c>
      <c r="U369" s="1">
        <f>(Table2[[#This Row],[Close Price]]-Table2[[#This Row],[200D EMA]])/Table2[[#This Row],[200D EMA]]</f>
        <v>2.8601926851117693E-2</v>
      </c>
      <c r="V369">
        <v>0.22938151391250999</v>
      </c>
      <c r="W369">
        <v>481.1</v>
      </c>
      <c r="X369">
        <v>494.05</v>
      </c>
      <c r="Y369">
        <v>474.1</v>
      </c>
      <c r="Z369">
        <v>494.5</v>
      </c>
      <c r="AA369">
        <v>474.1</v>
      </c>
      <c r="AB369">
        <v>534.9</v>
      </c>
      <c r="AC369" s="1">
        <f>(Table2[[#This Row],[Close Price]]/Table2[[#This Row],[Day Low]])-1</f>
        <v>1.9122843483683205E-2</v>
      </c>
      <c r="AD369" s="1">
        <f>(Table2[[#This Row],[Day High]]/Table2[[#This Row],[Close Price]])-1</f>
        <v>7.6483785437486684E-3</v>
      </c>
      <c r="AE369" s="1">
        <f>(Table2[[#This Row],[Close Price]]/Table2[[#This Row],[Current Week Low]])-1</f>
        <v>3.4170006327779001E-2</v>
      </c>
      <c r="AF369" s="1">
        <f>(Table2[[#This Row],[Current Week High]]/Table2[[#This Row],[Close Price]])-1</f>
        <v>8.5661839689985531E-3</v>
      </c>
      <c r="AG369" s="1">
        <f>(Table2[[#This Row],[Close Price]]/Table2[[#This Row],[Current Month Low]])-1</f>
        <v>3.4170006327779001E-2</v>
      </c>
      <c r="AH369" s="1">
        <f>(Table2[[#This Row],[Current Month High]]/Table2[[#This Row],[Close Price]])-1</f>
        <v>9.0964715480318148E-2</v>
      </c>
      <c r="AI369">
        <v>30.450744442178198</v>
      </c>
      <c r="AJ369">
        <v>37.108501118568199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0.01</v>
      </c>
      <c r="AM369" t="s">
        <v>3159</v>
      </c>
      <c r="AN369">
        <v>-2.4300000000000002</v>
      </c>
      <c r="AO369" t="s">
        <v>3158</v>
      </c>
      <c r="AP369">
        <v>1.8061910140302999E-2</v>
      </c>
      <c r="AQ369">
        <f>(Table2[[#This Row],[Sharpe Ratio]]-AVERAGE(Table2[Sharpe Ratio]))/_xlfn.STDEV.P(Table2[Sharpe Ratio])</f>
        <v>-0.46103687093725171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405</v>
      </c>
      <c r="AT369">
        <f>_xlfn.RANK.AVG(Table2[[#This Row],[6M Return vs Nifty Z-Score]],Table2[6M Return vs Nifty Z-Score])</f>
        <v>258</v>
      </c>
      <c r="AU369">
        <f>_xlfn.RANK.AVG(Table2[[#This Row],[Sharpe Ratio Z-Score]],Table2[Sharpe Ratio Z-Score])</f>
        <v>454</v>
      </c>
      <c r="AV369">
        <f>(Table2[[#This Row],[Rank 1Y]]+Table2[[#This Row],[Rank 6M]]+Table2[[#This Row],[Rank Sharpe]])/3</f>
        <v>372.33333333333331</v>
      </c>
    </row>
    <row r="370" spans="1:48" hidden="1" x14ac:dyDescent="0.3">
      <c r="A370" t="s">
        <v>103</v>
      </c>
      <c r="B370" t="s">
        <v>104</v>
      </c>
      <c r="C370" t="s">
        <v>3117</v>
      </c>
      <c r="D370" t="s">
        <v>105</v>
      </c>
      <c r="E370">
        <v>258862.58755475999</v>
      </c>
      <c r="F370">
        <v>1634.2</v>
      </c>
      <c r="G370">
        <v>51.3856127115898</v>
      </c>
      <c r="H370">
        <f>(Table2[[#This Row],[1Y Return vs Nifty]]-AVERAGE(Table2[1Y Return vs Nifty]))/_xlfn.STDEV.P(Table2[1Y Return vs Nifty])</f>
        <v>0.51864862553178925</v>
      </c>
      <c r="I370">
        <v>-11.97132860981</v>
      </c>
      <c r="J370">
        <f>(Table2[[#This Row],[1M Return vs Nifty]]-AVERAGE(Table2[1M Return vs Nifty]))/_xlfn.STDEV.P(Table2[1M Return vs Nifty])</f>
        <v>-1.120439150928962</v>
      </c>
      <c r="K370">
        <v>-16.772194060557698</v>
      </c>
      <c r="L370">
        <f>(Table2[[#This Row],[6M Return vs Nifty]]-AVERAGE(Table2[6M Return vs Nifty]))/_xlfn.STDEV.P(Table2[6M Return vs Nifty])</f>
        <v>-0.74129071049192463</v>
      </c>
      <c r="M370">
        <v>-2.5423933986602298</v>
      </c>
      <c r="N370">
        <f>(Table2[[#This Row],[1W Return vs Nifty]]-AVERAGE(Table2[1W Return vs Nifty]))/_xlfn.STDEV.P(Table2[1W Return vs Nifty])</f>
        <v>-0.50333795664905268</v>
      </c>
      <c r="O370">
        <v>1730.42</v>
      </c>
      <c r="P370">
        <v>1795.72899418675</v>
      </c>
      <c r="Q370">
        <v>1736.6565613876401</v>
      </c>
      <c r="R370">
        <v>26.270950538106401</v>
      </c>
      <c r="S370" s="1">
        <f>(Table2[[#This Row],[Close Price]]-Table2[[#This Row],[20D EMA]])/Table2[[#This Row],[20D EMA]]</f>
        <v>-5.5604997630633042E-2</v>
      </c>
      <c r="T370" s="1">
        <f>(Table2[[#This Row],[Close Price]]-Table2[[#This Row],[50D EMA]])/Table2[[#This Row],[50D EMA]]</f>
        <v>-8.9951765945564213E-2</v>
      </c>
      <c r="U370" s="1">
        <f>(Table2[[#This Row],[Close Price]]-Table2[[#This Row],[200D EMA]])/Table2[[#This Row],[200D EMA]]</f>
        <v>-5.8996443894338092E-2</v>
      </c>
      <c r="V370">
        <v>0.37861639024824301</v>
      </c>
      <c r="W370">
        <v>1596.65</v>
      </c>
      <c r="X370">
        <v>1653.75</v>
      </c>
      <c r="Y370">
        <v>1588</v>
      </c>
      <c r="Z370">
        <v>1661.7</v>
      </c>
      <c r="AA370">
        <v>1588</v>
      </c>
      <c r="AB370">
        <v>1929.55</v>
      </c>
      <c r="AC370" s="1">
        <f>(Table2[[#This Row],[Close Price]]/Table2[[#This Row],[Day Low]])-1</f>
        <v>2.3517990793223253E-2</v>
      </c>
      <c r="AD370" s="1">
        <f>(Table2[[#This Row],[Day High]]/Table2[[#This Row],[Close Price]])-1</f>
        <v>1.1963040019581372E-2</v>
      </c>
      <c r="AE370" s="1">
        <f>(Table2[[#This Row],[Close Price]]/Table2[[#This Row],[Current Week Low]])-1</f>
        <v>2.9093198992443448E-2</v>
      </c>
      <c r="AF370" s="1">
        <f>(Table2[[#This Row],[Current Week High]]/Table2[[#This Row],[Close Price]])-1</f>
        <v>1.6827805654142658E-2</v>
      </c>
      <c r="AG370" s="1">
        <f>(Table2[[#This Row],[Close Price]]/Table2[[#This Row],[Current Month Low]])-1</f>
        <v>2.9093198992443448E-2</v>
      </c>
      <c r="AH370" s="1">
        <f>(Table2[[#This Row],[Current Month High]]/Table2[[#This Row],[Close Price]])-1</f>
        <v>0.1807306327254925</v>
      </c>
      <c r="AI370">
        <v>33.037571900624101</v>
      </c>
      <c r="AJ370">
        <v>88.174333582819898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-0.01</v>
      </c>
      <c r="AM370" t="s">
        <v>3158</v>
      </c>
      <c r="AN370">
        <v>-7.95</v>
      </c>
      <c r="AO370" t="s">
        <v>3158</v>
      </c>
      <c r="AP370">
        <v>4.4830165677361998E-2</v>
      </c>
      <c r="AQ370">
        <f>(Table2[[#This Row],[Sharpe Ratio]]-AVERAGE(Table2[Sharpe Ratio]))/_xlfn.STDEV.P(Table2[Sharpe Ratio])</f>
        <v>-0.14287684171608481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163</v>
      </c>
      <c r="AT370">
        <f>_xlfn.RANK.AVG(Table2[[#This Row],[6M Return vs Nifty Z-Score]],Table2[6M Return vs Nifty Z-Score])</f>
        <v>575</v>
      </c>
      <c r="AU370">
        <f>_xlfn.RANK.AVG(Table2[[#This Row],[Sharpe Ratio Z-Score]],Table2[Sharpe Ratio Z-Score])</f>
        <v>383</v>
      </c>
      <c r="AV370">
        <f>(Table2[[#This Row],[Rank 1Y]]+Table2[[#This Row],[Rank 6M]]+Table2[[#This Row],[Rank Sharpe]])/3</f>
        <v>373.66666666666669</v>
      </c>
    </row>
    <row r="371" spans="1:48" hidden="1" x14ac:dyDescent="0.3">
      <c r="A371" t="s">
        <v>73</v>
      </c>
      <c r="B371" t="s">
        <v>74</v>
      </c>
      <c r="C371" t="s">
        <v>3120</v>
      </c>
      <c r="D371" t="s">
        <v>75</v>
      </c>
      <c r="E371">
        <v>322936.03213856998</v>
      </c>
      <c r="F371">
        <v>11205.1</v>
      </c>
      <c r="G371">
        <v>6.2019486668489101</v>
      </c>
      <c r="H371">
        <f>(Table2[[#This Row],[1Y Return vs Nifty]]-AVERAGE(Table2[1Y Return vs Nifty]))/_xlfn.STDEV.P(Table2[1Y Return vs Nifty])</f>
        <v>-0.2772329219385925</v>
      </c>
      <c r="I371">
        <v>-1.06480543670797</v>
      </c>
      <c r="J371">
        <f>(Table2[[#This Row],[1M Return vs Nifty]]-AVERAGE(Table2[1M Return vs Nifty]))/_xlfn.STDEV.P(Table2[1M Return vs Nifty])</f>
        <v>9.9987392103786488E-2</v>
      </c>
      <c r="K371">
        <v>4.6875461514455701</v>
      </c>
      <c r="L371">
        <f>(Table2[[#This Row],[6M Return vs Nifty]]-AVERAGE(Table2[6M Return vs Nifty]))/_xlfn.STDEV.P(Table2[6M Return vs Nifty])</f>
        <v>4.3375719155479241E-2</v>
      </c>
      <c r="M371">
        <v>3.4178740831563599</v>
      </c>
      <c r="N371">
        <f>(Table2[[#This Row],[1W Return vs Nifty]]-AVERAGE(Table2[1W Return vs Nifty]))/_xlfn.STDEV.P(Table2[1W Return vs Nifty])</f>
        <v>0.66341720338917309</v>
      </c>
      <c r="O371">
        <v>11200.64</v>
      </c>
      <c r="P371">
        <v>11322.866835479301</v>
      </c>
      <c r="Q371">
        <v>10638.619603822701</v>
      </c>
      <c r="R371">
        <v>48.917341993671897</v>
      </c>
      <c r="S371" s="1">
        <f>(Table2[[#This Row],[Close Price]]-Table2[[#This Row],[20D EMA]])/Table2[[#This Row],[20D EMA]]</f>
        <v>3.9819153191254661E-4</v>
      </c>
      <c r="T371" s="1">
        <f>(Table2[[#This Row],[Close Price]]-Table2[[#This Row],[50D EMA]])/Table2[[#This Row],[50D EMA]]</f>
        <v>-1.0400796652512721E-2</v>
      </c>
      <c r="U371" s="1">
        <f>(Table2[[#This Row],[Close Price]]-Table2[[#This Row],[200D EMA]])/Table2[[#This Row],[200D EMA]]</f>
        <v>5.3247546887920508E-2</v>
      </c>
      <c r="V371">
        <v>1.2617341874688399</v>
      </c>
      <c r="W371">
        <v>11011.4</v>
      </c>
      <c r="X371">
        <v>11230</v>
      </c>
      <c r="Y371">
        <v>10899.6</v>
      </c>
      <c r="Z371">
        <v>11230</v>
      </c>
      <c r="AA371">
        <v>10672</v>
      </c>
      <c r="AB371">
        <v>11930</v>
      </c>
      <c r="AC371" s="1">
        <f>(Table2[[#This Row],[Close Price]]/Table2[[#This Row],[Day Low]])-1</f>
        <v>1.7590860381059725E-2</v>
      </c>
      <c r="AD371" s="1">
        <f>(Table2[[#This Row],[Day High]]/Table2[[#This Row],[Close Price]])-1</f>
        <v>2.2222023899831633E-3</v>
      </c>
      <c r="AE371" s="1">
        <f>(Table2[[#This Row],[Close Price]]/Table2[[#This Row],[Current Week Low]])-1</f>
        <v>2.8028551506477317E-2</v>
      </c>
      <c r="AF371" s="1">
        <f>(Table2[[#This Row],[Current Week High]]/Table2[[#This Row],[Close Price]])-1</f>
        <v>2.2222023899831633E-3</v>
      </c>
      <c r="AG371" s="1">
        <f>(Table2[[#This Row],[Close Price]]/Table2[[#This Row],[Current Month Low]])-1</f>
        <v>4.9953148425787131E-2</v>
      </c>
      <c r="AH371" s="1">
        <f>(Table2[[#This Row],[Current Month High]]/Table2[[#This Row],[Close Price]])-1</f>
        <v>6.4693755522039043E-2</v>
      </c>
      <c r="AI371">
        <v>8.3256731309850007</v>
      </c>
      <c r="AJ371">
        <v>36.690068252932299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0.03</v>
      </c>
      <c r="AM371" t="s">
        <v>3159</v>
      </c>
      <c r="AN371">
        <v>-0.84</v>
      </c>
      <c r="AO371" t="s">
        <v>3158</v>
      </c>
      <c r="AP371">
        <v>2.9746753997421001E-2</v>
      </c>
      <c r="AQ371">
        <f>(Table2[[#This Row],[Sharpe Ratio]]-AVERAGE(Table2[Sharpe Ratio]))/_xlfn.STDEV.P(Table2[Sharpe Ratio])</f>
        <v>-0.32215407157520221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391</v>
      </c>
      <c r="AT371">
        <f>_xlfn.RANK.AVG(Table2[[#This Row],[6M Return vs Nifty Z-Score]],Table2[6M Return vs Nifty Z-Score])</f>
        <v>312</v>
      </c>
      <c r="AU371">
        <f>_xlfn.RANK.AVG(Table2[[#This Row],[Sharpe Ratio Z-Score]],Table2[Sharpe Ratio Z-Score])</f>
        <v>421</v>
      </c>
      <c r="AV371">
        <f>(Table2[[#This Row],[Rank 1Y]]+Table2[[#This Row],[Rank 6M]]+Table2[[#This Row],[Rank Sharpe]])/3</f>
        <v>374.66666666666669</v>
      </c>
    </row>
    <row r="372" spans="1:48" hidden="1" x14ac:dyDescent="0.3">
      <c r="A372" t="s">
        <v>366</v>
      </c>
      <c r="B372" t="s">
        <v>367</v>
      </c>
      <c r="C372" t="s">
        <v>3126</v>
      </c>
      <c r="D372" t="s">
        <v>278</v>
      </c>
      <c r="E372">
        <v>65368.651245039997</v>
      </c>
      <c r="F372">
        <v>7664.8</v>
      </c>
      <c r="G372">
        <v>0.45235221809993198</v>
      </c>
      <c r="H372">
        <f>(Table2[[#This Row],[1Y Return vs Nifty]]-AVERAGE(Table2[1Y Return vs Nifty]))/_xlfn.STDEV.P(Table2[1Y Return vs Nifty])</f>
        <v>-0.37850841200131502</v>
      </c>
      <c r="I372">
        <v>-4.7447711029409501</v>
      </c>
      <c r="J372">
        <f>(Table2[[#This Row],[1M Return vs Nifty]]-AVERAGE(Table2[1M Return vs Nifty]))/_xlfn.STDEV.P(Table2[1M Return vs Nifty])</f>
        <v>-0.31179624464638012</v>
      </c>
      <c r="K372">
        <v>-14.8383714857773</v>
      </c>
      <c r="L372">
        <f>(Table2[[#This Row],[6M Return vs Nifty]]-AVERAGE(Table2[6M Return vs Nifty]))/_xlfn.STDEV.P(Table2[6M Return vs Nifty])</f>
        <v>-0.67058129647601117</v>
      </c>
      <c r="M372">
        <v>-4.98216909524721</v>
      </c>
      <c r="N372">
        <f>(Table2[[#This Row],[1W Return vs Nifty]]-AVERAGE(Table2[1W Return vs Nifty]))/_xlfn.STDEV.P(Table2[1W Return vs Nifty])</f>
        <v>-0.98093747580034962</v>
      </c>
      <c r="O372">
        <v>7970.2</v>
      </c>
      <c r="P372">
        <v>8001.4305919256803</v>
      </c>
      <c r="Q372">
        <v>7462.3044075223397</v>
      </c>
      <c r="R372">
        <v>23.418036228105699</v>
      </c>
      <c r="S372" s="1">
        <f>(Table2[[#This Row],[Close Price]]-Table2[[#This Row],[20D EMA]])/Table2[[#This Row],[20D EMA]]</f>
        <v>-3.8317733557501649E-2</v>
      </c>
      <c r="T372" s="1">
        <f>(Table2[[#This Row],[Close Price]]-Table2[[#This Row],[50D EMA]])/Table2[[#This Row],[50D EMA]]</f>
        <v>-4.2071300632836497E-2</v>
      </c>
      <c r="U372" s="1">
        <f>(Table2[[#This Row],[Close Price]]-Table2[[#This Row],[200D EMA]])/Table2[[#This Row],[200D EMA]]</f>
        <v>2.7135798999774891E-2</v>
      </c>
      <c r="V372">
        <v>0.49343218776978498</v>
      </c>
      <c r="W372">
        <v>7465</v>
      </c>
      <c r="X372">
        <v>7684.85</v>
      </c>
      <c r="Y372">
        <v>7410</v>
      </c>
      <c r="Z372">
        <v>7695.05</v>
      </c>
      <c r="AA372">
        <v>7410</v>
      </c>
      <c r="AB372">
        <v>8560</v>
      </c>
      <c r="AC372" s="1">
        <f>(Table2[[#This Row],[Close Price]]/Table2[[#This Row],[Day Low]])-1</f>
        <v>2.6764902880107133E-2</v>
      </c>
      <c r="AD372" s="1">
        <f>(Table2[[#This Row],[Day High]]/Table2[[#This Row],[Close Price]])-1</f>
        <v>2.6158542949588082E-3</v>
      </c>
      <c r="AE372" s="1">
        <f>(Table2[[#This Row],[Close Price]]/Table2[[#This Row],[Current Week Low]])-1</f>
        <v>3.4385964912280631E-2</v>
      </c>
      <c r="AF372" s="1">
        <f>(Table2[[#This Row],[Current Week High]]/Table2[[#This Row],[Close Price]])-1</f>
        <v>3.9466130884040496E-3</v>
      </c>
      <c r="AG372" s="1">
        <f>(Table2[[#This Row],[Close Price]]/Table2[[#This Row],[Current Month Low]])-1</f>
        <v>3.4385964912280631E-2</v>
      </c>
      <c r="AH372" s="1">
        <f>(Table2[[#This Row],[Current Month High]]/Table2[[#This Row],[Close Price]])-1</f>
        <v>0.11679365410708686</v>
      </c>
      <c r="AI372">
        <v>29.6191681452875</v>
      </c>
      <c r="AJ372">
        <v>43.939906103286397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0.1</v>
      </c>
      <c r="AM372" t="s">
        <v>3159</v>
      </c>
      <c r="AN372">
        <v>-5.66</v>
      </c>
      <c r="AO372" t="s">
        <v>3158</v>
      </c>
      <c r="AP372">
        <v>0.125732020547938</v>
      </c>
      <c r="AQ372">
        <f>(Table2[[#This Row],[Sharpe Ratio]]-AVERAGE(Table2[Sharpe Ratio]))/_xlfn.STDEV.P(Table2[Sharpe Ratio])</f>
        <v>0.81870007068427642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438</v>
      </c>
      <c r="AT372">
        <f>_xlfn.RANK.AVG(Table2[[#This Row],[6M Return vs Nifty Z-Score]],Table2[6M Return vs Nifty Z-Score])</f>
        <v>546</v>
      </c>
      <c r="AU372">
        <f>_xlfn.RANK.AVG(Table2[[#This Row],[Sharpe Ratio Z-Score]],Table2[Sharpe Ratio Z-Score])</f>
        <v>140</v>
      </c>
      <c r="AV372">
        <f>(Table2[[#This Row],[Rank 1Y]]+Table2[[#This Row],[Rank 6M]]+Table2[[#This Row],[Rank Sharpe]])/3</f>
        <v>374.66666666666669</v>
      </c>
    </row>
    <row r="373" spans="1:48" hidden="1" x14ac:dyDescent="0.3">
      <c r="A373" t="s">
        <v>1013</v>
      </c>
      <c r="B373" t="s">
        <v>1014</v>
      </c>
      <c r="C373" t="s">
        <v>3115</v>
      </c>
      <c r="D373" t="s">
        <v>289</v>
      </c>
      <c r="E373">
        <v>13489.7296819</v>
      </c>
      <c r="F373">
        <v>577.75</v>
      </c>
      <c r="G373">
        <v>86.775167217085993</v>
      </c>
      <c r="H373">
        <f>(Table2[[#This Row],[1Y Return vs Nifty]]-AVERAGE(Table2[1Y Return vs Nifty]))/_xlfn.STDEV.P(Table2[1Y Return vs Nifty])</f>
        <v>1.1420131533892879</v>
      </c>
      <c r="I373">
        <v>-6.3387500781853197</v>
      </c>
      <c r="J373">
        <f>(Table2[[#This Row],[1M Return vs Nifty]]-AVERAGE(Table2[1M Return vs Nifty]))/_xlfn.STDEV.P(Table2[1M Return vs Nifty])</f>
        <v>-0.49016053357229611</v>
      </c>
      <c r="K373">
        <v>-19.614833762286398</v>
      </c>
      <c r="L373">
        <f>(Table2[[#This Row],[6M Return vs Nifty]]-AVERAGE(Table2[6M Return vs Nifty]))/_xlfn.STDEV.P(Table2[6M Return vs Nifty])</f>
        <v>-0.84523064282539262</v>
      </c>
      <c r="M373">
        <v>-1.98175243346698</v>
      </c>
      <c r="N373">
        <f>(Table2[[#This Row],[1W Return vs Nifty]]-AVERAGE(Table2[1W Return vs Nifty]))/_xlfn.STDEV.P(Table2[1W Return vs Nifty])</f>
        <v>-0.39358940239982831</v>
      </c>
      <c r="O373">
        <v>591.80999999999995</v>
      </c>
      <c r="P373">
        <v>624.00409505246103</v>
      </c>
      <c r="Q373">
        <v>605.885467212408</v>
      </c>
      <c r="R373">
        <v>41.403556920294001</v>
      </c>
      <c r="S373" s="1">
        <f>(Table2[[#This Row],[Close Price]]-Table2[[#This Row],[20D EMA]])/Table2[[#This Row],[20D EMA]]</f>
        <v>-2.3757624913401172E-2</v>
      </c>
      <c r="T373" s="1">
        <f>(Table2[[#This Row],[Close Price]]-Table2[[#This Row],[50D EMA]])/Table2[[#This Row],[50D EMA]]</f>
        <v>-7.412466587831025E-2</v>
      </c>
      <c r="U373" s="1">
        <f>(Table2[[#This Row],[Close Price]]-Table2[[#This Row],[200D EMA]])/Table2[[#This Row],[200D EMA]]</f>
        <v>-4.6436940205638606E-2</v>
      </c>
      <c r="V373">
        <v>1.0800656875136201</v>
      </c>
      <c r="W373">
        <v>563.5</v>
      </c>
      <c r="X373">
        <v>592</v>
      </c>
      <c r="Y373">
        <v>545.4</v>
      </c>
      <c r="Z373">
        <v>592</v>
      </c>
      <c r="AA373">
        <v>504.05</v>
      </c>
      <c r="AB373">
        <v>641.70000000000005</v>
      </c>
      <c r="AC373" s="1">
        <f>(Table2[[#This Row],[Close Price]]/Table2[[#This Row],[Day Low]])-1</f>
        <v>2.528837622005331E-2</v>
      </c>
      <c r="AD373" s="1">
        <f>(Table2[[#This Row],[Day High]]/Table2[[#This Row],[Close Price]])-1</f>
        <v>2.4664647338814349E-2</v>
      </c>
      <c r="AE373" s="1">
        <f>(Table2[[#This Row],[Close Price]]/Table2[[#This Row],[Current Week Low]])-1</f>
        <v>5.9314264759809276E-2</v>
      </c>
      <c r="AF373" s="1">
        <f>(Table2[[#This Row],[Current Week High]]/Table2[[#This Row],[Close Price]])-1</f>
        <v>2.4664647338814349E-2</v>
      </c>
      <c r="AG373" s="1">
        <f>(Table2[[#This Row],[Close Price]]/Table2[[#This Row],[Current Month Low]])-1</f>
        <v>0.14621565320900709</v>
      </c>
      <c r="AH373" s="1">
        <f>(Table2[[#This Row],[Current Month High]]/Table2[[#This Row],[Close Price]])-1</f>
        <v>0.11068801384681959</v>
      </c>
      <c r="AI373">
        <v>43.314582431847597</v>
      </c>
      <c r="AJ373">
        <v>123.155658555426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-0.11</v>
      </c>
      <c r="AM373" t="s">
        <v>3158</v>
      </c>
      <c r="AN373">
        <v>4.13</v>
      </c>
      <c r="AO373" t="s">
        <v>3159</v>
      </c>
      <c r="AP373">
        <v>2.3350967243935001E-2</v>
      </c>
      <c r="AQ373">
        <f>(Table2[[#This Row],[Sharpe Ratio]]-AVERAGE(Table2[Sharpe Ratio]))/_xlfn.STDEV.P(Table2[Sharpe Ratio])</f>
        <v>-0.39817261142978061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86</v>
      </c>
      <c r="AT373">
        <f>_xlfn.RANK.AVG(Table2[[#This Row],[6M Return vs Nifty Z-Score]],Table2[6M Return vs Nifty Z-Score])</f>
        <v>600</v>
      </c>
      <c r="AU373">
        <f>_xlfn.RANK.AVG(Table2[[#This Row],[Sharpe Ratio Z-Score]],Table2[Sharpe Ratio Z-Score])</f>
        <v>439</v>
      </c>
      <c r="AV373">
        <f>(Table2[[#This Row],[Rank 1Y]]+Table2[[#This Row],[Rank 6M]]+Table2[[#This Row],[Rank Sharpe]])/3</f>
        <v>375</v>
      </c>
    </row>
    <row r="374" spans="1:48" hidden="1" x14ac:dyDescent="0.3">
      <c r="A374" t="s">
        <v>768</v>
      </c>
      <c r="B374" t="s">
        <v>769</v>
      </c>
      <c r="C374" t="s">
        <v>3110</v>
      </c>
      <c r="D374" t="s">
        <v>278</v>
      </c>
      <c r="E374">
        <v>21135.567101312001</v>
      </c>
      <c r="F374">
        <v>213.68</v>
      </c>
      <c r="G374">
        <v>26.339051725489099</v>
      </c>
      <c r="H374">
        <f>(Table2[[#This Row],[1Y Return vs Nifty]]-AVERAGE(Table2[1Y Return vs Nifty]))/_xlfn.STDEV.P(Table2[1Y Return vs Nifty])</f>
        <v>7.7469360019139288E-2</v>
      </c>
      <c r="I374">
        <v>-7.7482240975542398</v>
      </c>
      <c r="J374">
        <f>(Table2[[#This Row],[1M Return vs Nifty]]-AVERAGE(Table2[1M Return vs Nifty]))/_xlfn.STDEV.P(Table2[1M Return vs Nifty])</f>
        <v>-0.64787894462332563</v>
      </c>
      <c r="K374">
        <v>-6.3616075719044298</v>
      </c>
      <c r="L374">
        <f>(Table2[[#This Row],[6M Return vs Nifty]]-AVERAGE(Table2[6M Return vs Nifty]))/_xlfn.STDEV.P(Table2[6M Return vs Nifty])</f>
        <v>-0.36063196766064309</v>
      </c>
      <c r="M374">
        <v>1.6194684281869201</v>
      </c>
      <c r="N374">
        <f>(Table2[[#This Row],[1W Return vs Nifty]]-AVERAGE(Table2[1W Return vs Nifty]))/_xlfn.STDEV.P(Table2[1W Return vs Nifty])</f>
        <v>0.31136939946444175</v>
      </c>
      <c r="O374">
        <v>220.4</v>
      </c>
      <c r="P374">
        <v>232.94889116110801</v>
      </c>
      <c r="Q374">
        <v>217.02291028274701</v>
      </c>
      <c r="R374">
        <v>35.807555172842399</v>
      </c>
      <c r="S374" s="1">
        <f>(Table2[[#This Row],[Close Price]]-Table2[[#This Row],[20D EMA]])/Table2[[#This Row],[20D EMA]]</f>
        <v>-3.0490018148820321E-2</v>
      </c>
      <c r="T374" s="1">
        <f>(Table2[[#This Row],[Close Price]]-Table2[[#This Row],[50D EMA]])/Table2[[#This Row],[50D EMA]]</f>
        <v>-8.2717247826612703E-2</v>
      </c>
      <c r="U374" s="1">
        <f>(Table2[[#This Row],[Close Price]]-Table2[[#This Row],[200D EMA]])/Table2[[#This Row],[200D EMA]]</f>
        <v>-1.5403490250829778E-2</v>
      </c>
      <c r="V374">
        <v>0.51256729311073401</v>
      </c>
      <c r="W374">
        <v>208.82</v>
      </c>
      <c r="X374">
        <v>215</v>
      </c>
      <c r="Y374">
        <v>200.45</v>
      </c>
      <c r="Z374">
        <v>215</v>
      </c>
      <c r="AA374">
        <v>200.45</v>
      </c>
      <c r="AB374">
        <v>247.48</v>
      </c>
      <c r="AC374" s="1">
        <f>(Table2[[#This Row],[Close Price]]/Table2[[#This Row],[Day Low]])-1</f>
        <v>2.3273632793793686E-2</v>
      </c>
      <c r="AD374" s="1">
        <f>(Table2[[#This Row],[Day High]]/Table2[[#This Row],[Close Price]])-1</f>
        <v>6.1774616248595482E-3</v>
      </c>
      <c r="AE374" s="1">
        <f>(Table2[[#This Row],[Close Price]]/Table2[[#This Row],[Current Week Low]])-1</f>
        <v>6.6001496632576817E-2</v>
      </c>
      <c r="AF374" s="1">
        <f>(Table2[[#This Row],[Current Week High]]/Table2[[#This Row],[Close Price]])-1</f>
        <v>6.1774616248595482E-3</v>
      </c>
      <c r="AG374" s="1">
        <f>(Table2[[#This Row],[Close Price]]/Table2[[#This Row],[Current Month Low]])-1</f>
        <v>6.6001496632576817E-2</v>
      </c>
      <c r="AH374" s="1">
        <f>(Table2[[#This Row],[Current Month High]]/Table2[[#This Row],[Close Price]])-1</f>
        <v>0.15818045675776848</v>
      </c>
      <c r="AI374">
        <v>33.096218644702297</v>
      </c>
      <c r="AJ374">
        <v>61.389728096676698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</v>
      </c>
      <c r="AM374" t="s">
        <v>3158</v>
      </c>
      <c r="AN374">
        <v>-6.02</v>
      </c>
      <c r="AO374" t="s">
        <v>3158</v>
      </c>
      <c r="AP374">
        <v>3.4019913391023997E-2</v>
      </c>
      <c r="AQ374">
        <f>(Table2[[#This Row],[Sharpe Ratio]]-AVERAGE(Table2[Sharpe Ratio]))/_xlfn.STDEV.P(Table2[Sharpe Ratio])</f>
        <v>-0.27136448927861878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270</v>
      </c>
      <c r="AT374">
        <f>_xlfn.RANK.AVG(Table2[[#This Row],[6M Return vs Nifty Z-Score]],Table2[6M Return vs Nifty Z-Score])</f>
        <v>447</v>
      </c>
      <c r="AU374">
        <f>_xlfn.RANK.AVG(Table2[[#This Row],[Sharpe Ratio Z-Score]],Table2[Sharpe Ratio Z-Score])</f>
        <v>414</v>
      </c>
      <c r="AV374">
        <f>(Table2[[#This Row],[Rank 1Y]]+Table2[[#This Row],[Rank 6M]]+Table2[[#This Row],[Rank Sharpe]])/3</f>
        <v>377</v>
      </c>
    </row>
    <row r="375" spans="1:48" x14ac:dyDescent="0.3">
      <c r="A375" t="s">
        <v>233</v>
      </c>
      <c r="B375" t="s">
        <v>234</v>
      </c>
      <c r="C375" t="s">
        <v>3116</v>
      </c>
      <c r="D375" t="s">
        <v>51</v>
      </c>
      <c r="E375">
        <v>105281.26658364</v>
      </c>
      <c r="F375">
        <v>2627.8</v>
      </c>
      <c r="G375">
        <v>22.757709106255199</v>
      </c>
      <c r="H375">
        <f>(Table2[[#This Row],[1Y Return vs Nifty]]-AVERAGE(Table2[1Y Return vs Nifty]))/_xlfn.STDEV.P(Table2[1Y Return vs Nifty])</f>
        <v>1.4386284175730169E-2</v>
      </c>
      <c r="I375">
        <v>2.9960084795032098</v>
      </c>
      <c r="J375">
        <f>(Table2[[#This Row],[1M Return vs Nifty]]-AVERAGE(Table2[1M Return vs Nifty]))/_xlfn.STDEV.P(Table2[1M Return vs Nifty])</f>
        <v>0.55438748010647165</v>
      </c>
      <c r="K375">
        <v>3.4604791596908901</v>
      </c>
      <c r="L375">
        <f>(Table2[[#This Row],[6M Return vs Nifty]]-AVERAGE(Table2[6M Return vs Nifty]))/_xlfn.STDEV.P(Table2[6M Return vs Nifty])</f>
        <v>-1.4914724249562045E-3</v>
      </c>
      <c r="M375">
        <v>-1.6503866462908601</v>
      </c>
      <c r="N375">
        <f>(Table2[[#This Row],[1W Return vs Nifty]]-AVERAGE(Table2[1W Return vs Nifty]))/_xlfn.STDEV.P(Table2[1W Return vs Nifty])</f>
        <v>-0.32872272599187119</v>
      </c>
      <c r="O375">
        <v>2578.2800000000002</v>
      </c>
      <c r="P375">
        <v>2510.1798416881102</v>
      </c>
      <c r="Q375">
        <v>2252.7163793437999</v>
      </c>
      <c r="R375">
        <v>44.061856426096597</v>
      </c>
      <c r="S375" s="1">
        <f>(Table2[[#This Row],[Close Price]]-Table2[[#This Row],[20D EMA]])/Table2[[#This Row],[20D EMA]]</f>
        <v>1.9206602851513405E-2</v>
      </c>
      <c r="T375" s="1">
        <f>(Table2[[#This Row],[Close Price]]-Table2[[#This Row],[50D EMA]])/Table2[[#This Row],[50D EMA]]</f>
        <v>4.6857263514947914E-2</v>
      </c>
      <c r="U375" s="1">
        <f>(Table2[[#This Row],[Close Price]]-Table2[[#This Row],[200D EMA]])/Table2[[#This Row],[200D EMA]]</f>
        <v>0.1665028159316973</v>
      </c>
      <c r="V375">
        <v>0.44491833280493298</v>
      </c>
      <c r="W375">
        <v>2541.9499999999998</v>
      </c>
      <c r="X375">
        <v>2654</v>
      </c>
      <c r="Y375">
        <v>2405</v>
      </c>
      <c r="Z375">
        <v>2654</v>
      </c>
      <c r="AA375">
        <v>2405</v>
      </c>
      <c r="AB375">
        <v>2835</v>
      </c>
      <c r="AC375" s="1">
        <f>(Table2[[#This Row],[Close Price]]/Table2[[#This Row],[Day Low]])-1</f>
        <v>3.3773284289620342E-2</v>
      </c>
      <c r="AD375" s="1">
        <f>(Table2[[#This Row],[Day High]]/Table2[[#This Row],[Close Price]])-1</f>
        <v>9.9703173757514918E-3</v>
      </c>
      <c r="AE375" s="1">
        <f>(Table2[[#This Row],[Close Price]]/Table2[[#This Row],[Current Week Low]])-1</f>
        <v>9.2640332640332668E-2</v>
      </c>
      <c r="AF375" s="1">
        <f>(Table2[[#This Row],[Current Week High]]/Table2[[#This Row],[Close Price]])-1</f>
        <v>9.9703173757514918E-3</v>
      </c>
      <c r="AG375" s="1">
        <f>(Table2[[#This Row],[Close Price]]/Table2[[#This Row],[Current Month Low]])-1</f>
        <v>9.2640332640332668E-2</v>
      </c>
      <c r="AH375" s="1">
        <f>(Table2[[#This Row],[Current Month High]]/Table2[[#This Row],[Close Price]])-1</f>
        <v>7.8849227490676466E-2</v>
      </c>
      <c r="AI375">
        <v>7.8849227490676403</v>
      </c>
      <c r="AJ375">
        <v>56.133210540387999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0.21</v>
      </c>
      <c r="AM375" t="s">
        <v>3159</v>
      </c>
      <c r="AN375">
        <v>-4.78</v>
      </c>
      <c r="AO375" t="s">
        <v>3158</v>
      </c>
      <c r="AQ375">
        <f>(Table2[[#This Row],[Sharpe Ratio]]-AVERAGE(Table2[Sharpe Ratio]))/_xlfn.STDEV.P(Table2[Sharpe Ratio])</f>
        <v>-0.67571570385832536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-0.43715613799295094</v>
      </c>
      <c r="AS375">
        <f>_xlfn.RANK.AVG(Table2[[#This Row],[1Y Return vs Nifty Z-Score]],Table2[1Y Return vs Nifty Z-Score])</f>
        <v>289</v>
      </c>
      <c r="AT375">
        <f>_xlfn.RANK.AVG(Table2[[#This Row],[6M Return vs Nifty Z-Score]],Table2[6M Return vs Nifty Z-Score])</f>
        <v>322</v>
      </c>
      <c r="AU375">
        <f>_xlfn.RANK.AVG(Table2[[#This Row],[Sharpe Ratio Z-Score]],Table2[Sharpe Ratio Z-Score])</f>
        <v>521.5</v>
      </c>
      <c r="AV375">
        <f>(Table2[[#This Row],[Rank 1Y]]+Table2[[#This Row],[Rank 6M]]+Table2[[#This Row],[Rank Sharpe]])/3</f>
        <v>377.5</v>
      </c>
    </row>
    <row r="376" spans="1:48" x14ac:dyDescent="0.3">
      <c r="A376" t="s">
        <v>643</v>
      </c>
      <c r="B376" t="s">
        <v>644</v>
      </c>
      <c r="C376" t="s">
        <v>3126</v>
      </c>
      <c r="D376" t="s">
        <v>406</v>
      </c>
      <c r="E376">
        <v>28624.741947099999</v>
      </c>
      <c r="F376">
        <v>6369.25</v>
      </c>
      <c r="G376">
        <v>3.18777953816529</v>
      </c>
      <c r="H376">
        <f>(Table2[[#This Row],[1Y Return vs Nifty]]-AVERAGE(Table2[1Y Return vs Nifty]))/_xlfn.STDEV.P(Table2[1Y Return vs Nifty])</f>
        <v>-0.33032559693942376</v>
      </c>
      <c r="I376">
        <v>8.9646297488200997</v>
      </c>
      <c r="J376">
        <f>(Table2[[#This Row],[1M Return vs Nifty]]-AVERAGE(Table2[1M Return vs Nifty]))/_xlfn.STDEV.P(Table2[1M Return vs Nifty])</f>
        <v>1.2222688669400685</v>
      </c>
      <c r="K376">
        <v>7.9849284842869901</v>
      </c>
      <c r="L376">
        <f>(Table2[[#This Row],[6M Return vs Nifty]]-AVERAGE(Table2[6M Return vs Nifty]))/_xlfn.STDEV.P(Table2[6M Return vs Nifty])</f>
        <v>0.16394312569127231</v>
      </c>
      <c r="M376">
        <v>1.8849861240402801</v>
      </c>
      <c r="N376">
        <f>(Table2[[#This Row],[1W Return vs Nifty]]-AVERAGE(Table2[1W Return vs Nifty]))/_xlfn.STDEV.P(Table2[1W Return vs Nifty])</f>
        <v>0.36334594962154104</v>
      </c>
      <c r="O376">
        <v>6486.41</v>
      </c>
      <c r="P376">
        <v>6465.7477811139997</v>
      </c>
      <c r="Q376">
        <v>6052.0404178940998</v>
      </c>
      <c r="R376">
        <v>48.165396373081897</v>
      </c>
      <c r="S376" s="1">
        <f>(Table2[[#This Row],[Close Price]]-Table2[[#This Row],[20D EMA]])/Table2[[#This Row],[20D EMA]]</f>
        <v>-1.806237965222671E-2</v>
      </c>
      <c r="T376" s="1">
        <f>(Table2[[#This Row],[Close Price]]-Table2[[#This Row],[50D EMA]])/Table2[[#This Row],[50D EMA]]</f>
        <v>-1.4924457987034857E-2</v>
      </c>
      <c r="U376" s="1">
        <f>(Table2[[#This Row],[Close Price]]-Table2[[#This Row],[200D EMA]])/Table2[[#This Row],[200D EMA]]</f>
        <v>5.2413658898907041E-2</v>
      </c>
      <c r="V376">
        <v>0.59368108886678295</v>
      </c>
      <c r="W376">
        <v>6350</v>
      </c>
      <c r="X376">
        <v>6503.9</v>
      </c>
      <c r="Y376">
        <v>6302</v>
      </c>
      <c r="Z376">
        <v>6549.55</v>
      </c>
      <c r="AA376">
        <v>6253.4</v>
      </c>
      <c r="AB376">
        <v>6919.6</v>
      </c>
      <c r="AC376" s="1">
        <f>(Table2[[#This Row],[Close Price]]/Table2[[#This Row],[Day Low]])-1</f>
        <v>3.0314960629920229E-3</v>
      </c>
      <c r="AD376" s="1">
        <f>(Table2[[#This Row],[Day High]]/Table2[[#This Row],[Close Price]])-1</f>
        <v>2.1140636652666966E-2</v>
      </c>
      <c r="AE376" s="1">
        <f>(Table2[[#This Row],[Close Price]]/Table2[[#This Row],[Current Week Low]])-1</f>
        <v>1.067121548714689E-2</v>
      </c>
      <c r="AF376" s="1">
        <f>(Table2[[#This Row],[Current Week High]]/Table2[[#This Row],[Close Price]])-1</f>
        <v>2.8307885543823907E-2</v>
      </c>
      <c r="AG376" s="1">
        <f>(Table2[[#This Row],[Close Price]]/Table2[[#This Row],[Current Month Low]])-1</f>
        <v>1.852592189848723E-2</v>
      </c>
      <c r="AH376" s="1">
        <f>(Table2[[#This Row],[Current Month High]]/Table2[[#This Row],[Close Price]])-1</f>
        <v>8.640734780390158E-2</v>
      </c>
      <c r="AI376">
        <v>12.993680574635899</v>
      </c>
      <c r="AJ376">
        <v>32.337052504726799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3159</v>
      </c>
      <c r="AN376">
        <v>-3.8</v>
      </c>
      <c r="AO376" t="s">
        <v>3158</v>
      </c>
      <c r="AP376">
        <v>1.5046642907484E-2</v>
      </c>
      <c r="AQ376">
        <f>(Table2[[#This Row],[Sharpe Ratio]]-AVERAGE(Table2[Sharpe Ratio]))/_xlfn.STDEV.P(Table2[Sharpe Ratio])</f>
        <v>-0.49687549738697218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0.92235684792648609</v>
      </c>
      <c r="AS376">
        <f>_xlfn.RANK.AVG(Table2[[#This Row],[1Y Return vs Nifty Z-Score]],Table2[1Y Return vs Nifty Z-Score])</f>
        <v>412</v>
      </c>
      <c r="AT376">
        <f>_xlfn.RANK.AVG(Table2[[#This Row],[6M Return vs Nifty Z-Score]],Table2[6M Return vs Nifty Z-Score])</f>
        <v>261</v>
      </c>
      <c r="AU376">
        <f>_xlfn.RANK.AVG(Table2[[#This Row],[Sharpe Ratio Z-Score]],Table2[Sharpe Ratio Z-Score])</f>
        <v>460</v>
      </c>
      <c r="AV376">
        <f>(Table2[[#This Row],[Rank 1Y]]+Table2[[#This Row],[Rank 6M]]+Table2[[#This Row],[Rank Sharpe]])/3</f>
        <v>377.66666666666669</v>
      </c>
    </row>
    <row r="377" spans="1:48" hidden="1" x14ac:dyDescent="0.3">
      <c r="A377" t="s">
        <v>1216</v>
      </c>
      <c r="B377" t="s">
        <v>1217</v>
      </c>
      <c r="C377" t="s">
        <v>3121</v>
      </c>
      <c r="D377" t="s">
        <v>80</v>
      </c>
      <c r="E377">
        <v>9468.1706373500001</v>
      </c>
      <c r="F377">
        <v>195.85</v>
      </c>
      <c r="G377">
        <v>30.713191741333599</v>
      </c>
      <c r="H377">
        <f>(Table2[[#This Row],[1Y Return vs Nifty]]-AVERAGE(Table2[1Y Return vs Nifty]))/_xlfn.STDEV.P(Table2[1Y Return vs Nifty])</f>
        <v>0.15451705852396302</v>
      </c>
      <c r="I377">
        <v>-6.15961459744954</v>
      </c>
      <c r="J377">
        <f>(Table2[[#This Row],[1M Return vs Nifty]]-AVERAGE(Table2[1M Return vs Nifty]))/_xlfn.STDEV.P(Table2[1M Return vs Nifty])</f>
        <v>-0.47011549336846215</v>
      </c>
      <c r="K377">
        <v>-14.8818526514582</v>
      </c>
      <c r="L377">
        <f>(Table2[[#This Row],[6M Return vs Nifty]]-AVERAGE(Table2[6M Return vs Nifty]))/_xlfn.STDEV.P(Table2[6M Return vs Nifty])</f>
        <v>-0.67217116712191283</v>
      </c>
      <c r="M377">
        <v>-3.0228242295460701</v>
      </c>
      <c r="N377">
        <f>(Table2[[#This Row],[1W Return vs Nifty]]-AVERAGE(Table2[1W Return vs Nifty]))/_xlfn.STDEV.P(Table2[1W Return vs Nifty])</f>
        <v>-0.59738493569615103</v>
      </c>
      <c r="O377">
        <v>204.4</v>
      </c>
      <c r="P377">
        <v>212.63689694073599</v>
      </c>
      <c r="Q377">
        <v>201.06491270144599</v>
      </c>
      <c r="R377">
        <v>23.4726176533716</v>
      </c>
      <c r="S377" s="1">
        <f>(Table2[[#This Row],[Close Price]]-Table2[[#This Row],[20D EMA]])/Table2[[#This Row],[20D EMA]]</f>
        <v>-4.1829745596868938E-2</v>
      </c>
      <c r="T377" s="1">
        <f>(Table2[[#This Row],[Close Price]]-Table2[[#This Row],[50D EMA]])/Table2[[#This Row],[50D EMA]]</f>
        <v>-7.8946303215733413E-2</v>
      </c>
      <c r="U377" s="1">
        <f>(Table2[[#This Row],[Close Price]]-Table2[[#This Row],[200D EMA]])/Table2[[#This Row],[200D EMA]]</f>
        <v>-2.5936463161971138E-2</v>
      </c>
      <c r="V377">
        <v>0.44324244874607499</v>
      </c>
      <c r="W377">
        <v>191.4</v>
      </c>
      <c r="X377">
        <v>197.4</v>
      </c>
      <c r="Y377">
        <v>187.54</v>
      </c>
      <c r="Z377">
        <v>197.4</v>
      </c>
      <c r="AA377">
        <v>187.35</v>
      </c>
      <c r="AB377">
        <v>221.9</v>
      </c>
      <c r="AC377" s="1">
        <f>(Table2[[#This Row],[Close Price]]/Table2[[#This Row],[Day Low]])-1</f>
        <v>2.324973876698011E-2</v>
      </c>
      <c r="AD377" s="1">
        <f>(Table2[[#This Row],[Day High]]/Table2[[#This Row],[Close Price]])-1</f>
        <v>7.9142200663773199E-3</v>
      </c>
      <c r="AE377" s="1">
        <f>(Table2[[#This Row],[Close Price]]/Table2[[#This Row],[Current Week Low]])-1</f>
        <v>4.4310547083288965E-2</v>
      </c>
      <c r="AF377" s="1">
        <f>(Table2[[#This Row],[Current Week High]]/Table2[[#This Row],[Close Price]])-1</f>
        <v>7.9142200663773199E-3</v>
      </c>
      <c r="AG377" s="1">
        <f>(Table2[[#This Row],[Close Price]]/Table2[[#This Row],[Current Month Low]])-1</f>
        <v>4.5369629036562609E-2</v>
      </c>
      <c r="AH377" s="1">
        <f>(Table2[[#This Row],[Current Month High]]/Table2[[#This Row],[Close Price]])-1</f>
        <v>0.13300995659943848</v>
      </c>
      <c r="AI377">
        <v>28.0010211896859</v>
      </c>
      <c r="AJ377">
        <v>62.598588625985798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-0.12</v>
      </c>
      <c r="AM377" t="s">
        <v>3158</v>
      </c>
      <c r="AN377">
        <v>-7.34</v>
      </c>
      <c r="AO377" t="s">
        <v>3158</v>
      </c>
      <c r="AP377">
        <v>5.5555896323362997E-2</v>
      </c>
      <c r="AQ377">
        <f>(Table2[[#This Row],[Sharpe Ratio]]-AVERAGE(Table2[Sharpe Ratio]))/_xlfn.STDEV.P(Table2[Sharpe Ratio])</f>
        <v>-1.5393794827741673E-2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246</v>
      </c>
      <c r="AT377">
        <f>_xlfn.RANK.AVG(Table2[[#This Row],[6M Return vs Nifty Z-Score]],Table2[6M Return vs Nifty Z-Score])</f>
        <v>548</v>
      </c>
      <c r="AU377">
        <f>_xlfn.RANK.AVG(Table2[[#This Row],[Sharpe Ratio Z-Score]],Table2[Sharpe Ratio Z-Score])</f>
        <v>339</v>
      </c>
      <c r="AV377">
        <f>(Table2[[#This Row],[Rank 1Y]]+Table2[[#This Row],[Rank 6M]]+Table2[[#This Row],[Rank Sharpe]])/3</f>
        <v>377.66666666666669</v>
      </c>
    </row>
    <row r="378" spans="1:48" hidden="1" x14ac:dyDescent="0.3">
      <c r="A378" t="s">
        <v>32</v>
      </c>
      <c r="B378" t="s">
        <v>33</v>
      </c>
      <c r="C378" t="s">
        <v>3112</v>
      </c>
      <c r="D378" t="s">
        <v>34</v>
      </c>
      <c r="E378">
        <v>734005.374696329</v>
      </c>
      <c r="F378">
        <v>822.45</v>
      </c>
      <c r="G378">
        <v>18.348166594805999</v>
      </c>
      <c r="H378">
        <f>(Table2[[#This Row],[1Y Return vs Nifty]]-AVERAGE(Table2[1Y Return vs Nifty]))/_xlfn.STDEV.P(Table2[1Y Return vs Nifty])</f>
        <v>-6.328500680619506E-2</v>
      </c>
      <c r="I378">
        <v>9.5491081958411996</v>
      </c>
      <c r="J378">
        <f>(Table2[[#This Row],[1M Return vs Nifty]]-AVERAGE(Table2[1M Return vs Nifty]))/_xlfn.STDEV.P(Table2[1M Return vs Nifty])</f>
        <v>1.2876712870563438</v>
      </c>
      <c r="K378">
        <v>-8.1396770658748601</v>
      </c>
      <c r="L378">
        <f>(Table2[[#This Row],[6M Return vs Nifty]]-AVERAGE(Table2[6M Return vs Nifty]))/_xlfn.STDEV.P(Table2[6M Return vs Nifty])</f>
        <v>-0.42564633538902585</v>
      </c>
      <c r="M378">
        <v>5.8458062587159301</v>
      </c>
      <c r="N378">
        <f>(Table2[[#This Row],[1W Return vs Nifty]]-AVERAGE(Table2[1W Return vs Nifty]))/_xlfn.STDEV.P(Table2[1W Return vs Nifty])</f>
        <v>1.1386982881222316</v>
      </c>
      <c r="O378">
        <v>802.25</v>
      </c>
      <c r="P378">
        <v>804.38931682781299</v>
      </c>
      <c r="Q378">
        <v>773.55813774760702</v>
      </c>
      <c r="R378">
        <v>68.240313293973998</v>
      </c>
      <c r="S378" s="1">
        <f>(Table2[[#This Row],[Close Price]]-Table2[[#This Row],[20D EMA]])/Table2[[#This Row],[20D EMA]]</f>
        <v>2.5179183546276154E-2</v>
      </c>
      <c r="T378" s="1">
        <f>(Table2[[#This Row],[Close Price]]-Table2[[#This Row],[50D EMA]])/Table2[[#This Row],[50D EMA]]</f>
        <v>2.2452664144535266E-2</v>
      </c>
      <c r="U378" s="1">
        <f>(Table2[[#This Row],[Close Price]]-Table2[[#This Row],[200D EMA]])/Table2[[#This Row],[200D EMA]]</f>
        <v>6.3203862601397959E-2</v>
      </c>
      <c r="V378">
        <v>0.94834072596212304</v>
      </c>
      <c r="W378">
        <v>821.05</v>
      </c>
      <c r="X378">
        <v>833</v>
      </c>
      <c r="Y378">
        <v>783.55</v>
      </c>
      <c r="Z378">
        <v>834.85</v>
      </c>
      <c r="AA378">
        <v>765.4</v>
      </c>
      <c r="AB378">
        <v>834.85</v>
      </c>
      <c r="AC378" s="1">
        <f>(Table2[[#This Row],[Close Price]]/Table2[[#This Row],[Day Low]])-1</f>
        <v>1.7051336703002296E-3</v>
      </c>
      <c r="AD378" s="1">
        <f>(Table2[[#This Row],[Day High]]/Table2[[#This Row],[Close Price]])-1</f>
        <v>1.2827527509271075E-2</v>
      </c>
      <c r="AE378" s="1">
        <f>(Table2[[#This Row],[Close Price]]/Table2[[#This Row],[Current Week Low]])-1</f>
        <v>4.9645842639270077E-2</v>
      </c>
      <c r="AF378" s="1">
        <f>(Table2[[#This Row],[Current Week High]]/Table2[[#This Row],[Close Price]])-1</f>
        <v>1.507690437108633E-2</v>
      </c>
      <c r="AG378" s="1">
        <f>(Table2[[#This Row],[Close Price]]/Table2[[#This Row],[Current Month Low]])-1</f>
        <v>7.4536190227332266E-2</v>
      </c>
      <c r="AH378" s="1">
        <f>(Table2[[#This Row],[Current Month High]]/Table2[[#This Row],[Close Price]])-1</f>
        <v>1.507690437108633E-2</v>
      </c>
      <c r="AI378">
        <v>10.8881998905708</v>
      </c>
      <c r="AJ378">
        <v>48.149148878681402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-0.01</v>
      </c>
      <c r="AM378" t="s">
        <v>3158</v>
      </c>
      <c r="AN378">
        <v>2.15</v>
      </c>
      <c r="AO378" t="s">
        <v>3159</v>
      </c>
      <c r="AP378">
        <v>5.4824797275933E-2</v>
      </c>
      <c r="AQ378">
        <f>(Table2[[#This Row],[Sharpe Ratio]]-AVERAGE(Table2[Sharpe Ratio]))/_xlfn.STDEV.P(Table2[Sharpe Ratio])</f>
        <v>-2.4083434463461138E-2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316</v>
      </c>
      <c r="AT378">
        <f>_xlfn.RANK.AVG(Table2[[#This Row],[6M Return vs Nifty Z-Score]],Table2[6M Return vs Nifty Z-Score])</f>
        <v>474</v>
      </c>
      <c r="AU378">
        <f>_xlfn.RANK.AVG(Table2[[#This Row],[Sharpe Ratio Z-Score]],Table2[Sharpe Ratio Z-Score])</f>
        <v>344</v>
      </c>
      <c r="AV378">
        <f>(Table2[[#This Row],[Rank 1Y]]+Table2[[#This Row],[Rank 6M]]+Table2[[#This Row],[Rank Sharpe]])/3</f>
        <v>378</v>
      </c>
    </row>
    <row r="379" spans="1:48" hidden="1" x14ac:dyDescent="0.3">
      <c r="A379" t="s">
        <v>1936</v>
      </c>
      <c r="B379" t="s">
        <v>1937</v>
      </c>
      <c r="C379" t="s">
        <v>3119</v>
      </c>
      <c r="D379" t="s">
        <v>120</v>
      </c>
      <c r="E379">
        <v>3659.4372394500001</v>
      </c>
      <c r="F379">
        <v>678.25</v>
      </c>
      <c r="G379">
        <v>31.860268256731</v>
      </c>
      <c r="H379">
        <f>(Table2[[#This Row],[1Y Return vs Nifty]]-AVERAGE(Table2[1Y Return vs Nifty]))/_xlfn.STDEV.P(Table2[1Y Return vs Nifty])</f>
        <v>0.17472208287164379</v>
      </c>
      <c r="I379">
        <v>2.4827829948878501</v>
      </c>
      <c r="J379">
        <f>(Table2[[#This Row],[1M Return vs Nifty]]-AVERAGE(Table2[1M Return vs Nifty]))/_xlfn.STDEV.P(Table2[1M Return vs Nifty])</f>
        <v>0.49695817894016026</v>
      </c>
      <c r="K379">
        <v>-15.0732686566575</v>
      </c>
      <c r="L379">
        <f>(Table2[[#This Row],[6M Return vs Nifty]]-AVERAGE(Table2[6M Return vs Nifty]))/_xlfn.STDEV.P(Table2[6M Return vs Nifty])</f>
        <v>-0.6791702133309202</v>
      </c>
      <c r="M379">
        <v>1.7453709703373701</v>
      </c>
      <c r="N379">
        <f>(Table2[[#This Row],[1W Return vs Nifty]]-AVERAGE(Table2[1W Return vs Nifty]))/_xlfn.STDEV.P(Table2[1W Return vs Nifty])</f>
        <v>0.33601551495575455</v>
      </c>
      <c r="O379">
        <v>675.86</v>
      </c>
      <c r="P379">
        <v>680.48855976393099</v>
      </c>
      <c r="Q379">
        <v>647.02716475181103</v>
      </c>
      <c r="R379">
        <v>38.789676845910002</v>
      </c>
      <c r="S379" s="1">
        <f>(Table2[[#This Row],[Close Price]]-Table2[[#This Row],[20D EMA]])/Table2[[#This Row],[20D EMA]]</f>
        <v>3.536235315006046E-3</v>
      </c>
      <c r="T379" s="1">
        <f>(Table2[[#This Row],[Close Price]]-Table2[[#This Row],[50D EMA]])/Table2[[#This Row],[50D EMA]]</f>
        <v>-3.2896361471639944E-3</v>
      </c>
      <c r="U379" s="1">
        <f>(Table2[[#This Row],[Close Price]]-Table2[[#This Row],[200D EMA]])/Table2[[#This Row],[200D EMA]]</f>
        <v>4.8255833679201922E-2</v>
      </c>
      <c r="V379">
        <v>0.930635507412509</v>
      </c>
      <c r="W379">
        <v>655.20000000000005</v>
      </c>
      <c r="X379">
        <v>692.75</v>
      </c>
      <c r="Y379">
        <v>640.35</v>
      </c>
      <c r="Z379">
        <v>692.75</v>
      </c>
      <c r="AA379">
        <v>631.04999999999995</v>
      </c>
      <c r="AB379">
        <v>732.4</v>
      </c>
      <c r="AC379" s="1">
        <f>(Table2[[#This Row],[Close Price]]/Table2[[#This Row],[Day Low]])-1</f>
        <v>3.5180097680097555E-2</v>
      </c>
      <c r="AD379" s="1">
        <f>(Table2[[#This Row],[Day High]]/Table2[[#This Row],[Close Price]])-1</f>
        <v>2.1378547733136744E-2</v>
      </c>
      <c r="AE379" s="1">
        <f>(Table2[[#This Row],[Close Price]]/Table2[[#This Row],[Current Week Low]])-1</f>
        <v>5.9186382447099284E-2</v>
      </c>
      <c r="AF379" s="1">
        <f>(Table2[[#This Row],[Current Week High]]/Table2[[#This Row],[Close Price]])-1</f>
        <v>2.1378547733136744E-2</v>
      </c>
      <c r="AG379" s="1">
        <f>(Table2[[#This Row],[Close Price]]/Table2[[#This Row],[Current Month Low]])-1</f>
        <v>7.4795974962364342E-2</v>
      </c>
      <c r="AH379" s="1">
        <f>(Table2[[#This Row],[Current Month High]]/Table2[[#This Row],[Close Price]])-1</f>
        <v>7.9837817913748665E-2</v>
      </c>
      <c r="AI379">
        <v>29.7456690011057</v>
      </c>
      <c r="AJ379">
        <v>65.426829268292593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-0.04</v>
      </c>
      <c r="AM379" t="s">
        <v>3158</v>
      </c>
      <c r="AN379">
        <v>-5.15</v>
      </c>
      <c r="AO379" t="s">
        <v>3158</v>
      </c>
      <c r="AP379">
        <v>5.5343510530237998E-2</v>
      </c>
      <c r="AQ379">
        <f>(Table2[[#This Row],[Sharpe Ratio]]-AVERAGE(Table2[Sharpe Ratio]))/_xlfn.STDEV.P(Table2[Sharpe Ratio])</f>
        <v>-1.7918153206391341E-2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241</v>
      </c>
      <c r="AT379">
        <f>_xlfn.RANK.AVG(Table2[[#This Row],[6M Return vs Nifty Z-Score]],Table2[6M Return vs Nifty Z-Score])</f>
        <v>554</v>
      </c>
      <c r="AU379">
        <f>_xlfn.RANK.AVG(Table2[[#This Row],[Sharpe Ratio Z-Score]],Table2[Sharpe Ratio Z-Score])</f>
        <v>340</v>
      </c>
      <c r="AV379">
        <f>(Table2[[#This Row],[Rank 1Y]]+Table2[[#This Row],[Rank 6M]]+Table2[[#This Row],[Rank Sharpe]])/3</f>
        <v>378.33333333333331</v>
      </c>
    </row>
    <row r="380" spans="1:48" hidden="1" x14ac:dyDescent="0.3">
      <c r="A380" t="s">
        <v>1070</v>
      </c>
      <c r="B380" t="s">
        <v>1071</v>
      </c>
      <c r="C380" t="s">
        <v>3118</v>
      </c>
      <c r="D380" t="s">
        <v>267</v>
      </c>
      <c r="E380">
        <v>12028.462060260001</v>
      </c>
      <c r="F380">
        <v>5042.2</v>
      </c>
      <c r="G380">
        <v>-21.9356115136878</v>
      </c>
      <c r="H380">
        <f>(Table2[[#This Row],[1Y Return vs Nifty]]-AVERAGE(Table2[1Y Return vs Nifty]))/_xlfn.STDEV.P(Table2[1Y Return vs Nifty])</f>
        <v>-0.77285817526802225</v>
      </c>
      <c r="I380">
        <v>-16.940478965967401</v>
      </c>
      <c r="J380">
        <f>(Table2[[#This Row],[1M Return vs Nifty]]-AVERAGE(Table2[1M Return vs Nifty]))/_xlfn.STDEV.P(Table2[1M Return vs Nifty])</f>
        <v>-1.6764809705559101</v>
      </c>
      <c r="K380">
        <v>6.2322148121240799</v>
      </c>
      <c r="L380">
        <f>(Table2[[#This Row],[6M Return vs Nifty]]-AVERAGE(Table2[6M Return vs Nifty]))/_xlfn.STDEV.P(Table2[6M Return vs Nifty])</f>
        <v>9.9855882987327352E-2</v>
      </c>
      <c r="M380">
        <v>-9.9798380375869407</v>
      </c>
      <c r="N380">
        <f>(Table2[[#This Row],[1W Return vs Nifty]]-AVERAGE(Table2[1W Return vs Nifty]))/_xlfn.STDEV.P(Table2[1W Return vs Nifty])</f>
        <v>-1.9592586743752256</v>
      </c>
      <c r="O380">
        <v>5679.45</v>
      </c>
      <c r="P380">
        <v>5827.8788886818202</v>
      </c>
      <c r="Q380">
        <v>5235.7731969570495</v>
      </c>
      <c r="R380">
        <v>12.4872393175881</v>
      </c>
      <c r="S380" s="1">
        <f>(Table2[[#This Row],[Close Price]]-Table2[[#This Row],[20D EMA]])/Table2[[#This Row],[20D EMA]]</f>
        <v>-0.11220276611291587</v>
      </c>
      <c r="T380" s="1">
        <f>(Table2[[#This Row],[Close Price]]-Table2[[#This Row],[50D EMA]])/Table2[[#This Row],[50D EMA]]</f>
        <v>-0.1348138668783368</v>
      </c>
      <c r="U380" s="1">
        <f>(Table2[[#This Row],[Close Price]]-Table2[[#This Row],[200D EMA]])/Table2[[#This Row],[200D EMA]]</f>
        <v>-3.6971272374737602E-2</v>
      </c>
      <c r="V380">
        <v>0.70086452941361499</v>
      </c>
      <c r="W380">
        <v>4944</v>
      </c>
      <c r="X380">
        <v>5141.8999999999996</v>
      </c>
      <c r="Y380">
        <v>4833</v>
      </c>
      <c r="Z380">
        <v>5176.95</v>
      </c>
      <c r="AA380">
        <v>4833</v>
      </c>
      <c r="AB380">
        <v>6618.95</v>
      </c>
      <c r="AC380" s="1">
        <f>(Table2[[#This Row],[Close Price]]/Table2[[#This Row],[Day Low]])-1</f>
        <v>1.9862459546925448E-2</v>
      </c>
      <c r="AD380" s="1">
        <f>(Table2[[#This Row],[Day High]]/Table2[[#This Row],[Close Price]])-1</f>
        <v>1.9773114910158318E-2</v>
      </c>
      <c r="AE380" s="1">
        <f>(Table2[[#This Row],[Close Price]]/Table2[[#This Row],[Current Week Low]])-1</f>
        <v>4.328574384440298E-2</v>
      </c>
      <c r="AF380" s="1">
        <f>(Table2[[#This Row],[Current Week High]]/Table2[[#This Row],[Close Price]])-1</f>
        <v>2.6724445678473652E-2</v>
      </c>
      <c r="AG380" s="1">
        <f>(Table2[[#This Row],[Close Price]]/Table2[[#This Row],[Current Month Low]])-1</f>
        <v>4.328574384440298E-2</v>
      </c>
      <c r="AH380" s="1">
        <f>(Table2[[#This Row],[Current Month High]]/Table2[[#This Row],[Close Price]])-1</f>
        <v>0.31271072151045187</v>
      </c>
      <c r="AI380">
        <v>41.232993534568202</v>
      </c>
      <c r="AJ380">
        <v>33.319231633637798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0.01</v>
      </c>
      <c r="AM380" t="s">
        <v>3159</v>
      </c>
      <c r="AN380">
        <v>-19.739999999999998</v>
      </c>
      <c r="AO380" t="s">
        <v>3158</v>
      </c>
      <c r="AP380">
        <v>7.6939074574313995E-2</v>
      </c>
      <c r="AQ380">
        <f>(Table2[[#This Row],[Sharpe Ratio]]-AVERAGE(Table2[Sharpe Ratio]))/_xlfn.STDEV.P(Table2[Sharpe Ratio])</f>
        <v>0.2387607057427299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577</v>
      </c>
      <c r="AT380">
        <f>_xlfn.RANK.AVG(Table2[[#This Row],[6M Return vs Nifty Z-Score]],Table2[6M Return vs Nifty Z-Score])</f>
        <v>285</v>
      </c>
      <c r="AU380">
        <f>_xlfn.RANK.AVG(Table2[[#This Row],[Sharpe Ratio Z-Score]],Table2[Sharpe Ratio Z-Score])</f>
        <v>276</v>
      </c>
      <c r="AV380">
        <f>(Table2[[#This Row],[Rank 1Y]]+Table2[[#This Row],[Rank 6M]]+Table2[[#This Row],[Rank Sharpe]])/3</f>
        <v>379.33333333333331</v>
      </c>
    </row>
    <row r="381" spans="1:48" hidden="1" x14ac:dyDescent="0.3">
      <c r="A381" t="s">
        <v>740</v>
      </c>
      <c r="B381" t="s">
        <v>741</v>
      </c>
      <c r="C381" t="s">
        <v>3124</v>
      </c>
      <c r="D381" t="s">
        <v>264</v>
      </c>
      <c r="E381">
        <v>22438.066850160001</v>
      </c>
      <c r="F381">
        <v>358.8</v>
      </c>
      <c r="G381">
        <v>30.270777174743301</v>
      </c>
      <c r="H381">
        <f>(Table2[[#This Row],[1Y Return vs Nifty]]-AVERAGE(Table2[1Y Return vs Nifty]))/_xlfn.STDEV.P(Table2[1Y Return vs Nifty])</f>
        <v>0.1467242068965991</v>
      </c>
      <c r="I381">
        <v>-0.67649530738765296</v>
      </c>
      <c r="J381">
        <f>(Table2[[#This Row],[1M Return vs Nifty]]-AVERAGE(Table2[1M Return vs Nifty]))/_xlfn.STDEV.P(Table2[1M Return vs Nifty])</f>
        <v>0.14343881848682938</v>
      </c>
      <c r="K381">
        <v>-32.671928389330198</v>
      </c>
      <c r="L381">
        <f>(Table2[[#This Row],[6M Return vs Nifty]]-AVERAGE(Table2[6M Return vs Nifty]))/_xlfn.STDEV.P(Table2[6M Return vs Nifty])</f>
        <v>-1.3226578493691172</v>
      </c>
      <c r="M381">
        <v>-4.9752618381197697</v>
      </c>
      <c r="N381">
        <f>(Table2[[#This Row],[1W Return vs Nifty]]-AVERAGE(Table2[1W Return vs Nifty]))/_xlfn.STDEV.P(Table2[1W Return vs Nifty])</f>
        <v>-0.97958534220571858</v>
      </c>
      <c r="O381">
        <v>381.58</v>
      </c>
      <c r="P381">
        <v>388.77071596658197</v>
      </c>
      <c r="Q381">
        <v>380.624710788355</v>
      </c>
      <c r="R381">
        <v>22.602125364752201</v>
      </c>
      <c r="S381" s="1">
        <f>(Table2[[#This Row],[Close Price]]-Table2[[#This Row],[20D EMA]])/Table2[[#This Row],[20D EMA]]</f>
        <v>-5.9699145657529151E-2</v>
      </c>
      <c r="T381" s="1">
        <f>(Table2[[#This Row],[Close Price]]-Table2[[#This Row],[50D EMA]])/Table2[[#This Row],[50D EMA]]</f>
        <v>-7.7090981228015623E-2</v>
      </c>
      <c r="U381" s="1">
        <f>(Table2[[#This Row],[Close Price]]-Table2[[#This Row],[200D EMA]])/Table2[[#This Row],[200D EMA]]</f>
        <v>-5.7339185212519066E-2</v>
      </c>
      <c r="V381">
        <v>0.66863982380168097</v>
      </c>
      <c r="W381">
        <v>354.05</v>
      </c>
      <c r="X381">
        <v>364.85</v>
      </c>
      <c r="Y381">
        <v>341.05</v>
      </c>
      <c r="Z381">
        <v>368.35</v>
      </c>
      <c r="AA381">
        <v>341.05</v>
      </c>
      <c r="AB381">
        <v>441.6</v>
      </c>
      <c r="AC381" s="1">
        <f>(Table2[[#This Row],[Close Price]]/Table2[[#This Row],[Day Low]])-1</f>
        <v>1.3416184154780408E-2</v>
      </c>
      <c r="AD381" s="1">
        <f>(Table2[[#This Row],[Day High]]/Table2[[#This Row],[Close Price]])-1</f>
        <v>1.6861761426978816E-2</v>
      </c>
      <c r="AE381" s="1">
        <f>(Table2[[#This Row],[Close Price]]/Table2[[#This Row],[Current Week Low]])-1</f>
        <v>5.2045154669403404E-2</v>
      </c>
      <c r="AF381" s="1">
        <f>(Table2[[#This Row],[Current Week High]]/Table2[[#This Row],[Close Price]])-1</f>
        <v>2.6616499442586372E-2</v>
      </c>
      <c r="AG381" s="1">
        <f>(Table2[[#This Row],[Close Price]]/Table2[[#This Row],[Current Month Low]])-1</f>
        <v>5.2045154669403404E-2</v>
      </c>
      <c r="AH381" s="1">
        <f>(Table2[[#This Row],[Current Month High]]/Table2[[#This Row],[Close Price]])-1</f>
        <v>0.23076923076923084</v>
      </c>
      <c r="AI381">
        <v>39.966555183946397</v>
      </c>
      <c r="AJ381">
        <v>70.653983353151006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-0.12</v>
      </c>
      <c r="AM381" t="s">
        <v>3158</v>
      </c>
      <c r="AN381">
        <v>-16.22</v>
      </c>
      <c r="AO381" t="s">
        <v>3158</v>
      </c>
      <c r="AP381">
        <v>0.10682932549160799</v>
      </c>
      <c r="AQ381">
        <f>(Table2[[#This Row],[Sharpe Ratio]]-AVERAGE(Table2[Sharpe Ratio]))/_xlfn.STDEV.P(Table2[Sharpe Ratio])</f>
        <v>0.59402790244549686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248</v>
      </c>
      <c r="AT381">
        <f>_xlfn.RANK.AVG(Table2[[#This Row],[6M Return vs Nifty Z-Score]],Table2[6M Return vs Nifty Z-Score])</f>
        <v>700</v>
      </c>
      <c r="AU381">
        <f>_xlfn.RANK.AVG(Table2[[#This Row],[Sharpe Ratio Z-Score]],Table2[Sharpe Ratio Z-Score])</f>
        <v>193</v>
      </c>
      <c r="AV381">
        <f>(Table2[[#This Row],[Rank 1Y]]+Table2[[#This Row],[Rank 6M]]+Table2[[#This Row],[Rank Sharpe]])/3</f>
        <v>380.33333333333331</v>
      </c>
    </row>
    <row r="382" spans="1:48" x14ac:dyDescent="0.3">
      <c r="A382" t="s">
        <v>389</v>
      </c>
      <c r="B382" t="s">
        <v>390</v>
      </c>
      <c r="C382" t="s">
        <v>3111</v>
      </c>
      <c r="D382" t="s">
        <v>21</v>
      </c>
      <c r="E382">
        <v>56922.531951099998</v>
      </c>
      <c r="F382">
        <v>3007</v>
      </c>
      <c r="G382">
        <v>13.0230526118265</v>
      </c>
      <c r="H382">
        <f>(Table2[[#This Row],[1Y Return vs Nifty]]-AVERAGE(Table2[1Y Return vs Nifty]))/_xlfn.STDEV.P(Table2[1Y Return vs Nifty])</f>
        <v>-0.15708350780941746</v>
      </c>
      <c r="I382">
        <v>4.9335496591924404</v>
      </c>
      <c r="J382">
        <f>(Table2[[#This Row],[1M Return vs Nifty]]-AVERAGE(Table2[1M Return vs Nifty]))/_xlfn.STDEV.P(Table2[1M Return vs Nifty])</f>
        <v>0.77119595760032866</v>
      </c>
      <c r="K382">
        <v>22.220657676099002</v>
      </c>
      <c r="L382">
        <f>(Table2[[#This Row],[6M Return vs Nifty]]-AVERAGE(Table2[6M Return vs Nifty]))/_xlfn.STDEV.P(Table2[6M Return vs Nifty])</f>
        <v>0.68446661236975825</v>
      </c>
      <c r="M382">
        <v>0.470127735933002</v>
      </c>
      <c r="N382">
        <f>(Table2[[#This Row],[1W Return vs Nifty]]-AVERAGE(Table2[1W Return vs Nifty]))/_xlfn.STDEV.P(Table2[1W Return vs Nifty])</f>
        <v>8.6379633917803691E-2</v>
      </c>
      <c r="O382">
        <v>3007.81</v>
      </c>
      <c r="P382">
        <v>2968.2101066913301</v>
      </c>
      <c r="Q382">
        <v>2704.6065924344002</v>
      </c>
      <c r="R382">
        <v>51.215687358893199</v>
      </c>
      <c r="S382" s="1">
        <f>(Table2[[#This Row],[Close Price]]-Table2[[#This Row],[20D EMA]])/Table2[[#This Row],[20D EMA]]</f>
        <v>-2.6929892513155601E-4</v>
      </c>
      <c r="T382" s="1">
        <f>(Table2[[#This Row],[Close Price]]-Table2[[#This Row],[50D EMA]])/Table2[[#This Row],[50D EMA]]</f>
        <v>1.3068445936904738E-2</v>
      </c>
      <c r="U382" s="1">
        <f>(Table2[[#This Row],[Close Price]]-Table2[[#This Row],[200D EMA]])/Table2[[#This Row],[200D EMA]]</f>
        <v>0.1118067997066506</v>
      </c>
      <c r="V382">
        <v>1.3775512388797999</v>
      </c>
      <c r="W382">
        <v>3000</v>
      </c>
      <c r="X382">
        <v>3059.6</v>
      </c>
      <c r="Y382">
        <v>2970</v>
      </c>
      <c r="Z382">
        <v>3084.85</v>
      </c>
      <c r="AA382">
        <v>2836.6</v>
      </c>
      <c r="AB382">
        <v>3144.75</v>
      </c>
      <c r="AC382" s="1">
        <f>(Table2[[#This Row],[Close Price]]/Table2[[#This Row],[Day Low]])-1</f>
        <v>2.3333333333332984E-3</v>
      </c>
      <c r="AD382" s="1">
        <f>(Table2[[#This Row],[Day High]]/Table2[[#This Row],[Close Price]])-1</f>
        <v>1.7492517459261725E-2</v>
      </c>
      <c r="AE382" s="1">
        <f>(Table2[[#This Row],[Close Price]]/Table2[[#This Row],[Current Week Low]])-1</f>
        <v>1.2457912457912501E-2</v>
      </c>
      <c r="AF382" s="1">
        <f>(Table2[[#This Row],[Current Week High]]/Table2[[#This Row],[Close Price]])-1</f>
        <v>2.5889590954439656E-2</v>
      </c>
      <c r="AG382" s="1">
        <f>(Table2[[#This Row],[Close Price]]/Table2[[#This Row],[Current Month Low]])-1</f>
        <v>6.007191708383286E-2</v>
      </c>
      <c r="AH382" s="1">
        <f>(Table2[[#This Row],[Current Month High]]/Table2[[#This Row],[Close Price]])-1</f>
        <v>4.5809777186564649E-2</v>
      </c>
      <c r="AI382">
        <v>6.0126371799135301</v>
      </c>
      <c r="AJ382">
        <v>42.918250950570297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0.04</v>
      </c>
      <c r="AM382" t="s">
        <v>3159</v>
      </c>
      <c r="AN382">
        <v>1.5</v>
      </c>
      <c r="AO382" t="s">
        <v>3159</v>
      </c>
      <c r="AP382">
        <v>-4.4193534593756002E-2</v>
      </c>
      <c r="AQ382">
        <f>(Table2[[#This Row],[Sharpe Ratio]]-AVERAGE(Table2[Sharpe Ratio]))/_xlfn.STDEV.P(Table2[Sharpe Ratio])</f>
        <v>-1.2009877462695315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0.18397094980894158</v>
      </c>
      <c r="AS382">
        <f>_xlfn.RANK.AVG(Table2[[#This Row],[1Y Return vs Nifty Z-Score]],Table2[1Y Return vs Nifty Z-Score])</f>
        <v>357</v>
      </c>
      <c r="AT382">
        <f>_xlfn.RANK.AVG(Table2[[#This Row],[6M Return vs Nifty Z-Score]],Table2[6M Return vs Nifty Z-Score])</f>
        <v>137</v>
      </c>
      <c r="AU382">
        <f>_xlfn.RANK.AVG(Table2[[#This Row],[Sharpe Ratio Z-Score]],Table2[Sharpe Ratio Z-Score])</f>
        <v>648</v>
      </c>
      <c r="AV382">
        <f>(Table2[[#This Row],[Rank 1Y]]+Table2[[#This Row],[Rank 6M]]+Table2[[#This Row],[Rank Sharpe]])/3</f>
        <v>380.66666666666669</v>
      </c>
    </row>
    <row r="383" spans="1:48" hidden="1" x14ac:dyDescent="0.3">
      <c r="A383" t="s">
        <v>820</v>
      </c>
      <c r="B383" t="s">
        <v>821</v>
      </c>
      <c r="C383" t="s">
        <v>3118</v>
      </c>
      <c r="D383" t="s">
        <v>200</v>
      </c>
      <c r="E383">
        <v>18743.9441289799</v>
      </c>
      <c r="F383">
        <v>1585.15</v>
      </c>
      <c r="G383">
        <v>1.2583228280080001</v>
      </c>
      <c r="H383">
        <f>(Table2[[#This Row],[1Y Return vs Nifty]]-AVERAGE(Table2[1Y Return vs Nifty]))/_xlfn.STDEV.P(Table2[1Y Return vs Nifty])</f>
        <v>-0.36431175155354545</v>
      </c>
      <c r="I383">
        <v>-11.2006864861418</v>
      </c>
      <c r="J383">
        <f>(Table2[[#This Row],[1M Return vs Nifty]]-AVERAGE(Table2[1M Return vs Nifty]))/_xlfn.STDEV.P(Table2[1M Return vs Nifty])</f>
        <v>-1.0342052441213998</v>
      </c>
      <c r="K383">
        <v>-24.447948462269</v>
      </c>
      <c r="L383">
        <f>(Table2[[#This Row],[6M Return vs Nifty]]-AVERAGE(Table2[6M Return vs Nifty]))/_xlfn.STDEV.P(Table2[6M Return vs Nifty])</f>
        <v>-1.0219514613556422</v>
      </c>
      <c r="M383">
        <v>-9.8385470804071904</v>
      </c>
      <c r="N383">
        <f>(Table2[[#This Row],[1W Return vs Nifty]]-AVERAGE(Table2[1W Return vs Nifty]))/_xlfn.STDEV.P(Table2[1W Return vs Nifty])</f>
        <v>-1.9316001919565859</v>
      </c>
      <c r="O383">
        <v>1683.65</v>
      </c>
      <c r="P383">
        <v>1790.4516367997601</v>
      </c>
      <c r="Q383">
        <v>1803.59889382764</v>
      </c>
      <c r="R383">
        <v>17.388367076975701</v>
      </c>
      <c r="S383" s="1">
        <f>(Table2[[#This Row],[Close Price]]-Table2[[#This Row],[20D EMA]])/Table2[[#This Row],[20D EMA]]</f>
        <v>-5.8503845811184028E-2</v>
      </c>
      <c r="T383" s="1">
        <f>(Table2[[#This Row],[Close Price]]-Table2[[#This Row],[50D EMA]])/Table2[[#This Row],[50D EMA]]</f>
        <v>-0.11466472066607429</v>
      </c>
      <c r="U383" s="1">
        <f>(Table2[[#This Row],[Close Price]]-Table2[[#This Row],[200D EMA]])/Table2[[#This Row],[200D EMA]]</f>
        <v>-0.12111833433432782</v>
      </c>
      <c r="V383">
        <v>0.97913739677380296</v>
      </c>
      <c r="W383">
        <v>1541.35</v>
      </c>
      <c r="X383">
        <v>1616</v>
      </c>
      <c r="Y383">
        <v>1470</v>
      </c>
      <c r="Z383">
        <v>1616</v>
      </c>
      <c r="AA383">
        <v>1470</v>
      </c>
      <c r="AB383">
        <v>1859</v>
      </c>
      <c r="AC383" s="1">
        <f>(Table2[[#This Row],[Close Price]]/Table2[[#This Row],[Day Low]])-1</f>
        <v>2.841664774386099E-2</v>
      </c>
      <c r="AD383" s="1">
        <f>(Table2[[#This Row],[Day High]]/Table2[[#This Row],[Close Price]])-1</f>
        <v>1.9461880579124902E-2</v>
      </c>
      <c r="AE383" s="1">
        <f>(Table2[[#This Row],[Close Price]]/Table2[[#This Row],[Current Week Low]])-1</f>
        <v>7.8333333333333366E-2</v>
      </c>
      <c r="AF383" s="1">
        <f>(Table2[[#This Row],[Current Week High]]/Table2[[#This Row],[Close Price]])-1</f>
        <v>1.9461880579124902E-2</v>
      </c>
      <c r="AG383" s="1">
        <f>(Table2[[#This Row],[Close Price]]/Table2[[#This Row],[Current Month Low]])-1</f>
        <v>7.8333333333333366E-2</v>
      </c>
      <c r="AH383" s="1">
        <f>(Table2[[#This Row],[Current Month High]]/Table2[[#This Row],[Close Price]])-1</f>
        <v>0.17275967574046613</v>
      </c>
      <c r="AI383">
        <v>53.193704065861198</v>
      </c>
      <c r="AJ383">
        <v>34.843264854748803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-0.08</v>
      </c>
      <c r="AM383" t="s">
        <v>3158</v>
      </c>
      <c r="AN383">
        <v>-11.14</v>
      </c>
      <c r="AO383" t="s">
        <v>3158</v>
      </c>
      <c r="AP383">
        <v>0.17713823956007499</v>
      </c>
      <c r="AQ383">
        <f>(Table2[[#This Row],[Sharpe Ratio]]-AVERAGE(Table2[Sharpe Ratio]))/_xlfn.STDEV.P(Table2[Sharpe Ratio])</f>
        <v>1.4297000710544223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433</v>
      </c>
      <c r="AT383">
        <f>_xlfn.RANK.AVG(Table2[[#This Row],[6M Return vs Nifty Z-Score]],Table2[6M Return vs Nifty Z-Score])</f>
        <v>651</v>
      </c>
      <c r="AU383">
        <f>_xlfn.RANK.AVG(Table2[[#This Row],[Sharpe Ratio Z-Score]],Table2[Sharpe Ratio Z-Score])</f>
        <v>59</v>
      </c>
      <c r="AV383">
        <f>(Table2[[#This Row],[Rank 1Y]]+Table2[[#This Row],[Rank 6M]]+Table2[[#This Row],[Rank Sharpe]])/3</f>
        <v>381</v>
      </c>
    </row>
    <row r="384" spans="1:48" hidden="1" x14ac:dyDescent="0.3">
      <c r="A384" t="s">
        <v>361</v>
      </c>
      <c r="B384" t="s">
        <v>362</v>
      </c>
      <c r="C384" t="s">
        <v>3119</v>
      </c>
      <c r="D384" t="s">
        <v>363</v>
      </c>
      <c r="E384">
        <v>65721.766792099996</v>
      </c>
      <c r="F384">
        <v>224.26</v>
      </c>
      <c r="G384">
        <v>16.681925509892501</v>
      </c>
      <c r="H384">
        <f>(Table2[[#This Row],[1Y Return vs Nifty]]-AVERAGE(Table2[1Y Return vs Nifty]))/_xlfn.STDEV.P(Table2[1Y Return vs Nifty])</f>
        <v>-9.2634785341343243E-2</v>
      </c>
      <c r="I384">
        <v>-0.69597824360086402</v>
      </c>
      <c r="J384">
        <f>(Table2[[#This Row],[1M Return vs Nifty]]-AVERAGE(Table2[1M Return vs Nifty]))/_xlfn.STDEV.P(Table2[1M Return vs Nifty])</f>
        <v>0.14125870186181202</v>
      </c>
      <c r="K384">
        <v>-19.5272521141626</v>
      </c>
      <c r="L384">
        <f>(Table2[[#This Row],[6M Return vs Nifty]]-AVERAGE(Table2[6M Return vs Nifty]))/_xlfn.STDEV.P(Table2[6M Return vs Nifty])</f>
        <v>-0.84202825647509105</v>
      </c>
      <c r="M384">
        <v>3.2390313656214502</v>
      </c>
      <c r="N384">
        <f>(Table2[[#This Row],[1W Return vs Nifty]]-AVERAGE(Table2[1W Return vs Nifty]))/_xlfn.STDEV.P(Table2[1W Return vs Nifty])</f>
        <v>0.62840775722661313</v>
      </c>
      <c r="O384">
        <v>224.95</v>
      </c>
      <c r="P384">
        <v>226.330602251779</v>
      </c>
      <c r="Q384">
        <v>221.91471084035601</v>
      </c>
      <c r="R384">
        <v>52.458838177479002</v>
      </c>
      <c r="S384" s="1">
        <f>(Table2[[#This Row],[Close Price]]-Table2[[#This Row],[20D EMA]])/Table2[[#This Row],[20D EMA]]</f>
        <v>-3.0673482996221284E-3</v>
      </c>
      <c r="T384" s="1">
        <f>(Table2[[#This Row],[Close Price]]-Table2[[#This Row],[50D EMA]])/Table2[[#This Row],[50D EMA]]</f>
        <v>-9.1485739496932391E-3</v>
      </c>
      <c r="U384" s="1">
        <f>(Table2[[#This Row],[Close Price]]-Table2[[#This Row],[200D EMA]])/Table2[[#This Row],[200D EMA]]</f>
        <v>1.0568425818922696E-2</v>
      </c>
      <c r="V384">
        <v>0.89360481279738302</v>
      </c>
      <c r="W384">
        <v>223.55</v>
      </c>
      <c r="X384">
        <v>228.14</v>
      </c>
      <c r="Y384">
        <v>215.05</v>
      </c>
      <c r="Z384">
        <v>229.15</v>
      </c>
      <c r="AA384">
        <v>210</v>
      </c>
      <c r="AB384">
        <v>247.4</v>
      </c>
      <c r="AC384" s="1">
        <f>(Table2[[#This Row],[Close Price]]/Table2[[#This Row],[Day Low]])-1</f>
        <v>3.1760232610154038E-3</v>
      </c>
      <c r="AD384" s="1">
        <f>(Table2[[#This Row],[Day High]]/Table2[[#This Row],[Close Price]])-1</f>
        <v>1.7301346651208416E-2</v>
      </c>
      <c r="AE384" s="1">
        <f>(Table2[[#This Row],[Close Price]]/Table2[[#This Row],[Current Week Low]])-1</f>
        <v>4.2827249476865781E-2</v>
      </c>
      <c r="AF384" s="1">
        <f>(Table2[[#This Row],[Current Week High]]/Table2[[#This Row],[Close Price]])-1</f>
        <v>2.1805047712476711E-2</v>
      </c>
      <c r="AG384" s="1">
        <f>(Table2[[#This Row],[Close Price]]/Table2[[#This Row],[Current Month Low]])-1</f>
        <v>6.7904761904761912E-2</v>
      </c>
      <c r="AH384" s="1">
        <f>(Table2[[#This Row],[Current Month High]]/Table2[[#This Row],[Close Price]])-1</f>
        <v>0.10318380451261944</v>
      </c>
      <c r="AI384">
        <v>27.686613751895099</v>
      </c>
      <c r="AJ384">
        <v>47.055737704918002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-0.05</v>
      </c>
      <c r="AM384" t="s">
        <v>3158</v>
      </c>
      <c r="AN384">
        <v>-5.4</v>
      </c>
      <c r="AO384" t="s">
        <v>3158</v>
      </c>
      <c r="AP384">
        <v>9.9172127729687004E-2</v>
      </c>
      <c r="AQ384">
        <f>(Table2[[#This Row],[Sharpe Ratio]]-AVERAGE(Table2[Sharpe Ratio]))/_xlfn.STDEV.P(Table2[Sharpe Ratio])</f>
        <v>0.5030165827010239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329</v>
      </c>
      <c r="AT384">
        <f>_xlfn.RANK.AVG(Table2[[#This Row],[6M Return vs Nifty Z-Score]],Table2[6M Return vs Nifty Z-Score])</f>
        <v>599</v>
      </c>
      <c r="AU384">
        <f>_xlfn.RANK.AVG(Table2[[#This Row],[Sharpe Ratio Z-Score]],Table2[Sharpe Ratio Z-Score])</f>
        <v>216</v>
      </c>
      <c r="AV384">
        <f>(Table2[[#This Row],[Rank 1Y]]+Table2[[#This Row],[Rank 6M]]+Table2[[#This Row],[Rank Sharpe]])/3</f>
        <v>381.33333333333331</v>
      </c>
    </row>
    <row r="385" spans="1:48" hidden="1" x14ac:dyDescent="0.3">
      <c r="A385" t="s">
        <v>1132</v>
      </c>
      <c r="B385" t="s">
        <v>1133</v>
      </c>
      <c r="C385" t="s">
        <v>3118</v>
      </c>
      <c r="D385" t="s">
        <v>412</v>
      </c>
      <c r="E385">
        <v>10784.058162585001</v>
      </c>
      <c r="F385">
        <v>393.55</v>
      </c>
      <c r="G385">
        <v>3.9292406416905501</v>
      </c>
      <c r="H385">
        <f>(Table2[[#This Row],[1Y Return vs Nifty]]-AVERAGE(Table2[1Y Return vs Nifty]))/_xlfn.STDEV.P(Table2[1Y Return vs Nifty])</f>
        <v>-0.3172652304786947</v>
      </c>
      <c r="I385">
        <v>-6.0368223057957104</v>
      </c>
      <c r="J385">
        <f>(Table2[[#This Row],[1M Return vs Nifty]]-AVERAGE(Table2[1M Return vs Nifty]))/_xlfn.STDEV.P(Table2[1M Return vs Nifty])</f>
        <v>-0.45637518679819433</v>
      </c>
      <c r="K385">
        <v>-14.4214739985705</v>
      </c>
      <c r="L385">
        <f>(Table2[[#This Row],[6M Return vs Nifty]]-AVERAGE(Table2[6M Return vs Nifty]))/_xlfn.STDEV.P(Table2[6M Return vs Nifty])</f>
        <v>-0.65533761413951397</v>
      </c>
      <c r="M385">
        <v>-1.0948034825878501</v>
      </c>
      <c r="N385">
        <f>(Table2[[#This Row],[1W Return vs Nifty]]-AVERAGE(Table2[1W Return vs Nifty]))/_xlfn.STDEV.P(Table2[1W Return vs Nifty])</f>
        <v>-0.21996426421839391</v>
      </c>
      <c r="O385">
        <v>396.54</v>
      </c>
      <c r="P385">
        <v>407.15677010300698</v>
      </c>
      <c r="Q385">
        <v>402.24128072852898</v>
      </c>
      <c r="R385">
        <v>34.893625247287702</v>
      </c>
      <c r="S385" s="1">
        <f>(Table2[[#This Row],[Close Price]]-Table2[[#This Row],[20D EMA]])/Table2[[#This Row],[20D EMA]]</f>
        <v>-7.5402229283300778E-3</v>
      </c>
      <c r="T385" s="1">
        <f>(Table2[[#This Row],[Close Price]]-Table2[[#This Row],[50D EMA]])/Table2[[#This Row],[50D EMA]]</f>
        <v>-3.341899509509464E-2</v>
      </c>
      <c r="U385" s="1">
        <f>(Table2[[#This Row],[Close Price]]-Table2[[#This Row],[200D EMA]])/Table2[[#This Row],[200D EMA]]</f>
        <v>-2.1607132696046371E-2</v>
      </c>
      <c r="V385">
        <v>0.54414252018951903</v>
      </c>
      <c r="W385">
        <v>382.55</v>
      </c>
      <c r="X385">
        <v>397.85</v>
      </c>
      <c r="Y385">
        <v>369</v>
      </c>
      <c r="Z385">
        <v>397.85</v>
      </c>
      <c r="AA385">
        <v>368.25</v>
      </c>
      <c r="AB385">
        <v>433.2</v>
      </c>
      <c r="AC385" s="1">
        <f>(Table2[[#This Row],[Close Price]]/Table2[[#This Row],[Day Low]])-1</f>
        <v>2.8754411188079976E-2</v>
      </c>
      <c r="AD385" s="1">
        <f>(Table2[[#This Row],[Day High]]/Table2[[#This Row],[Close Price]])-1</f>
        <v>1.0926184728751176E-2</v>
      </c>
      <c r="AE385" s="1">
        <f>(Table2[[#This Row],[Close Price]]/Table2[[#This Row],[Current Week Low]])-1</f>
        <v>6.6531165311653151E-2</v>
      </c>
      <c r="AF385" s="1">
        <f>(Table2[[#This Row],[Current Week High]]/Table2[[#This Row],[Close Price]])-1</f>
        <v>1.0926184728751176E-2</v>
      </c>
      <c r="AG385" s="1">
        <f>(Table2[[#This Row],[Close Price]]/Table2[[#This Row],[Current Month Low]])-1</f>
        <v>6.8703326544467203E-2</v>
      </c>
      <c r="AH385" s="1">
        <f>(Table2[[#This Row],[Current Month High]]/Table2[[#This Row],[Close Price]])-1</f>
        <v>0.10074958709185622</v>
      </c>
      <c r="AI385">
        <v>40.757210011434303</v>
      </c>
      <c r="AJ385">
        <v>31.8425460636516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0.05</v>
      </c>
      <c r="AM385" t="s">
        <v>3159</v>
      </c>
      <c r="AN385">
        <v>-3.22</v>
      </c>
      <c r="AO385" t="s">
        <v>3158</v>
      </c>
      <c r="AP385">
        <v>0.104804548541946</v>
      </c>
      <c r="AQ385">
        <f>(Table2[[#This Row],[Sharpe Ratio]]-AVERAGE(Table2[Sharpe Ratio]))/_xlfn.STDEV.P(Table2[Sharpe Ratio])</f>
        <v>0.5699619676079074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406</v>
      </c>
      <c r="AT385">
        <f>_xlfn.RANK.AVG(Table2[[#This Row],[6M Return vs Nifty Z-Score]],Table2[6M Return vs Nifty Z-Score])</f>
        <v>541</v>
      </c>
      <c r="AU385">
        <f>_xlfn.RANK.AVG(Table2[[#This Row],[Sharpe Ratio Z-Score]],Table2[Sharpe Ratio Z-Score])</f>
        <v>198</v>
      </c>
      <c r="AV385">
        <f>(Table2[[#This Row],[Rank 1Y]]+Table2[[#This Row],[Rank 6M]]+Table2[[#This Row],[Rank Sharpe]])/3</f>
        <v>381.66666666666669</v>
      </c>
    </row>
    <row r="386" spans="1:48" hidden="1" x14ac:dyDescent="0.3">
      <c r="A386" t="s">
        <v>813</v>
      </c>
      <c r="B386" t="s">
        <v>814</v>
      </c>
      <c r="C386" t="s">
        <v>3116</v>
      </c>
      <c r="D386" t="s">
        <v>51</v>
      </c>
      <c r="E386">
        <v>18893.686442400001</v>
      </c>
      <c r="F386">
        <v>1806</v>
      </c>
      <c r="G386">
        <v>26.470054918065401</v>
      </c>
      <c r="H386">
        <f>(Table2[[#This Row],[1Y Return vs Nifty]]-AVERAGE(Table2[1Y Return vs Nifty]))/_xlfn.STDEV.P(Table2[1Y Return vs Nifty])</f>
        <v>7.9776898060497467E-2</v>
      </c>
      <c r="I386">
        <v>-4.7197983163112003</v>
      </c>
      <c r="J386">
        <f>(Table2[[#This Row],[1M Return vs Nifty]]-AVERAGE(Table2[1M Return vs Nifty]))/_xlfn.STDEV.P(Table2[1M Return vs Nifty])</f>
        <v>-0.30900182050472474</v>
      </c>
      <c r="K386">
        <v>0.65206588579884806</v>
      </c>
      <c r="L386">
        <f>(Table2[[#This Row],[6M Return vs Nifty]]-AVERAGE(Table2[6M Return vs Nifty]))/_xlfn.STDEV.P(Table2[6M Return vs Nifty])</f>
        <v>-0.10417992973287124</v>
      </c>
      <c r="M386">
        <v>8.3411556490930905E-2</v>
      </c>
      <c r="N386">
        <f>(Table2[[#This Row],[1W Return vs Nifty]]-AVERAGE(Table2[1W Return vs Nifty]))/_xlfn.STDEV.P(Table2[1W Return vs Nifty])</f>
        <v>1.0677813620170729E-2</v>
      </c>
      <c r="O386">
        <v>1898.31</v>
      </c>
      <c r="P386">
        <v>1884.79351441929</v>
      </c>
      <c r="Q386">
        <v>1634.13235461205</v>
      </c>
      <c r="R386">
        <v>34.3905474415714</v>
      </c>
      <c r="S386" s="1">
        <f>(Table2[[#This Row],[Close Price]]-Table2[[#This Row],[20D EMA]])/Table2[[#This Row],[20D EMA]]</f>
        <v>-4.8627463375318015E-2</v>
      </c>
      <c r="T386" s="1">
        <f>(Table2[[#This Row],[Close Price]]-Table2[[#This Row],[50D EMA]])/Table2[[#This Row],[50D EMA]]</f>
        <v>-4.1804852264448966E-2</v>
      </c>
      <c r="U386" s="1">
        <f>(Table2[[#This Row],[Close Price]]-Table2[[#This Row],[200D EMA]])/Table2[[#This Row],[200D EMA]]</f>
        <v>0.10517363841605848</v>
      </c>
      <c r="V386">
        <v>0.431056179010535</v>
      </c>
      <c r="W386">
        <v>1793.3</v>
      </c>
      <c r="X386">
        <v>1875.2</v>
      </c>
      <c r="Y386">
        <v>1761.6</v>
      </c>
      <c r="Z386">
        <v>1875.2</v>
      </c>
      <c r="AA386">
        <v>1761.6</v>
      </c>
      <c r="AB386">
        <v>2120.5</v>
      </c>
      <c r="AC386" s="1">
        <f>(Table2[[#This Row],[Close Price]]/Table2[[#This Row],[Day Low]])-1</f>
        <v>7.081916020743817E-3</v>
      </c>
      <c r="AD386" s="1">
        <f>(Table2[[#This Row],[Day High]]/Table2[[#This Row],[Close Price]])-1</f>
        <v>3.8316722037652351E-2</v>
      </c>
      <c r="AE386" s="1">
        <f>(Table2[[#This Row],[Close Price]]/Table2[[#This Row],[Current Week Low]])-1</f>
        <v>2.5204359673024479E-2</v>
      </c>
      <c r="AF386" s="1">
        <f>(Table2[[#This Row],[Current Week High]]/Table2[[#This Row],[Close Price]])-1</f>
        <v>3.8316722037652351E-2</v>
      </c>
      <c r="AG386" s="1">
        <f>(Table2[[#This Row],[Close Price]]/Table2[[#This Row],[Current Month Low]])-1</f>
        <v>2.5204359673024479E-2</v>
      </c>
      <c r="AH386" s="1">
        <f>(Table2[[#This Row],[Current Month High]]/Table2[[#This Row],[Close Price]])-1</f>
        <v>0.174141749723145</v>
      </c>
      <c r="AI386">
        <v>47.508305647840501</v>
      </c>
      <c r="AJ386">
        <v>60.4548887210697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0.19</v>
      </c>
      <c r="AM386" t="s">
        <v>3159</v>
      </c>
      <c r="AN386">
        <v>-6.05</v>
      </c>
      <c r="AO386" t="s">
        <v>3158</v>
      </c>
      <c r="AQ386">
        <f>(Table2[[#This Row],[Sharpe Ratio]]-AVERAGE(Table2[Sharpe Ratio]))/_xlfn.STDEV.P(Table2[Sharpe Ratio])</f>
        <v>-0.67571570385832536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-0.99844274241525299</v>
      </c>
      <c r="AS386">
        <f>_xlfn.RANK.AVG(Table2[[#This Row],[1Y Return vs Nifty Z-Score]],Table2[1Y Return vs Nifty Z-Score])</f>
        <v>268</v>
      </c>
      <c r="AT386">
        <f>_xlfn.RANK.AVG(Table2[[#This Row],[6M Return vs Nifty Z-Score]],Table2[6M Return vs Nifty Z-Score])</f>
        <v>356</v>
      </c>
      <c r="AU386">
        <f>_xlfn.RANK.AVG(Table2[[#This Row],[Sharpe Ratio Z-Score]],Table2[Sharpe Ratio Z-Score])</f>
        <v>521.5</v>
      </c>
      <c r="AV386">
        <f>(Table2[[#This Row],[Rank 1Y]]+Table2[[#This Row],[Rank 6M]]+Table2[[#This Row],[Rank Sharpe]])/3</f>
        <v>381.83333333333331</v>
      </c>
    </row>
    <row r="387" spans="1:48" hidden="1" x14ac:dyDescent="0.3">
      <c r="A387" t="s">
        <v>540</v>
      </c>
      <c r="B387" t="s">
        <v>541</v>
      </c>
      <c r="C387" t="s">
        <v>3111</v>
      </c>
      <c r="D387" t="s">
        <v>21</v>
      </c>
      <c r="E387">
        <v>37609.821253970003</v>
      </c>
      <c r="F387">
        <v>1385.3</v>
      </c>
      <c r="G387">
        <v>-10.303189411408299</v>
      </c>
      <c r="H387">
        <f>(Table2[[#This Row],[1Y Return vs Nifty]]-AVERAGE(Table2[1Y Return vs Nifty]))/_xlfn.STDEV.P(Table2[1Y Return vs Nifty])</f>
        <v>-0.56796044730989181</v>
      </c>
      <c r="I387">
        <v>-10.714382052873299</v>
      </c>
      <c r="J387">
        <f>(Table2[[#This Row],[1M Return vs Nifty]]-AVERAGE(Table2[1M Return vs Nifty]))/_xlfn.STDEV.P(Table2[1M Return vs Nifty])</f>
        <v>-0.97978837552489983</v>
      </c>
      <c r="K387">
        <v>-14.967948803836499</v>
      </c>
      <c r="L387">
        <f>(Table2[[#This Row],[6M Return vs Nifty]]-AVERAGE(Table2[6M Return vs Nifty]))/_xlfn.STDEV.P(Table2[6M Return vs Nifty])</f>
        <v>-0.67531923694128893</v>
      </c>
      <c r="M387">
        <v>-17.769195218270099</v>
      </c>
      <c r="N387">
        <f>(Table2[[#This Row],[1W Return vs Nifty]]-AVERAGE(Table2[1W Return vs Nifty]))/_xlfn.STDEV.P(Table2[1W Return vs Nifty])</f>
        <v>-3.4840682087911086</v>
      </c>
      <c r="O387">
        <v>1592.68</v>
      </c>
      <c r="P387">
        <v>1668.56372235808</v>
      </c>
      <c r="Q387">
        <v>1587.0520535166099</v>
      </c>
      <c r="R387">
        <v>13.7662439588544</v>
      </c>
      <c r="S387" s="1">
        <f>(Table2[[#This Row],[Close Price]]-Table2[[#This Row],[20D EMA]])/Table2[[#This Row],[20D EMA]]</f>
        <v>-0.13020820252655907</v>
      </c>
      <c r="T387" s="1">
        <f>(Table2[[#This Row],[Close Price]]-Table2[[#This Row],[50D EMA]])/Table2[[#This Row],[50D EMA]]</f>
        <v>-0.16976500121779023</v>
      </c>
      <c r="U387" s="1">
        <f>(Table2[[#This Row],[Close Price]]-Table2[[#This Row],[200D EMA]])/Table2[[#This Row],[200D EMA]]</f>
        <v>-0.12712377837233835</v>
      </c>
      <c r="V387">
        <v>2.2096710223937501</v>
      </c>
      <c r="W387">
        <v>1361.25</v>
      </c>
      <c r="X387">
        <v>1408.35</v>
      </c>
      <c r="Y387">
        <v>1309.05</v>
      </c>
      <c r="Z387">
        <v>1423</v>
      </c>
      <c r="AA387">
        <v>1309.05</v>
      </c>
      <c r="AB387">
        <v>1822.9</v>
      </c>
      <c r="AC387" s="1">
        <f>(Table2[[#This Row],[Close Price]]/Table2[[#This Row],[Day Low]])-1</f>
        <v>1.7667584940312286E-2</v>
      </c>
      <c r="AD387" s="1">
        <f>(Table2[[#This Row],[Day High]]/Table2[[#This Row],[Close Price]])-1</f>
        <v>1.6638995163502424E-2</v>
      </c>
      <c r="AE387" s="1">
        <f>(Table2[[#This Row],[Close Price]]/Table2[[#This Row],[Current Week Low]])-1</f>
        <v>5.8248348038653974E-2</v>
      </c>
      <c r="AF387" s="1">
        <f>(Table2[[#This Row],[Current Week High]]/Table2[[#This Row],[Close Price]])-1</f>
        <v>2.7214321807550679E-2</v>
      </c>
      <c r="AG387" s="1">
        <f>(Table2[[#This Row],[Close Price]]/Table2[[#This Row],[Current Month Low]])-1</f>
        <v>5.8248348038653974E-2</v>
      </c>
      <c r="AH387" s="1">
        <f>(Table2[[#This Row],[Current Month High]]/Table2[[#This Row],[Close Price]])-1</f>
        <v>0.31588825525157027</v>
      </c>
      <c r="AI387">
        <v>39.226160398469602</v>
      </c>
      <c r="AJ387">
        <v>22.810283687943201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-0.28000000000000003</v>
      </c>
      <c r="AM387" t="s">
        <v>3158</v>
      </c>
      <c r="AN387">
        <v>-22.68</v>
      </c>
      <c r="AO387" t="s">
        <v>3158</v>
      </c>
      <c r="AP387">
        <v>0.15370941976469599</v>
      </c>
      <c r="AQ387">
        <f>(Table2[[#This Row],[Sharpe Ratio]]-AVERAGE(Table2[Sharpe Ratio]))/_xlfn.STDEV.P(Table2[Sharpe Ratio])</f>
        <v>1.1512316448846454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509</v>
      </c>
      <c r="AT387">
        <f>_xlfn.RANK.AVG(Table2[[#This Row],[6M Return vs Nifty Z-Score]],Table2[6M Return vs Nifty Z-Score])</f>
        <v>550</v>
      </c>
      <c r="AU387">
        <f>_xlfn.RANK.AVG(Table2[[#This Row],[Sharpe Ratio Z-Score]],Table2[Sharpe Ratio Z-Score])</f>
        <v>96</v>
      </c>
      <c r="AV387">
        <f>(Table2[[#This Row],[Rank 1Y]]+Table2[[#This Row],[Rank 6M]]+Table2[[#This Row],[Rank Sharpe]])/3</f>
        <v>385</v>
      </c>
    </row>
    <row r="388" spans="1:48" hidden="1" x14ac:dyDescent="0.3">
      <c r="A388" t="s">
        <v>1818</v>
      </c>
      <c r="B388" t="s">
        <v>1819</v>
      </c>
      <c r="C388" t="s">
        <v>3115</v>
      </c>
      <c r="D388" t="s">
        <v>48</v>
      </c>
      <c r="E388">
        <v>4152.2134489549999</v>
      </c>
      <c r="F388">
        <v>600.04999999999995</v>
      </c>
      <c r="G388">
        <v>-26.773521567921101</v>
      </c>
      <c r="H388">
        <f>(Table2[[#This Row],[1Y Return vs Nifty]]-AVERAGE(Table2[1Y Return vs Nifty]))/_xlfn.STDEV.P(Table2[1Y Return vs Nifty])</f>
        <v>-0.858074888473774</v>
      </c>
      <c r="I388">
        <v>-8.6257453315164092</v>
      </c>
      <c r="J388">
        <f>(Table2[[#This Row],[1M Return vs Nifty]]-AVERAGE(Table2[1M Return vs Nifty]))/_xlfn.STDEV.P(Table2[1M Return vs Nifty])</f>
        <v>-0.74607249255833474</v>
      </c>
      <c r="K388">
        <v>-2.0929298997241599</v>
      </c>
      <c r="L388">
        <f>(Table2[[#This Row],[6M Return vs Nifty]]-AVERAGE(Table2[6M Return vs Nifty]))/_xlfn.STDEV.P(Table2[6M Return vs Nifty])</f>
        <v>-0.20454955309013562</v>
      </c>
      <c r="M388">
        <v>-5.38695355627598</v>
      </c>
      <c r="N388">
        <f>(Table2[[#This Row],[1W Return vs Nifty]]-AVERAGE(Table2[1W Return vs Nifty]))/_xlfn.STDEV.P(Table2[1W Return vs Nifty])</f>
        <v>-1.0601762616517298</v>
      </c>
      <c r="O388">
        <v>622.05999999999995</v>
      </c>
      <c r="P388">
        <v>648.14318309848397</v>
      </c>
      <c r="Q388">
        <v>626.41390794915401</v>
      </c>
      <c r="R388">
        <v>27.504017114370701</v>
      </c>
      <c r="S388" s="1">
        <f>(Table2[[#This Row],[Close Price]]-Table2[[#This Row],[20D EMA]])/Table2[[#This Row],[20D EMA]]</f>
        <v>-3.5382438993023173E-2</v>
      </c>
      <c r="T388" s="1">
        <f>(Table2[[#This Row],[Close Price]]-Table2[[#This Row],[50D EMA]])/Table2[[#This Row],[50D EMA]]</f>
        <v>-7.4201479476451365E-2</v>
      </c>
      <c r="U388" s="1">
        <f>(Table2[[#This Row],[Close Price]]-Table2[[#This Row],[200D EMA]])/Table2[[#This Row],[200D EMA]]</f>
        <v>-4.2087041195282678E-2</v>
      </c>
      <c r="V388">
        <v>0.77110800521726397</v>
      </c>
      <c r="W388">
        <v>567</v>
      </c>
      <c r="X388">
        <v>610.85</v>
      </c>
      <c r="Y388">
        <v>555.15</v>
      </c>
      <c r="Z388">
        <v>610.85</v>
      </c>
      <c r="AA388">
        <v>555.15</v>
      </c>
      <c r="AB388">
        <v>684.8</v>
      </c>
      <c r="AC388" s="1">
        <f>(Table2[[#This Row],[Close Price]]/Table2[[#This Row],[Day Low]])-1</f>
        <v>5.8289241622574872E-2</v>
      </c>
      <c r="AD388" s="1">
        <f>(Table2[[#This Row],[Day High]]/Table2[[#This Row],[Close Price]])-1</f>
        <v>1.7998500124989603E-2</v>
      </c>
      <c r="AE388" s="1">
        <f>(Table2[[#This Row],[Close Price]]/Table2[[#This Row],[Current Week Low]])-1</f>
        <v>8.0879041700441245E-2</v>
      </c>
      <c r="AF388" s="1">
        <f>(Table2[[#This Row],[Current Week High]]/Table2[[#This Row],[Close Price]])-1</f>
        <v>1.7998500124989603E-2</v>
      </c>
      <c r="AG388" s="1">
        <f>(Table2[[#This Row],[Close Price]]/Table2[[#This Row],[Current Month Low]])-1</f>
        <v>8.0879041700441245E-2</v>
      </c>
      <c r="AH388" s="1">
        <f>(Table2[[#This Row],[Current Month High]]/Table2[[#This Row],[Close Price]])-1</f>
        <v>0.14123823014748771</v>
      </c>
      <c r="AI388">
        <v>68.160986584451294</v>
      </c>
      <c r="AJ388">
        <v>40.6092560046865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-0.13</v>
      </c>
      <c r="AM388" t="s">
        <v>3158</v>
      </c>
      <c r="AN388">
        <v>-3.26</v>
      </c>
      <c r="AO388" t="s">
        <v>3158</v>
      </c>
      <c r="AP388">
        <v>0.123531428616665</v>
      </c>
      <c r="AQ388">
        <f>(Table2[[#This Row],[Sharpe Ratio]]-AVERAGE(Table2[Sharpe Ratio]))/_xlfn.STDEV.P(Table2[Sharpe Ratio])</f>
        <v>0.79254444794717338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615</v>
      </c>
      <c r="AT388">
        <f>_xlfn.RANK.AVG(Table2[[#This Row],[6M Return vs Nifty Z-Score]],Table2[6M Return vs Nifty Z-Score])</f>
        <v>396</v>
      </c>
      <c r="AU388">
        <f>_xlfn.RANK.AVG(Table2[[#This Row],[Sharpe Ratio Z-Score]],Table2[Sharpe Ratio Z-Score])</f>
        <v>144</v>
      </c>
      <c r="AV388">
        <f>(Table2[[#This Row],[Rank 1Y]]+Table2[[#This Row],[Rank 6M]]+Table2[[#This Row],[Rank Sharpe]])/3</f>
        <v>385</v>
      </c>
    </row>
    <row r="389" spans="1:48" hidden="1" x14ac:dyDescent="0.3">
      <c r="A389" t="s">
        <v>605</v>
      </c>
      <c r="B389" t="s">
        <v>606</v>
      </c>
      <c r="C389" t="s">
        <v>3122</v>
      </c>
      <c r="D389" t="s">
        <v>607</v>
      </c>
      <c r="E389">
        <v>32212.368999800001</v>
      </c>
      <c r="F389">
        <v>1184.5</v>
      </c>
      <c r="G389">
        <v>-27.2510479947899</v>
      </c>
      <c r="H389">
        <f>(Table2[[#This Row],[1Y Return vs Nifty]]-AVERAGE(Table2[1Y Return vs Nifty]))/_xlfn.STDEV.P(Table2[1Y Return vs Nifty])</f>
        <v>-0.86648621322154151</v>
      </c>
      <c r="I389">
        <v>-1.7093431365317999</v>
      </c>
      <c r="J389">
        <f>(Table2[[#This Row],[1M Return vs Nifty]]-AVERAGE(Table2[1M Return vs Nifty]))/_xlfn.STDEV.P(Table2[1M Return vs Nifty])</f>
        <v>2.7864415389242142E-2</v>
      </c>
      <c r="K389">
        <v>2.6602414778905801</v>
      </c>
      <c r="L389">
        <f>(Table2[[#This Row],[6M Return vs Nifty]]-AVERAGE(Table2[6M Return vs Nifty]))/_xlfn.STDEV.P(Table2[6M Return vs Nifty])</f>
        <v>-3.0751828722109544E-2</v>
      </c>
      <c r="M389">
        <v>-0.224352459391996</v>
      </c>
      <c r="N389">
        <f>(Table2[[#This Row],[1W Return vs Nifty]]-AVERAGE(Table2[1W Return vs Nifty]))/_xlfn.STDEV.P(Table2[1W Return vs Nifty])</f>
        <v>-4.9568686172158774E-2</v>
      </c>
      <c r="O389">
        <v>1205.6600000000001</v>
      </c>
      <c r="P389">
        <v>1234.47249727903</v>
      </c>
      <c r="Q389">
        <v>1204.8540891755399</v>
      </c>
      <c r="R389">
        <v>39.014208515050903</v>
      </c>
      <c r="S389" s="1">
        <f>(Table2[[#This Row],[Close Price]]-Table2[[#This Row],[20D EMA]])/Table2[[#This Row],[20D EMA]]</f>
        <v>-1.7550553223960388E-2</v>
      </c>
      <c r="T389" s="1">
        <f>(Table2[[#This Row],[Close Price]]-Table2[[#This Row],[50D EMA]])/Table2[[#This Row],[50D EMA]]</f>
        <v>-4.048085104299786E-2</v>
      </c>
      <c r="U389" s="1">
        <f>(Table2[[#This Row],[Close Price]]-Table2[[#This Row],[200D EMA]])/Table2[[#This Row],[200D EMA]]</f>
        <v>-1.6893405897362934E-2</v>
      </c>
      <c r="V389">
        <v>0.80531626511968601</v>
      </c>
      <c r="W389">
        <v>1172.55</v>
      </c>
      <c r="X389">
        <v>1199.95</v>
      </c>
      <c r="Y389">
        <v>1124.75</v>
      </c>
      <c r="Z389">
        <v>1199.95</v>
      </c>
      <c r="AA389">
        <v>1124.75</v>
      </c>
      <c r="AB389">
        <v>1300.05</v>
      </c>
      <c r="AC389" s="1">
        <f>(Table2[[#This Row],[Close Price]]/Table2[[#This Row],[Day Low]])-1</f>
        <v>1.0191463050616134E-2</v>
      </c>
      <c r="AD389" s="1">
        <f>(Table2[[#This Row],[Day High]]/Table2[[#This Row],[Close Price]])-1</f>
        <v>1.3043478260869712E-2</v>
      </c>
      <c r="AE389" s="1">
        <f>(Table2[[#This Row],[Close Price]]/Table2[[#This Row],[Current Week Low]])-1</f>
        <v>5.3122916203600878E-2</v>
      </c>
      <c r="AF389" s="1">
        <f>(Table2[[#This Row],[Current Week High]]/Table2[[#This Row],[Close Price]])-1</f>
        <v>1.3043478260869712E-2</v>
      </c>
      <c r="AG389" s="1">
        <f>(Table2[[#This Row],[Close Price]]/Table2[[#This Row],[Current Month Low]])-1</f>
        <v>5.3122916203600878E-2</v>
      </c>
      <c r="AH389" s="1">
        <f>(Table2[[#This Row],[Current Month High]]/Table2[[#This Row],[Close Price]])-1</f>
        <v>9.7551709582102131E-2</v>
      </c>
      <c r="AI389">
        <v>21.671591388771599</v>
      </c>
      <c r="AJ389">
        <v>19.6404222008989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-0.09</v>
      </c>
      <c r="AM389" t="s">
        <v>3158</v>
      </c>
      <c r="AN389">
        <v>-1.69</v>
      </c>
      <c r="AO389" t="s">
        <v>3158</v>
      </c>
      <c r="AP389">
        <v>0.101872680849004</v>
      </c>
      <c r="AQ389">
        <f>(Table2[[#This Row],[Sharpe Ratio]]-AVERAGE(Table2[Sharpe Ratio]))/_xlfn.STDEV.P(Table2[Sharpe Ratio])</f>
        <v>0.53511460485886253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620</v>
      </c>
      <c r="AT389">
        <f>_xlfn.RANK.AVG(Table2[[#This Row],[6M Return vs Nifty Z-Score]],Table2[6M Return vs Nifty Z-Score])</f>
        <v>329</v>
      </c>
      <c r="AU389">
        <f>_xlfn.RANK.AVG(Table2[[#This Row],[Sharpe Ratio Z-Score]],Table2[Sharpe Ratio Z-Score])</f>
        <v>207</v>
      </c>
      <c r="AV389">
        <f>(Table2[[#This Row],[Rank 1Y]]+Table2[[#This Row],[Rank 6M]]+Table2[[#This Row],[Rank Sharpe]])/3</f>
        <v>385.33333333333331</v>
      </c>
    </row>
    <row r="390" spans="1:48" hidden="1" x14ac:dyDescent="0.3">
      <c r="A390" t="s">
        <v>227</v>
      </c>
      <c r="B390" t="s">
        <v>228</v>
      </c>
      <c r="C390" t="s">
        <v>3112</v>
      </c>
      <c r="D390" t="s">
        <v>54</v>
      </c>
      <c r="E390">
        <v>107114.37177225</v>
      </c>
      <c r="F390">
        <v>1274.5</v>
      </c>
      <c r="G390">
        <v>-16.882439787223799</v>
      </c>
      <c r="H390">
        <f>(Table2[[#This Row],[1Y Return vs Nifty]]-AVERAGE(Table2[1Y Return vs Nifty]))/_xlfn.STDEV.P(Table2[1Y Return vs Nifty])</f>
        <v>-0.68384976441162437</v>
      </c>
      <c r="I390">
        <v>-13.9015851908472</v>
      </c>
      <c r="J390">
        <f>(Table2[[#This Row],[1M Return vs Nifty]]-AVERAGE(Table2[1M Return vs Nifty]))/_xlfn.STDEV.P(Table2[1M Return vs Nifty])</f>
        <v>-1.3364324907837037</v>
      </c>
      <c r="K390">
        <v>-0.875108489406632</v>
      </c>
      <c r="L390">
        <f>(Table2[[#This Row],[6M Return vs Nifty]]-AVERAGE(Table2[6M Return vs Nifty]))/_xlfn.STDEV.P(Table2[6M Return vs Nifty])</f>
        <v>-0.16002042232985153</v>
      </c>
      <c r="M390">
        <v>-7.4662061790435104</v>
      </c>
      <c r="N390">
        <f>(Table2[[#This Row],[1W Return vs Nifty]]-AVERAGE(Table2[1W Return vs Nifty]))/_xlfn.STDEV.P(Table2[1W Return vs Nifty])</f>
        <v>-1.4672014050766071</v>
      </c>
      <c r="O390">
        <v>1422.29</v>
      </c>
      <c r="P390">
        <v>1457.2710259774401</v>
      </c>
      <c r="Q390">
        <v>1343.08554960109</v>
      </c>
      <c r="R390">
        <v>15.326962357399101</v>
      </c>
      <c r="S390" s="1">
        <f>(Table2[[#This Row],[Close Price]]-Table2[[#This Row],[20D EMA]])/Table2[[#This Row],[20D EMA]]</f>
        <v>-0.10390989179421915</v>
      </c>
      <c r="T390" s="1">
        <f>(Table2[[#This Row],[Close Price]]-Table2[[#This Row],[50D EMA]])/Table2[[#This Row],[50D EMA]]</f>
        <v>-0.12542006443506246</v>
      </c>
      <c r="U390" s="1">
        <f>(Table2[[#This Row],[Close Price]]-Table2[[#This Row],[200D EMA]])/Table2[[#This Row],[200D EMA]]</f>
        <v>-5.1065659683004229E-2</v>
      </c>
      <c r="V390">
        <v>1.31585867083138</v>
      </c>
      <c r="W390">
        <v>1265.1500000000001</v>
      </c>
      <c r="X390">
        <v>1295.7</v>
      </c>
      <c r="Y390">
        <v>1264.6500000000001</v>
      </c>
      <c r="Z390">
        <v>1383.95</v>
      </c>
      <c r="AA390">
        <v>1264.6500000000001</v>
      </c>
      <c r="AB390">
        <v>1623</v>
      </c>
      <c r="AC390" s="1">
        <f>(Table2[[#This Row],[Close Price]]/Table2[[#This Row],[Day Low]])-1</f>
        <v>7.3904280124885702E-3</v>
      </c>
      <c r="AD390" s="1">
        <f>(Table2[[#This Row],[Day High]]/Table2[[#This Row],[Close Price]])-1</f>
        <v>1.6633974107493232E-2</v>
      </c>
      <c r="AE390" s="1">
        <f>(Table2[[#This Row],[Close Price]]/Table2[[#This Row],[Current Week Low]])-1</f>
        <v>7.7887162456014014E-3</v>
      </c>
      <c r="AF390" s="1">
        <f>(Table2[[#This Row],[Current Week High]]/Table2[[#This Row],[Close Price]])-1</f>
        <v>8.5876814437034099E-2</v>
      </c>
      <c r="AG390" s="1">
        <f>(Table2[[#This Row],[Close Price]]/Table2[[#This Row],[Current Month Low]])-1</f>
        <v>7.7887162456014014E-3</v>
      </c>
      <c r="AH390" s="1">
        <f>(Table2[[#This Row],[Current Month High]]/Table2[[#This Row],[Close Price]])-1</f>
        <v>0.27344056492742252</v>
      </c>
      <c r="AI390">
        <v>29.619458611220001</v>
      </c>
      <c r="AJ390">
        <v>26.038370253164501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-0.09</v>
      </c>
      <c r="AM390" t="s">
        <v>3158</v>
      </c>
      <c r="AN390">
        <v>-15.76</v>
      </c>
      <c r="AO390" t="s">
        <v>3158</v>
      </c>
      <c r="AP390">
        <v>9.5902060163566005E-2</v>
      </c>
      <c r="AQ390">
        <f>(Table2[[#This Row],[Sharpe Ratio]]-AVERAGE(Table2[Sharpe Ratio]))/_xlfn.STDEV.P(Table2[Sharpe Ratio])</f>
        <v>0.46414947046235477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553</v>
      </c>
      <c r="AT390">
        <f>_xlfn.RANK.AVG(Table2[[#This Row],[6M Return vs Nifty Z-Score]],Table2[6M Return vs Nifty Z-Score])</f>
        <v>382</v>
      </c>
      <c r="AU390">
        <f>_xlfn.RANK.AVG(Table2[[#This Row],[Sharpe Ratio Z-Score]],Table2[Sharpe Ratio Z-Score])</f>
        <v>226</v>
      </c>
      <c r="AV390">
        <f>(Table2[[#This Row],[Rank 1Y]]+Table2[[#This Row],[Rank 6M]]+Table2[[#This Row],[Rank Sharpe]])/3</f>
        <v>387</v>
      </c>
    </row>
    <row r="391" spans="1:48" hidden="1" x14ac:dyDescent="0.3">
      <c r="A391" t="s">
        <v>1757</v>
      </c>
      <c r="B391" t="s">
        <v>1758</v>
      </c>
      <c r="C391" t="s">
        <v>3114</v>
      </c>
      <c r="D391" t="s">
        <v>1759</v>
      </c>
      <c r="E391">
        <v>4511.7732120999999</v>
      </c>
      <c r="F391">
        <v>882.25</v>
      </c>
      <c r="G391">
        <v>13.173716593007599</v>
      </c>
      <c r="H391">
        <f>(Table2[[#This Row],[1Y Return vs Nifty]]-AVERAGE(Table2[1Y Return vs Nifty]))/_xlfn.STDEV.P(Table2[1Y Return vs Nifty])</f>
        <v>-0.15442965746271414</v>
      </c>
      <c r="I391">
        <v>-12.208524037662601</v>
      </c>
      <c r="J391">
        <f>(Table2[[#This Row],[1M Return vs Nifty]]-AVERAGE(Table2[1M Return vs Nifty]))/_xlfn.STDEV.P(Table2[1M Return vs Nifty])</f>
        <v>-1.1469810278812107</v>
      </c>
      <c r="K391">
        <v>-6.0614771210083296</v>
      </c>
      <c r="L391">
        <f>(Table2[[#This Row],[6M Return vs Nifty]]-AVERAGE(Table2[6M Return vs Nifty]))/_xlfn.STDEV.P(Table2[6M Return vs Nifty])</f>
        <v>-0.34965782319260419</v>
      </c>
      <c r="M391">
        <v>-1.4525056071581099</v>
      </c>
      <c r="N391">
        <f>(Table2[[#This Row],[1W Return vs Nifty]]-AVERAGE(Table2[1W Return vs Nifty]))/_xlfn.STDEV.P(Table2[1W Return vs Nifty])</f>
        <v>-0.28998642360507054</v>
      </c>
      <c r="O391">
        <v>899.86</v>
      </c>
      <c r="P391">
        <v>960.010147437309</v>
      </c>
      <c r="Q391">
        <v>885.16427066828703</v>
      </c>
      <c r="R391">
        <v>36.365677449463497</v>
      </c>
      <c r="S391" s="1">
        <f>(Table2[[#This Row],[Close Price]]-Table2[[#This Row],[20D EMA]])/Table2[[#This Row],[20D EMA]]</f>
        <v>-1.9569710843909068E-2</v>
      </c>
      <c r="T391" s="1">
        <f>(Table2[[#This Row],[Close Price]]-Table2[[#This Row],[50D EMA]])/Table2[[#This Row],[50D EMA]]</f>
        <v>-8.0999297397933934E-2</v>
      </c>
      <c r="U391" s="1">
        <f>(Table2[[#This Row],[Close Price]]-Table2[[#This Row],[200D EMA]])/Table2[[#This Row],[200D EMA]]</f>
        <v>-3.2923500923583331E-3</v>
      </c>
      <c r="V391">
        <v>0.54820719691369202</v>
      </c>
      <c r="W391">
        <v>848.25</v>
      </c>
      <c r="X391">
        <v>898</v>
      </c>
      <c r="Y391">
        <v>804.1</v>
      </c>
      <c r="Z391">
        <v>898</v>
      </c>
      <c r="AA391">
        <v>804.1</v>
      </c>
      <c r="AB391">
        <v>992</v>
      </c>
      <c r="AC391" s="1">
        <f>(Table2[[#This Row],[Close Price]]/Table2[[#This Row],[Day Low]])-1</f>
        <v>4.0082522841143442E-2</v>
      </c>
      <c r="AD391" s="1">
        <f>(Table2[[#This Row],[Day High]]/Table2[[#This Row],[Close Price]])-1</f>
        <v>1.7852082742986664E-2</v>
      </c>
      <c r="AE391" s="1">
        <f>(Table2[[#This Row],[Close Price]]/Table2[[#This Row],[Current Week Low]])-1</f>
        <v>9.7189404302947313E-2</v>
      </c>
      <c r="AF391" s="1">
        <f>(Table2[[#This Row],[Current Week High]]/Table2[[#This Row],[Close Price]])-1</f>
        <v>1.7852082742986664E-2</v>
      </c>
      <c r="AG391" s="1">
        <f>(Table2[[#This Row],[Close Price]]/Table2[[#This Row],[Current Month Low]])-1</f>
        <v>9.7189404302947313E-2</v>
      </c>
      <c r="AH391" s="1">
        <f>(Table2[[#This Row],[Current Month High]]/Table2[[#This Row],[Close Price]])-1</f>
        <v>0.12439784641541518</v>
      </c>
      <c r="AI391">
        <v>36.129215075092098</v>
      </c>
      <c r="AJ391">
        <v>51.798004129387401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-0.21</v>
      </c>
      <c r="AM391" t="s">
        <v>3158</v>
      </c>
      <c r="AN391">
        <v>-4.1100000000000003</v>
      </c>
      <c r="AO391" t="s">
        <v>3158</v>
      </c>
      <c r="AP391">
        <v>4.7525123991180002E-2</v>
      </c>
      <c r="AQ391">
        <f>(Table2[[#This Row],[Sharpe Ratio]]-AVERAGE(Table2[Sharpe Ratio]))/_xlfn.STDEV.P(Table2[Sharpe Ratio])</f>
        <v>-0.11084531785801693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356</v>
      </c>
      <c r="AT391">
        <f>_xlfn.RANK.AVG(Table2[[#This Row],[6M Return vs Nifty Z-Score]],Table2[6M Return vs Nifty Z-Score])</f>
        <v>443</v>
      </c>
      <c r="AU391">
        <f>_xlfn.RANK.AVG(Table2[[#This Row],[Sharpe Ratio Z-Score]],Table2[Sharpe Ratio Z-Score])</f>
        <v>367</v>
      </c>
      <c r="AV391">
        <f>(Table2[[#This Row],[Rank 1Y]]+Table2[[#This Row],[Rank 6M]]+Table2[[#This Row],[Rank Sharpe]])/3</f>
        <v>388.66666666666669</v>
      </c>
    </row>
    <row r="392" spans="1:48" hidden="1" x14ac:dyDescent="0.3">
      <c r="A392" t="s">
        <v>595</v>
      </c>
      <c r="B392" t="s">
        <v>596</v>
      </c>
      <c r="C392" t="s">
        <v>3115</v>
      </c>
      <c r="D392" t="s">
        <v>48</v>
      </c>
      <c r="E392">
        <v>32628.717000000001</v>
      </c>
      <c r="F392">
        <v>54.03</v>
      </c>
      <c r="G392">
        <v>30.8157607394031</v>
      </c>
      <c r="H392">
        <f>(Table2[[#This Row],[1Y Return vs Nifty]]-AVERAGE(Table2[1Y Return vs Nifty]))/_xlfn.STDEV.P(Table2[1Y Return vs Nifty])</f>
        <v>0.15632374628671747</v>
      </c>
      <c r="I392">
        <v>-10.8454697648788</v>
      </c>
      <c r="J392">
        <f>(Table2[[#This Row],[1M Return vs Nifty]]-AVERAGE(Table2[1M Return vs Nifty]))/_xlfn.STDEV.P(Table2[1M Return vs Nifty])</f>
        <v>-0.99445692944055097</v>
      </c>
      <c r="K392">
        <v>-28.223885484491898</v>
      </c>
      <c r="L392">
        <f>(Table2[[#This Row],[6M Return vs Nifty]]-AVERAGE(Table2[6M Return vs Nifty]))/_xlfn.STDEV.P(Table2[6M Return vs Nifty])</f>
        <v>-1.160017020049771</v>
      </c>
      <c r="M392">
        <v>-1.4095139442095801</v>
      </c>
      <c r="N392">
        <f>(Table2[[#This Row],[1W Return vs Nifty]]-AVERAGE(Table2[1W Return vs Nifty]))/_xlfn.STDEV.P(Table2[1W Return vs Nifty])</f>
        <v>-0.28157056899169114</v>
      </c>
      <c r="O392">
        <v>55.86</v>
      </c>
      <c r="P392">
        <v>59.103394967857803</v>
      </c>
      <c r="Q392">
        <v>58.622993527795302</v>
      </c>
      <c r="R392">
        <v>28.946473687713599</v>
      </c>
      <c r="S392" s="1">
        <f>(Table2[[#This Row],[Close Price]]-Table2[[#This Row],[20D EMA]])/Table2[[#This Row],[20D EMA]]</f>
        <v>-3.2760472610096639E-2</v>
      </c>
      <c r="T392" s="1">
        <f>(Table2[[#This Row],[Close Price]]-Table2[[#This Row],[50D EMA]])/Table2[[#This Row],[50D EMA]]</f>
        <v>-8.5839315501535327E-2</v>
      </c>
      <c r="U392" s="1">
        <f>(Table2[[#This Row],[Close Price]]-Table2[[#This Row],[200D EMA]])/Table2[[#This Row],[200D EMA]]</f>
        <v>-7.8347986880226358E-2</v>
      </c>
      <c r="V392">
        <v>0.79181108026481195</v>
      </c>
      <c r="W392">
        <v>51.76</v>
      </c>
      <c r="X392">
        <v>54.65</v>
      </c>
      <c r="Y392">
        <v>50.43</v>
      </c>
      <c r="Z392">
        <v>54.65</v>
      </c>
      <c r="AA392">
        <v>50.06</v>
      </c>
      <c r="AB392">
        <v>61.82</v>
      </c>
      <c r="AC392" s="1">
        <f>(Table2[[#This Row],[Close Price]]/Table2[[#This Row],[Day Low]])-1</f>
        <v>4.3856259659969199E-2</v>
      </c>
      <c r="AD392" s="1">
        <f>(Table2[[#This Row],[Day High]]/Table2[[#This Row],[Close Price]])-1</f>
        <v>1.1475106422357939E-2</v>
      </c>
      <c r="AE392" s="1">
        <f>(Table2[[#This Row],[Close Price]]/Table2[[#This Row],[Current Week Low]])-1</f>
        <v>7.1386079714455652E-2</v>
      </c>
      <c r="AF392" s="1">
        <f>(Table2[[#This Row],[Current Week High]]/Table2[[#This Row],[Close Price]])-1</f>
        <v>1.1475106422357939E-2</v>
      </c>
      <c r="AG392" s="1">
        <f>(Table2[[#This Row],[Close Price]]/Table2[[#This Row],[Current Month Low]])-1</f>
        <v>7.9304834198961283E-2</v>
      </c>
      <c r="AH392" s="1">
        <f>(Table2[[#This Row],[Current Month High]]/Table2[[#This Row],[Close Price]])-1</f>
        <v>0.14417915972607798</v>
      </c>
      <c r="AI392">
        <v>44.641865630205402</v>
      </c>
      <c r="AJ392">
        <v>62.4962406015037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</v>
      </c>
      <c r="AM392" t="s">
        <v>3158</v>
      </c>
      <c r="AN392">
        <v>-7.85</v>
      </c>
      <c r="AO392" t="s">
        <v>3158</v>
      </c>
      <c r="AP392">
        <v>8.9274064914220005E-2</v>
      </c>
      <c r="AQ392">
        <f>(Table2[[#This Row],[Sharpe Ratio]]-AVERAGE(Table2[Sharpe Ratio]))/_xlfn.STDEV.P(Table2[Sharpe Ratio])</f>
        <v>0.38537096510588031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245</v>
      </c>
      <c r="AT392">
        <f>_xlfn.RANK.AVG(Table2[[#This Row],[6M Return vs Nifty Z-Score]],Table2[6M Return vs Nifty Z-Score])</f>
        <v>680</v>
      </c>
      <c r="AU392">
        <f>_xlfn.RANK.AVG(Table2[[#This Row],[Sharpe Ratio Z-Score]],Table2[Sharpe Ratio Z-Score])</f>
        <v>242</v>
      </c>
      <c r="AV392">
        <f>(Table2[[#This Row],[Rank 1Y]]+Table2[[#This Row],[Rank 6M]]+Table2[[#This Row],[Rank Sharpe]])/3</f>
        <v>389</v>
      </c>
    </row>
    <row r="393" spans="1:48" hidden="1" x14ac:dyDescent="0.3">
      <c r="A393" t="s">
        <v>1159</v>
      </c>
      <c r="B393" t="s">
        <v>1160</v>
      </c>
      <c r="C393" t="s">
        <v>3124</v>
      </c>
      <c r="D393" t="s">
        <v>537</v>
      </c>
      <c r="E393">
        <v>10397.144227250001</v>
      </c>
      <c r="F393">
        <v>324.85000000000002</v>
      </c>
      <c r="G393">
        <v>-0.62312483493933601</v>
      </c>
      <c r="H393">
        <f>(Table2[[#This Row],[1Y Return vs Nifty]]-AVERAGE(Table2[1Y Return vs Nifty]))/_xlfn.STDEV.P(Table2[1Y Return vs Nifty])</f>
        <v>-0.39745225729005068</v>
      </c>
      <c r="I393">
        <v>-6.5430024668252296</v>
      </c>
      <c r="J393">
        <f>(Table2[[#This Row],[1M Return vs Nifty]]-AVERAGE(Table2[1M Return vs Nifty]))/_xlfn.STDEV.P(Table2[1M Return vs Nifty])</f>
        <v>-0.51301612491131754</v>
      </c>
      <c r="K393">
        <v>6.4789333152236201</v>
      </c>
      <c r="L393">
        <f>(Table2[[#This Row],[6M Return vs Nifty]]-AVERAGE(Table2[6M Return vs Nifty]))/_xlfn.STDEV.P(Table2[6M Return vs Nifty])</f>
        <v>0.10887704191295054</v>
      </c>
      <c r="M393">
        <v>-3.7866950189557298</v>
      </c>
      <c r="N393">
        <f>(Table2[[#This Row],[1W Return vs Nifty]]-AVERAGE(Table2[1W Return vs Nifty]))/_xlfn.STDEV.P(Table2[1W Return vs Nifty])</f>
        <v>-0.74691684644767231</v>
      </c>
      <c r="O393">
        <v>341.07</v>
      </c>
      <c r="P393">
        <v>339.28671949765197</v>
      </c>
      <c r="Q393">
        <v>314.08091055227402</v>
      </c>
      <c r="R393">
        <v>35.471313008728899</v>
      </c>
      <c r="S393" s="1">
        <f>(Table2[[#This Row],[Close Price]]-Table2[[#This Row],[20D EMA]])/Table2[[#This Row],[20D EMA]]</f>
        <v>-4.755622013076486E-2</v>
      </c>
      <c r="T393" s="1">
        <f>(Table2[[#This Row],[Close Price]]-Table2[[#This Row],[50D EMA]])/Table2[[#This Row],[50D EMA]]</f>
        <v>-4.2550205086208388E-2</v>
      </c>
      <c r="U393" s="1">
        <f>(Table2[[#This Row],[Close Price]]-Table2[[#This Row],[200D EMA]])/Table2[[#This Row],[200D EMA]]</f>
        <v>3.4287628078987151E-2</v>
      </c>
      <c r="V393">
        <v>0.45402662388431297</v>
      </c>
      <c r="W393">
        <v>320.35000000000002</v>
      </c>
      <c r="X393">
        <v>331.9</v>
      </c>
      <c r="Y393">
        <v>311.60000000000002</v>
      </c>
      <c r="Z393">
        <v>359.75</v>
      </c>
      <c r="AA393">
        <v>311.60000000000002</v>
      </c>
      <c r="AB393">
        <v>374.95</v>
      </c>
      <c r="AC393" s="1">
        <f>(Table2[[#This Row],[Close Price]]/Table2[[#This Row],[Day Low]])-1</f>
        <v>1.4047135945060019E-2</v>
      </c>
      <c r="AD393" s="1">
        <f>(Table2[[#This Row],[Day High]]/Table2[[#This Row],[Close Price]])-1</f>
        <v>2.1702324149607266E-2</v>
      </c>
      <c r="AE393" s="1">
        <f>(Table2[[#This Row],[Close Price]]/Table2[[#This Row],[Current Week Low]])-1</f>
        <v>4.2522464698331097E-2</v>
      </c>
      <c r="AF393" s="1">
        <f>(Table2[[#This Row],[Current Week High]]/Table2[[#This Row],[Close Price]])-1</f>
        <v>0.1074342004001847</v>
      </c>
      <c r="AG393" s="1">
        <f>(Table2[[#This Row],[Close Price]]/Table2[[#This Row],[Current Month Low]])-1</f>
        <v>4.2522464698331097E-2</v>
      </c>
      <c r="AH393" s="1">
        <f>(Table2[[#This Row],[Current Month High]]/Table2[[#This Row],[Close Price]])-1</f>
        <v>0.15422502693550855</v>
      </c>
      <c r="AI393">
        <v>23.441588425427099</v>
      </c>
      <c r="AJ393">
        <v>33.9035449299258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0.05</v>
      </c>
      <c r="AM393" t="s">
        <v>3159</v>
      </c>
      <c r="AN393">
        <v>-8.92</v>
      </c>
      <c r="AO393" t="s">
        <v>3158</v>
      </c>
      <c r="AP393">
        <v>2.0475353074510001E-2</v>
      </c>
      <c r="AQ393">
        <f>(Table2[[#This Row],[Sharpe Ratio]]-AVERAGE(Table2[Sharpe Ratio]))/_xlfn.STDEV.P(Table2[Sharpe Ratio])</f>
        <v>-0.43235136046728995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-1.9808595472033799</v>
      </c>
      <c r="AS393">
        <f>_xlfn.RANK.AVG(Table2[[#This Row],[1Y Return vs Nifty Z-Score]],Table2[1Y Return vs Nifty Z-Score])</f>
        <v>449</v>
      </c>
      <c r="AT393">
        <f>_xlfn.RANK.AVG(Table2[[#This Row],[6M Return vs Nifty Z-Score]],Table2[6M Return vs Nifty Z-Score])</f>
        <v>280</v>
      </c>
      <c r="AU393">
        <f>_xlfn.RANK.AVG(Table2[[#This Row],[Sharpe Ratio Z-Score]],Table2[Sharpe Ratio Z-Score])</f>
        <v>445</v>
      </c>
      <c r="AV393">
        <f>(Table2[[#This Row],[Rank 1Y]]+Table2[[#This Row],[Rank 6M]]+Table2[[#This Row],[Rank Sharpe]])/3</f>
        <v>391.33333333333331</v>
      </c>
    </row>
    <row r="394" spans="1:48" hidden="1" x14ac:dyDescent="0.3">
      <c r="A394" t="s">
        <v>1790</v>
      </c>
      <c r="B394" t="s">
        <v>1791</v>
      </c>
      <c r="C394" t="s">
        <v>3114</v>
      </c>
      <c r="D394" t="s">
        <v>986</v>
      </c>
      <c r="E394">
        <v>4381.6171007699904</v>
      </c>
      <c r="F394">
        <v>34.35</v>
      </c>
      <c r="G394">
        <v>2.94694096268868</v>
      </c>
      <c r="H394">
        <f>(Table2[[#This Row],[1Y Return vs Nifty]]-AVERAGE(Table2[1Y Return vs Nifty]))/_xlfn.STDEV.P(Table2[1Y Return vs Nifty])</f>
        <v>-0.33456781549768605</v>
      </c>
      <c r="I394">
        <v>-15.281596574018799</v>
      </c>
      <c r="J394">
        <f>(Table2[[#This Row],[1M Return vs Nifty]]-AVERAGE(Table2[1M Return vs Nifty]))/_xlfn.STDEV.P(Table2[1M Return vs Nifty])</f>
        <v>-1.4908540690428123</v>
      </c>
      <c r="K394">
        <v>-11.9973165839512</v>
      </c>
      <c r="L394">
        <f>(Table2[[#This Row],[6M Return vs Nifty]]-AVERAGE(Table2[6M Return vs Nifty]))/_xlfn.STDEV.P(Table2[6M Return vs Nifty])</f>
        <v>-0.56669931168845922</v>
      </c>
      <c r="M394">
        <v>-0.52981348433423503</v>
      </c>
      <c r="N394">
        <f>(Table2[[#This Row],[1W Return vs Nifty]]-AVERAGE(Table2[1W Return vs Nifty]))/_xlfn.STDEV.P(Table2[1W Return vs Nifty])</f>
        <v>-0.10936436281405644</v>
      </c>
      <c r="O394">
        <v>36.26</v>
      </c>
      <c r="P394">
        <v>38.068897457474399</v>
      </c>
      <c r="Q394">
        <v>35.695031965378298</v>
      </c>
      <c r="R394">
        <v>31.3193960004253</v>
      </c>
      <c r="S394" s="1">
        <f>(Table2[[#This Row],[Close Price]]-Table2[[#This Row],[20D EMA]])/Table2[[#This Row],[20D EMA]]</f>
        <v>-5.2675124103695438E-2</v>
      </c>
      <c r="T394" s="1">
        <f>(Table2[[#This Row],[Close Price]]-Table2[[#This Row],[50D EMA]])/Table2[[#This Row],[50D EMA]]</f>
        <v>-9.7688604237321675E-2</v>
      </c>
      <c r="U394" s="1">
        <f>(Table2[[#This Row],[Close Price]]-Table2[[#This Row],[200D EMA]])/Table2[[#This Row],[200D EMA]]</f>
        <v>-3.7681209157702518E-2</v>
      </c>
      <c r="V394">
        <v>0.512412629426369</v>
      </c>
      <c r="W394">
        <v>33.35</v>
      </c>
      <c r="X394">
        <v>34.75</v>
      </c>
      <c r="Y394">
        <v>31.86</v>
      </c>
      <c r="Z394">
        <v>34.75</v>
      </c>
      <c r="AA394">
        <v>31.61</v>
      </c>
      <c r="AB394">
        <v>44.84</v>
      </c>
      <c r="AC394" s="1">
        <f>(Table2[[#This Row],[Close Price]]/Table2[[#This Row],[Day Low]])-1</f>
        <v>2.998500749625177E-2</v>
      </c>
      <c r="AD394" s="1">
        <f>(Table2[[#This Row],[Day High]]/Table2[[#This Row],[Close Price]])-1</f>
        <v>1.1644832605531175E-2</v>
      </c>
      <c r="AE394" s="1">
        <f>(Table2[[#This Row],[Close Price]]/Table2[[#This Row],[Current Week Low]])-1</f>
        <v>7.8154425612052769E-2</v>
      </c>
      <c r="AF394" s="1">
        <f>(Table2[[#This Row],[Current Week High]]/Table2[[#This Row],[Close Price]])-1</f>
        <v>1.1644832605531175E-2</v>
      </c>
      <c r="AG394" s="1">
        <f>(Table2[[#This Row],[Close Price]]/Table2[[#This Row],[Current Month Low]])-1</f>
        <v>8.6681429927238263E-2</v>
      </c>
      <c r="AH394" s="1">
        <f>(Table2[[#This Row],[Current Month High]]/Table2[[#This Row],[Close Price]])-1</f>
        <v>0.30538573508005817</v>
      </c>
      <c r="AI394">
        <v>34.206695778748099</v>
      </c>
      <c r="AJ394">
        <v>38.787878787878697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-0.09</v>
      </c>
      <c r="AM394" t="s">
        <v>3158</v>
      </c>
      <c r="AN394">
        <v>-11.45</v>
      </c>
      <c r="AO394" t="s">
        <v>3158</v>
      </c>
      <c r="AP394">
        <v>8.7354381385435997E-2</v>
      </c>
      <c r="AQ394">
        <f>(Table2[[#This Row],[Sharpe Ratio]]-AVERAGE(Table2[Sharpe Ratio]))/_xlfn.STDEV.P(Table2[Sharpe Ratio])</f>
        <v>0.3625541413958801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415</v>
      </c>
      <c r="AT394">
        <f>_xlfn.RANK.AVG(Table2[[#This Row],[6M Return vs Nifty Z-Score]],Table2[6M Return vs Nifty Z-Score])</f>
        <v>512</v>
      </c>
      <c r="AU394">
        <f>_xlfn.RANK.AVG(Table2[[#This Row],[Sharpe Ratio Z-Score]],Table2[Sharpe Ratio Z-Score])</f>
        <v>249</v>
      </c>
      <c r="AV394">
        <f>(Table2[[#This Row],[Rank 1Y]]+Table2[[#This Row],[Rank 6M]]+Table2[[#This Row],[Rank Sharpe]])/3</f>
        <v>392</v>
      </c>
    </row>
    <row r="395" spans="1:48" hidden="1" x14ac:dyDescent="0.3">
      <c r="A395" t="s">
        <v>201</v>
      </c>
      <c r="B395" t="s">
        <v>202</v>
      </c>
      <c r="C395" t="s">
        <v>3112</v>
      </c>
      <c r="D395" t="s">
        <v>34</v>
      </c>
      <c r="E395">
        <v>130049.416077491</v>
      </c>
      <c r="F395">
        <v>251.48</v>
      </c>
      <c r="G395">
        <v>-0.316758452650091</v>
      </c>
      <c r="H395">
        <f>(Table2[[#This Row],[1Y Return vs Nifty]]-AVERAGE(Table2[1Y Return vs Nifty]))/_xlfn.STDEV.P(Table2[1Y Return vs Nifty])</f>
        <v>-0.39205580802936602</v>
      </c>
      <c r="I395">
        <v>8.1957826327571599</v>
      </c>
      <c r="J395">
        <f>(Table2[[#This Row],[1M Return vs Nifty]]-AVERAGE(Table2[1M Return vs Nifty]))/_xlfn.STDEV.P(Table2[1M Return vs Nifty])</f>
        <v>1.1362358192781421</v>
      </c>
      <c r="K395">
        <v>-18.344066238854001</v>
      </c>
      <c r="L395">
        <f>(Table2[[#This Row],[6M Return vs Nifty]]-AVERAGE(Table2[6M Return vs Nifty]))/_xlfn.STDEV.P(Table2[6M Return vs Nifty])</f>
        <v>-0.79876555957308737</v>
      </c>
      <c r="M395">
        <v>9.6499439268461291</v>
      </c>
      <c r="N395">
        <f>(Table2[[#This Row],[1W Return vs Nifty]]-AVERAGE(Table2[1W Return vs Nifty]))/_xlfn.STDEV.P(Table2[1W Return vs Nifty])</f>
        <v>1.8833791715435764</v>
      </c>
      <c r="O395">
        <v>245.3</v>
      </c>
      <c r="P395">
        <v>246.043988335715</v>
      </c>
      <c r="Q395">
        <v>245.64833832578699</v>
      </c>
      <c r="R395">
        <v>64.195382488181295</v>
      </c>
      <c r="S395" s="1">
        <f>(Table2[[#This Row],[Close Price]]-Table2[[#This Row],[20D EMA]])/Table2[[#This Row],[20D EMA]]</f>
        <v>2.5193640440277124E-2</v>
      </c>
      <c r="T395" s="1">
        <f>(Table2[[#This Row],[Close Price]]-Table2[[#This Row],[50D EMA]])/Table2[[#This Row],[50D EMA]]</f>
        <v>2.2093657727852378E-2</v>
      </c>
      <c r="U395" s="1">
        <f>(Table2[[#This Row],[Close Price]]-Table2[[#This Row],[200D EMA]])/Table2[[#This Row],[200D EMA]]</f>
        <v>2.3739878372304932E-2</v>
      </c>
      <c r="V395">
        <v>0.93445682213500603</v>
      </c>
      <c r="W395">
        <v>250.61</v>
      </c>
      <c r="X395">
        <v>256.39</v>
      </c>
      <c r="Y395">
        <v>239.9</v>
      </c>
      <c r="Z395">
        <v>256.39</v>
      </c>
      <c r="AA395">
        <v>229.26</v>
      </c>
      <c r="AB395">
        <v>256.39</v>
      </c>
      <c r="AC395" s="1">
        <f>(Table2[[#This Row],[Close Price]]/Table2[[#This Row],[Day Low]])-1</f>
        <v>3.4715294680978115E-3</v>
      </c>
      <c r="AD395" s="1">
        <f>(Table2[[#This Row],[Day High]]/Table2[[#This Row],[Close Price]])-1</f>
        <v>1.9524415460473898E-2</v>
      </c>
      <c r="AE395" s="1">
        <f>(Table2[[#This Row],[Close Price]]/Table2[[#This Row],[Current Week Low]])-1</f>
        <v>4.8270112546894506E-2</v>
      </c>
      <c r="AF395" s="1">
        <f>(Table2[[#This Row],[Current Week High]]/Table2[[#This Row],[Close Price]])-1</f>
        <v>1.9524415460473898E-2</v>
      </c>
      <c r="AG395" s="1">
        <f>(Table2[[#This Row],[Close Price]]/Table2[[#This Row],[Current Month Low]])-1</f>
        <v>9.6920526912675609E-2</v>
      </c>
      <c r="AH395" s="1">
        <f>(Table2[[#This Row],[Current Month High]]/Table2[[#This Row],[Close Price]])-1</f>
        <v>1.9524415460473898E-2</v>
      </c>
      <c r="AI395">
        <v>19.174487036742399</v>
      </c>
      <c r="AJ395">
        <v>31.906635195384101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</v>
      </c>
      <c r="AM395" t="s">
        <v>3157</v>
      </c>
      <c r="AN395">
        <v>2.83</v>
      </c>
      <c r="AO395" t="s">
        <v>3159</v>
      </c>
      <c r="AP395">
        <v>0.12191370402187</v>
      </c>
      <c r="AQ395">
        <f>(Table2[[#This Row],[Sharpe Ratio]]-AVERAGE(Table2[Sharpe Ratio]))/_xlfn.STDEV.P(Table2[Sharpe Ratio])</f>
        <v>0.77331662401822099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445</v>
      </c>
      <c r="AT395">
        <f>_xlfn.RANK.AVG(Table2[[#This Row],[6M Return vs Nifty Z-Score]],Table2[6M Return vs Nifty Z-Score])</f>
        <v>586</v>
      </c>
      <c r="AU395">
        <f>_xlfn.RANK.AVG(Table2[[#This Row],[Sharpe Ratio Z-Score]],Table2[Sharpe Ratio Z-Score])</f>
        <v>150</v>
      </c>
      <c r="AV395">
        <f>(Table2[[#This Row],[Rank 1Y]]+Table2[[#This Row],[Rank 6M]]+Table2[[#This Row],[Rank Sharpe]])/3</f>
        <v>393.66666666666669</v>
      </c>
    </row>
    <row r="396" spans="1:48" x14ac:dyDescent="0.3">
      <c r="A396" t="s">
        <v>1498</v>
      </c>
      <c r="B396" t="s">
        <v>1499</v>
      </c>
      <c r="C396" t="s">
        <v>3114</v>
      </c>
      <c r="D396" t="s">
        <v>125</v>
      </c>
      <c r="E396">
        <v>6734.0488225749996</v>
      </c>
      <c r="F396">
        <v>587.75</v>
      </c>
      <c r="G396">
        <v>-14.8398917697962</v>
      </c>
      <c r="H396">
        <f>(Table2[[#This Row],[1Y Return vs Nifty]]-AVERAGE(Table2[1Y Return vs Nifty]))/_xlfn.STDEV.P(Table2[1Y Return vs Nifty])</f>
        <v>-0.64787157824055297</v>
      </c>
      <c r="I396">
        <v>-9.4676836521304999</v>
      </c>
      <c r="J396">
        <f>(Table2[[#This Row],[1M Return vs Nifty]]-AVERAGE(Table2[1M Return vs Nifty]))/_xlfn.STDEV.P(Table2[1M Return vs Nifty])</f>
        <v>-0.84028435620778452</v>
      </c>
      <c r="K396">
        <v>8.3731495285457491</v>
      </c>
      <c r="L396">
        <f>(Table2[[#This Row],[6M Return vs Nifty]]-AVERAGE(Table2[6M Return vs Nifty]))/_xlfn.STDEV.P(Table2[6M Return vs Nifty])</f>
        <v>0.17813826587950812</v>
      </c>
      <c r="M396">
        <v>-1.22763525181695</v>
      </c>
      <c r="N396">
        <f>(Table2[[#This Row],[1W Return vs Nifty]]-AVERAGE(Table2[1W Return vs Nifty]))/_xlfn.STDEV.P(Table2[1W Return vs Nifty])</f>
        <v>-0.2459668140431919</v>
      </c>
      <c r="O396">
        <v>605.13</v>
      </c>
      <c r="P396">
        <v>603.08348796298901</v>
      </c>
      <c r="Q396">
        <v>563.75919079806704</v>
      </c>
      <c r="R396">
        <v>27.571585691410402</v>
      </c>
      <c r="S396" s="1">
        <f>(Table2[[#This Row],[Close Price]]-Table2[[#This Row],[20D EMA]])/Table2[[#This Row],[20D EMA]]</f>
        <v>-2.8721101250970858E-2</v>
      </c>
      <c r="T396" s="1">
        <f>(Table2[[#This Row],[Close Price]]-Table2[[#This Row],[50D EMA]])/Table2[[#This Row],[50D EMA]]</f>
        <v>-2.5425149699887028E-2</v>
      </c>
      <c r="U396" s="1">
        <f>(Table2[[#This Row],[Close Price]]-Table2[[#This Row],[200D EMA]])/Table2[[#This Row],[200D EMA]]</f>
        <v>4.2555065342653069E-2</v>
      </c>
      <c r="V396">
        <v>0.68857015434432001</v>
      </c>
      <c r="W396">
        <v>573.25</v>
      </c>
      <c r="X396">
        <v>592</v>
      </c>
      <c r="Y396">
        <v>557.1</v>
      </c>
      <c r="Z396">
        <v>592</v>
      </c>
      <c r="AA396">
        <v>557</v>
      </c>
      <c r="AB396">
        <v>677.05</v>
      </c>
      <c r="AC396" s="1">
        <f>(Table2[[#This Row],[Close Price]]/Table2[[#This Row],[Day Low]])-1</f>
        <v>2.5294374182293966E-2</v>
      </c>
      <c r="AD396" s="1">
        <f>(Table2[[#This Row],[Day High]]/Table2[[#This Row],[Close Price]])-1</f>
        <v>7.2309655465758738E-3</v>
      </c>
      <c r="AE396" s="1">
        <f>(Table2[[#This Row],[Close Price]]/Table2[[#This Row],[Current Week Low]])-1</f>
        <v>5.5017052593789195E-2</v>
      </c>
      <c r="AF396" s="1">
        <f>(Table2[[#This Row],[Current Week High]]/Table2[[#This Row],[Close Price]])-1</f>
        <v>7.2309655465758738E-3</v>
      </c>
      <c r="AG396" s="1">
        <f>(Table2[[#This Row],[Close Price]]/Table2[[#This Row],[Current Month Low]])-1</f>
        <v>5.5206463195691224E-2</v>
      </c>
      <c r="AH396" s="1">
        <f>(Table2[[#This Row],[Current Month High]]/Table2[[#This Row],[Close Price]])-1</f>
        <v>0.15193534666099517</v>
      </c>
      <c r="AI396">
        <v>16.784347086346202</v>
      </c>
      <c r="AJ396">
        <v>25.856531049250499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7.0000000000000007E-2</v>
      </c>
      <c r="AM396" t="s">
        <v>3159</v>
      </c>
      <c r="AN396">
        <v>-7.67</v>
      </c>
      <c r="AO396" t="s">
        <v>3158</v>
      </c>
      <c r="AP396">
        <v>4.1252236876575997E-2</v>
      </c>
      <c r="AQ396">
        <f>(Table2[[#This Row],[Sharpe Ratio]]-AVERAGE(Table2[Sharpe Ratio]))/_xlfn.STDEV.P(Table2[Sharpe Ratio])</f>
        <v>-0.18540310683759592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-1.7413875894496171</v>
      </c>
      <c r="AS396">
        <f>_xlfn.RANK.AVG(Table2[[#This Row],[1Y Return vs Nifty Z-Score]],Table2[1Y Return vs Nifty Z-Score])</f>
        <v>532</v>
      </c>
      <c r="AT396">
        <f>_xlfn.RANK.AVG(Table2[[#This Row],[6M Return vs Nifty Z-Score]],Table2[6M Return vs Nifty Z-Score])</f>
        <v>255</v>
      </c>
      <c r="AU396">
        <f>_xlfn.RANK.AVG(Table2[[#This Row],[Sharpe Ratio Z-Score]],Table2[Sharpe Ratio Z-Score])</f>
        <v>394</v>
      </c>
      <c r="AV396">
        <f>(Table2[[#This Row],[Rank 1Y]]+Table2[[#This Row],[Rank 6M]]+Table2[[#This Row],[Rank Sharpe]])/3</f>
        <v>393.66666666666669</v>
      </c>
    </row>
    <row r="397" spans="1:48" hidden="1" x14ac:dyDescent="0.3">
      <c r="A397" t="s">
        <v>578</v>
      </c>
      <c r="B397" t="s">
        <v>579</v>
      </c>
      <c r="C397" t="s">
        <v>3120</v>
      </c>
      <c r="D397" t="s">
        <v>75</v>
      </c>
      <c r="E397">
        <v>33501.195586070004</v>
      </c>
      <c r="F397">
        <v>4335.7</v>
      </c>
      <c r="G397">
        <v>13.5137179737014</v>
      </c>
      <c r="H397">
        <f>(Table2[[#This Row],[1Y Return vs Nifty]]-AVERAGE(Table2[1Y Return vs Nifty]))/_xlfn.STDEV.P(Table2[1Y Return vs Nifty])</f>
        <v>-0.14844074906562843</v>
      </c>
      <c r="I397">
        <v>-0.62678871169099004</v>
      </c>
      <c r="J397">
        <f>(Table2[[#This Row],[1M Return vs Nifty]]-AVERAGE(Table2[1M Return vs Nifty]))/_xlfn.STDEV.P(Table2[1M Return vs Nifty])</f>
        <v>0.14900092547447272</v>
      </c>
      <c r="K397">
        <v>0.72628291891142105</v>
      </c>
      <c r="L397">
        <f>(Table2[[#This Row],[6M Return vs Nifty]]-AVERAGE(Table2[6M Return vs Nifty]))/_xlfn.STDEV.P(Table2[6M Return vs Nifty])</f>
        <v>-0.10146621494340272</v>
      </c>
      <c r="M397">
        <v>3.9177239472880401</v>
      </c>
      <c r="N397">
        <f>(Table2[[#This Row],[1W Return vs Nifty]]-AVERAGE(Table2[1W Return vs Nifty]))/_xlfn.STDEV.P(Table2[1W Return vs Nifty])</f>
        <v>0.76126556506073573</v>
      </c>
      <c r="O397">
        <v>4327.41</v>
      </c>
      <c r="P397">
        <v>4398.3213464603996</v>
      </c>
      <c r="Q397">
        <v>4197.8498122946003</v>
      </c>
      <c r="R397">
        <v>57.112867627177899</v>
      </c>
      <c r="S397" s="1">
        <f>(Table2[[#This Row],[Close Price]]-Table2[[#This Row],[20D EMA]])/Table2[[#This Row],[20D EMA]]</f>
        <v>1.9156955315072905E-3</v>
      </c>
      <c r="T397" s="1">
        <f>(Table2[[#This Row],[Close Price]]-Table2[[#This Row],[50D EMA]])/Table2[[#This Row],[50D EMA]]</f>
        <v>-1.4237555996401904E-2</v>
      </c>
      <c r="U397" s="1">
        <f>(Table2[[#This Row],[Close Price]]-Table2[[#This Row],[200D EMA]])/Table2[[#This Row],[200D EMA]]</f>
        <v>3.2838284805155715E-2</v>
      </c>
      <c r="V397">
        <v>0.74488172974003497</v>
      </c>
      <c r="W397">
        <v>4296.05</v>
      </c>
      <c r="X397">
        <v>4348.3</v>
      </c>
      <c r="Y397">
        <v>3989.95</v>
      </c>
      <c r="Z397">
        <v>4360</v>
      </c>
      <c r="AA397">
        <v>3989.95</v>
      </c>
      <c r="AB397">
        <v>4658.6499999999996</v>
      </c>
      <c r="AC397" s="1">
        <f>(Table2[[#This Row],[Close Price]]/Table2[[#This Row],[Day Low]])-1</f>
        <v>9.2294084100510432E-3</v>
      </c>
      <c r="AD397" s="1">
        <f>(Table2[[#This Row],[Day High]]/Table2[[#This Row],[Close Price]])-1</f>
        <v>2.9061051271999094E-3</v>
      </c>
      <c r="AE397" s="1">
        <f>(Table2[[#This Row],[Close Price]]/Table2[[#This Row],[Current Week Low]])-1</f>
        <v>8.6655221243373992E-2</v>
      </c>
      <c r="AF397" s="1">
        <f>(Table2[[#This Row],[Current Week High]]/Table2[[#This Row],[Close Price]])-1</f>
        <v>5.6046313167423811E-3</v>
      </c>
      <c r="AG397" s="1">
        <f>(Table2[[#This Row],[Close Price]]/Table2[[#This Row],[Current Month Low]])-1</f>
        <v>8.6655221243373992E-2</v>
      </c>
      <c r="AH397" s="1">
        <f>(Table2[[#This Row],[Current Month High]]/Table2[[#This Row],[Close Price]])-1</f>
        <v>7.4486242129298663E-2</v>
      </c>
      <c r="AI397">
        <v>12.911409922273201</v>
      </c>
      <c r="AJ397">
        <v>41.458401305057002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0.06</v>
      </c>
      <c r="AM397" t="s">
        <v>3159</v>
      </c>
      <c r="AN397">
        <v>0.98</v>
      </c>
      <c r="AO397" t="s">
        <v>3159</v>
      </c>
      <c r="AP397">
        <v>7.8568273210850009E-3</v>
      </c>
      <c r="AQ397">
        <f>(Table2[[#This Row],[Sharpe Ratio]]-AVERAGE(Table2[Sharpe Ratio]))/_xlfn.STDEV.P(Table2[Sharpe Ratio])</f>
        <v>-0.58233164277891181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350</v>
      </c>
      <c r="AT397">
        <f>_xlfn.RANK.AVG(Table2[[#This Row],[6M Return vs Nifty Z-Score]],Table2[6M Return vs Nifty Z-Score])</f>
        <v>353</v>
      </c>
      <c r="AU397">
        <f>_xlfn.RANK.AVG(Table2[[#This Row],[Sharpe Ratio Z-Score]],Table2[Sharpe Ratio Z-Score])</f>
        <v>481</v>
      </c>
      <c r="AV397">
        <f>(Table2[[#This Row],[Rank 1Y]]+Table2[[#This Row],[Rank 6M]]+Table2[[#This Row],[Rank Sharpe]])/3</f>
        <v>394.66666666666669</v>
      </c>
    </row>
    <row r="398" spans="1:48" hidden="1" x14ac:dyDescent="0.3">
      <c r="A398" t="s">
        <v>590</v>
      </c>
      <c r="B398" t="s">
        <v>591</v>
      </c>
      <c r="C398" t="s">
        <v>3124</v>
      </c>
      <c r="D398" t="s">
        <v>108</v>
      </c>
      <c r="E398">
        <v>32710.139710395</v>
      </c>
      <c r="F398">
        <v>306.64999999999998</v>
      </c>
      <c r="G398">
        <v>14.8008971916448</v>
      </c>
      <c r="H398">
        <f>(Table2[[#This Row],[1Y Return vs Nifty]]-AVERAGE(Table2[1Y Return vs Nifty]))/_xlfn.STDEV.P(Table2[1Y Return vs Nifty])</f>
        <v>-0.12576790458727657</v>
      </c>
      <c r="I398">
        <v>-7.5927218224725301</v>
      </c>
      <c r="J398">
        <f>(Table2[[#This Row],[1M Return vs Nifty]]-AVERAGE(Table2[1M Return vs Nifty]))/_xlfn.STDEV.P(Table2[1M Return vs Nifty])</f>
        <v>-0.63047843109581236</v>
      </c>
      <c r="K398">
        <v>8.9171903374718102</v>
      </c>
      <c r="L398">
        <f>(Table2[[#This Row],[6M Return vs Nifty]]-AVERAGE(Table2[6M Return vs Nifty]))/_xlfn.STDEV.P(Table2[6M Return vs Nifty])</f>
        <v>0.19803089062264093</v>
      </c>
      <c r="M398">
        <v>-0.55131693513294799</v>
      </c>
      <c r="N398">
        <f>(Table2[[#This Row],[1W Return vs Nifty]]-AVERAGE(Table2[1W Return vs Nifty]))/_xlfn.STDEV.P(Table2[1W Return vs Nifty])</f>
        <v>-0.11357378164543742</v>
      </c>
      <c r="O398">
        <v>321.26</v>
      </c>
      <c r="P398">
        <v>324.64103197450203</v>
      </c>
      <c r="Q398">
        <v>294.38350682147097</v>
      </c>
      <c r="R398">
        <v>33.574499460403402</v>
      </c>
      <c r="S398" s="1">
        <f>(Table2[[#This Row],[Close Price]]-Table2[[#This Row],[20D EMA]])/Table2[[#This Row],[20D EMA]]</f>
        <v>-4.547718358961593E-2</v>
      </c>
      <c r="T398" s="1">
        <f>(Table2[[#This Row],[Close Price]]-Table2[[#This Row],[50D EMA]])/Table2[[#This Row],[50D EMA]]</f>
        <v>-5.5418231839267633E-2</v>
      </c>
      <c r="U398" s="1">
        <f>(Table2[[#This Row],[Close Price]]-Table2[[#This Row],[200D EMA]])/Table2[[#This Row],[200D EMA]]</f>
        <v>4.1668411763190333E-2</v>
      </c>
      <c r="V398">
        <v>0.49786661799839799</v>
      </c>
      <c r="W398">
        <v>302.10000000000002</v>
      </c>
      <c r="X398">
        <v>312.5</v>
      </c>
      <c r="Y398">
        <v>296.95</v>
      </c>
      <c r="Z398">
        <v>312.5</v>
      </c>
      <c r="AA398">
        <v>294.14999999999998</v>
      </c>
      <c r="AB398">
        <v>357.9</v>
      </c>
      <c r="AC398" s="1">
        <f>(Table2[[#This Row],[Close Price]]/Table2[[#This Row],[Day Low]])-1</f>
        <v>1.5061238000661836E-2</v>
      </c>
      <c r="AD398" s="1">
        <f>(Table2[[#This Row],[Day High]]/Table2[[#This Row],[Close Price]])-1</f>
        <v>1.9077123756725989E-2</v>
      </c>
      <c r="AE398" s="1">
        <f>(Table2[[#This Row],[Close Price]]/Table2[[#This Row],[Current Week Low]])-1</f>
        <v>3.2665431890890773E-2</v>
      </c>
      <c r="AF398" s="1">
        <f>(Table2[[#This Row],[Current Week High]]/Table2[[#This Row],[Close Price]])-1</f>
        <v>1.9077123756725989E-2</v>
      </c>
      <c r="AG398" s="1">
        <f>(Table2[[#This Row],[Close Price]]/Table2[[#This Row],[Current Month Low]])-1</f>
        <v>4.2495325514193549E-2</v>
      </c>
      <c r="AH398" s="1">
        <f>(Table2[[#This Row],[Current Month High]]/Table2[[#This Row],[Close Price]])-1</f>
        <v>0.16712864829610297</v>
      </c>
      <c r="AI398">
        <v>18.8325452470242</v>
      </c>
      <c r="AJ398">
        <v>54.289308176100597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-0.04</v>
      </c>
      <c r="AM398" t="s">
        <v>3158</v>
      </c>
      <c r="AN398">
        <v>-11.49</v>
      </c>
      <c r="AO398" t="s">
        <v>3158</v>
      </c>
      <c r="AP398">
        <v>-1.7858196064046001E-2</v>
      </c>
      <c r="AQ398">
        <f>(Table2[[#This Row],[Sharpe Ratio]]-AVERAGE(Table2[Sharpe Ratio]))/_xlfn.STDEV.P(Table2[Sharpe Ratio])</f>
        <v>-0.88797324801200206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341</v>
      </c>
      <c r="AT398">
        <f>_xlfn.RANK.AVG(Table2[[#This Row],[6M Return vs Nifty Z-Score]],Table2[6M Return vs Nifty Z-Score])</f>
        <v>252</v>
      </c>
      <c r="AU398">
        <f>_xlfn.RANK.AVG(Table2[[#This Row],[Sharpe Ratio Z-Score]],Table2[Sharpe Ratio Z-Score])</f>
        <v>592</v>
      </c>
      <c r="AV398">
        <f>(Table2[[#This Row],[Rank 1Y]]+Table2[[#This Row],[Rank 6M]]+Table2[[#This Row],[Rank Sharpe]])/3</f>
        <v>395</v>
      </c>
    </row>
    <row r="399" spans="1:48" x14ac:dyDescent="0.3">
      <c r="A399" t="s">
        <v>30</v>
      </c>
      <c r="B399" t="s">
        <v>31</v>
      </c>
      <c r="C399" t="s">
        <v>3111</v>
      </c>
      <c r="D399" t="s">
        <v>21</v>
      </c>
      <c r="E399">
        <v>746413.52108675998</v>
      </c>
      <c r="F399">
        <v>1802.1</v>
      </c>
      <c r="G399">
        <v>3.7000124164881201</v>
      </c>
      <c r="H399">
        <f>(Table2[[#This Row],[1Y Return vs Nifty]]-AVERAGE(Table2[1Y Return vs Nifty]))/_xlfn.STDEV.P(Table2[1Y Return vs Nifty])</f>
        <v>-0.32130294009023375</v>
      </c>
      <c r="I399">
        <v>3.5460001705441102</v>
      </c>
      <c r="J399">
        <f>(Table2[[#This Row],[1M Return vs Nifty]]-AVERAGE(Table2[1M Return vs Nifty]))/_xlfn.STDEV.P(Table2[1M Return vs Nifty])</f>
        <v>0.61593087459988582</v>
      </c>
      <c r="K399">
        <v>19.1795472165952</v>
      </c>
      <c r="L399">
        <f>(Table2[[#This Row],[6M Return vs Nifty]]-AVERAGE(Table2[6M Return vs Nifty]))/_xlfn.STDEV.P(Table2[6M Return vs Nifty])</f>
        <v>0.57326967974857512</v>
      </c>
      <c r="M399">
        <v>-0.52044673343882497</v>
      </c>
      <c r="N399">
        <f>(Table2[[#This Row],[1W Return vs Nifty]]-AVERAGE(Table2[1W Return vs Nifty]))/_xlfn.STDEV.P(Table2[1W Return vs Nifty])</f>
        <v>-0.10753076977928856</v>
      </c>
      <c r="O399">
        <v>1881.95</v>
      </c>
      <c r="P399">
        <v>1873.77772083847</v>
      </c>
      <c r="Q399">
        <v>1707.00057899991</v>
      </c>
      <c r="R399">
        <v>32.845393111852403</v>
      </c>
      <c r="S399" s="1">
        <f>(Table2[[#This Row],[Close Price]]-Table2[[#This Row],[20D EMA]])/Table2[[#This Row],[20D EMA]]</f>
        <v>-4.2429395042376333E-2</v>
      </c>
      <c r="T399" s="1">
        <f>(Table2[[#This Row],[Close Price]]-Table2[[#This Row],[50D EMA]])/Table2[[#This Row],[50D EMA]]</f>
        <v>-3.8253054266434591E-2</v>
      </c>
      <c r="U399" s="1">
        <f>(Table2[[#This Row],[Close Price]]-Table2[[#This Row],[200D EMA]])/Table2[[#This Row],[200D EMA]]</f>
        <v>5.5711416955585548E-2</v>
      </c>
      <c r="V399">
        <v>0.92511184603339502</v>
      </c>
      <c r="W399">
        <v>1796.35</v>
      </c>
      <c r="X399">
        <v>1839</v>
      </c>
      <c r="Y399">
        <v>1796.35</v>
      </c>
      <c r="Z399">
        <v>1881.9</v>
      </c>
      <c r="AA399">
        <v>1796.35</v>
      </c>
      <c r="AB399">
        <v>1991.45</v>
      </c>
      <c r="AC399" s="1">
        <f>(Table2[[#This Row],[Close Price]]/Table2[[#This Row],[Day Low]])-1</f>
        <v>3.2009352297714955E-3</v>
      </c>
      <c r="AD399" s="1">
        <f>(Table2[[#This Row],[Day High]]/Table2[[#This Row],[Close Price]])-1</f>
        <v>2.0476111203595826E-2</v>
      </c>
      <c r="AE399" s="1">
        <f>(Table2[[#This Row],[Close Price]]/Table2[[#This Row],[Current Week Low]])-1</f>
        <v>3.2009352297714955E-3</v>
      </c>
      <c r="AF399" s="1">
        <f>(Table2[[#This Row],[Current Week High]]/Table2[[#This Row],[Close Price]])-1</f>
        <v>4.4281671383386234E-2</v>
      </c>
      <c r="AG399" s="1">
        <f>(Table2[[#This Row],[Close Price]]/Table2[[#This Row],[Current Month Low]])-1</f>
        <v>3.2009352297714955E-3</v>
      </c>
      <c r="AH399" s="1">
        <f>(Table2[[#This Row],[Current Month High]]/Table2[[#This Row],[Close Price]])-1</f>
        <v>0.10507186060706952</v>
      </c>
      <c r="AI399">
        <v>10.5071860607069</v>
      </c>
      <c r="AJ399">
        <v>33.325934968371897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-0.06</v>
      </c>
      <c r="AM399" t="s">
        <v>3158</v>
      </c>
      <c r="AN399">
        <v>-8</v>
      </c>
      <c r="AO399" t="s">
        <v>3158</v>
      </c>
      <c r="AP399">
        <v>-3.1342005985559002E-2</v>
      </c>
      <c r="AQ399">
        <f>(Table2[[#This Row],[Sharpe Ratio]]-AVERAGE(Table2[Sharpe Ratio]))/_xlfn.STDEV.P(Table2[Sharpe Ratio])</f>
        <v>-1.048238056927248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-0.28787121244830927</v>
      </c>
      <c r="AS399">
        <f>_xlfn.RANK.AVG(Table2[[#This Row],[1Y Return vs Nifty Z-Score]],Table2[1Y Return vs Nifty Z-Score])</f>
        <v>409</v>
      </c>
      <c r="AT399">
        <f>_xlfn.RANK.AVG(Table2[[#This Row],[6M Return vs Nifty Z-Score]],Table2[6M Return vs Nifty Z-Score])</f>
        <v>153</v>
      </c>
      <c r="AU399">
        <f>_xlfn.RANK.AVG(Table2[[#This Row],[Sharpe Ratio Z-Score]],Table2[Sharpe Ratio Z-Score])</f>
        <v>625</v>
      </c>
      <c r="AV399">
        <f>(Table2[[#This Row],[Rank 1Y]]+Table2[[#This Row],[Rank 6M]]+Table2[[#This Row],[Rank Sharpe]])/3</f>
        <v>395.66666666666669</v>
      </c>
    </row>
    <row r="400" spans="1:48" x14ac:dyDescent="0.3">
      <c r="A400" t="s">
        <v>84</v>
      </c>
      <c r="B400" t="s">
        <v>85</v>
      </c>
      <c r="C400" t="s">
        <v>3111</v>
      </c>
      <c r="D400" t="s">
        <v>21</v>
      </c>
      <c r="E400">
        <v>295380.91326257499</v>
      </c>
      <c r="F400">
        <v>565.25</v>
      </c>
      <c r="G400">
        <v>20.804508787533901</v>
      </c>
      <c r="H400">
        <f>(Table2[[#This Row],[1Y Return vs Nifty]]-AVERAGE(Table2[1Y Return vs Nifty]))/_xlfn.STDEV.P(Table2[1Y Return vs Nifty])</f>
        <v>-2.0018099024451785E-2</v>
      </c>
      <c r="I400">
        <v>9.9318603806387102</v>
      </c>
      <c r="J400">
        <f>(Table2[[#This Row],[1M Return vs Nifty]]-AVERAGE(Table2[1M Return vs Nifty]))/_xlfn.STDEV.P(Table2[1M Return vs Nifty])</f>
        <v>1.3305007862759195</v>
      </c>
      <c r="K400">
        <v>14.5628792213904</v>
      </c>
      <c r="L400">
        <f>(Table2[[#This Row],[6M Return vs Nifty]]-AVERAGE(Table2[6M Return vs Nifty]))/_xlfn.STDEV.P(Table2[6M Return vs Nifty])</f>
        <v>0.40446314449338322</v>
      </c>
      <c r="M400">
        <v>3.0066763875857299</v>
      </c>
      <c r="N400">
        <f>(Table2[[#This Row],[1W Return vs Nifty]]-AVERAGE(Table2[1W Return vs Nifty]))/_xlfn.STDEV.P(Table2[1W Return vs Nifty])</f>
        <v>0.58292299158298833</v>
      </c>
      <c r="O400">
        <v>545.25</v>
      </c>
      <c r="P400">
        <v>535.41033775849098</v>
      </c>
      <c r="Q400">
        <v>500.17620590698198</v>
      </c>
      <c r="R400">
        <v>70.656313869878005</v>
      </c>
      <c r="S400" s="1">
        <f>(Table2[[#This Row],[Close Price]]-Table2[[#This Row],[20D EMA]])/Table2[[#This Row],[20D EMA]]</f>
        <v>3.6680421824850984E-2</v>
      </c>
      <c r="T400" s="1">
        <f>(Table2[[#This Row],[Close Price]]-Table2[[#This Row],[50D EMA]])/Table2[[#This Row],[50D EMA]]</f>
        <v>5.5732323672407082E-2</v>
      </c>
      <c r="U400" s="1">
        <f>(Table2[[#This Row],[Close Price]]-Table2[[#This Row],[200D EMA]])/Table2[[#This Row],[200D EMA]]</f>
        <v>0.13010173879626699</v>
      </c>
      <c r="V400">
        <v>1.37084031641452</v>
      </c>
      <c r="W400">
        <v>561.1</v>
      </c>
      <c r="X400">
        <v>578.75</v>
      </c>
      <c r="Y400">
        <v>542.70000000000005</v>
      </c>
      <c r="Z400">
        <v>578.75</v>
      </c>
      <c r="AA400">
        <v>520.29999999999995</v>
      </c>
      <c r="AB400">
        <v>578.75</v>
      </c>
      <c r="AC400" s="1">
        <f>(Table2[[#This Row],[Close Price]]/Table2[[#This Row],[Day Low]])-1</f>
        <v>7.3961860630902265E-3</v>
      </c>
      <c r="AD400" s="1">
        <f>(Table2[[#This Row],[Day High]]/Table2[[#This Row],[Close Price]])-1</f>
        <v>2.3883237505528454E-2</v>
      </c>
      <c r="AE400" s="1">
        <f>(Table2[[#This Row],[Close Price]]/Table2[[#This Row],[Current Week Low]])-1</f>
        <v>4.1551501750506592E-2</v>
      </c>
      <c r="AF400" s="1">
        <f>(Table2[[#This Row],[Current Week High]]/Table2[[#This Row],[Close Price]])-1</f>
        <v>2.3883237505528454E-2</v>
      </c>
      <c r="AG400" s="1">
        <f>(Table2[[#This Row],[Close Price]]/Table2[[#This Row],[Current Month Low]])-1</f>
        <v>8.6392465885066327E-2</v>
      </c>
      <c r="AH400" s="1">
        <f>(Table2[[#This Row],[Current Month High]]/Table2[[#This Row],[Close Price]])-1</f>
        <v>2.3883237505528454E-2</v>
      </c>
      <c r="AI400">
        <v>2.59177355152586</v>
      </c>
      <c r="AJ400">
        <v>49.933687002652498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0.08</v>
      </c>
      <c r="AM400" t="s">
        <v>3159</v>
      </c>
      <c r="AN400">
        <v>2.86</v>
      </c>
      <c r="AO400" t="s">
        <v>3159</v>
      </c>
      <c r="AP400">
        <v>-8.3844090024442E-2</v>
      </c>
      <c r="AQ400">
        <f>(Table2[[#This Row],[Sharpe Ratio]]-AVERAGE(Table2[Sharpe Ratio]))/_xlfn.STDEV.P(Table2[Sharpe Ratio])</f>
        <v>-1.6722632037604974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0.62560561956734184</v>
      </c>
      <c r="AS400">
        <f>_xlfn.RANK.AVG(Table2[[#This Row],[1Y Return vs Nifty Z-Score]],Table2[1Y Return vs Nifty Z-Score])</f>
        <v>299</v>
      </c>
      <c r="AT400">
        <f>_xlfn.RANK.AVG(Table2[[#This Row],[6M Return vs Nifty Z-Score]],Table2[6M Return vs Nifty Z-Score])</f>
        <v>195</v>
      </c>
      <c r="AU400">
        <f>_xlfn.RANK.AVG(Table2[[#This Row],[Sharpe Ratio Z-Score]],Table2[Sharpe Ratio Z-Score])</f>
        <v>695</v>
      </c>
      <c r="AV400">
        <f>(Table2[[#This Row],[Rank 1Y]]+Table2[[#This Row],[Rank 6M]]+Table2[[#This Row],[Rank Sharpe]])/3</f>
        <v>396.33333333333331</v>
      </c>
    </row>
    <row r="401" spans="1:48" x14ac:dyDescent="0.3">
      <c r="A401" t="s">
        <v>118</v>
      </c>
      <c r="B401" t="s">
        <v>119</v>
      </c>
      <c r="C401" t="s">
        <v>3119</v>
      </c>
      <c r="D401" t="s">
        <v>120</v>
      </c>
      <c r="E401">
        <v>233540.64455987999</v>
      </c>
      <c r="F401">
        <v>957.3</v>
      </c>
      <c r="G401">
        <v>3.16686484411697</v>
      </c>
      <c r="H401">
        <f>(Table2[[#This Row],[1Y Return vs Nifty]]-AVERAGE(Table2[1Y Return vs Nifty]))/_xlfn.STDEV.P(Table2[1Y Return vs Nifty])</f>
        <v>-0.33069399599284194</v>
      </c>
      <c r="I401">
        <v>0.76716825480865802</v>
      </c>
      <c r="J401">
        <f>(Table2[[#This Row],[1M Return vs Nifty]]-AVERAGE(Table2[1M Return vs Nifty]))/_xlfn.STDEV.P(Table2[1M Return vs Nifty])</f>
        <v>0.30498299737408441</v>
      </c>
      <c r="K401">
        <v>0.83304104944059598</v>
      </c>
      <c r="L401">
        <f>(Table2[[#This Row],[6M Return vs Nifty]]-AVERAGE(Table2[6M Return vs Nifty]))/_xlfn.STDEV.P(Table2[6M Return vs Nifty])</f>
        <v>-9.7562648530641408E-2</v>
      </c>
      <c r="M401">
        <v>0.127281782984353</v>
      </c>
      <c r="N401">
        <f>(Table2[[#This Row],[1W Return vs Nifty]]-AVERAGE(Table2[1W Return vs Nifty]))/_xlfn.STDEV.P(Table2[1W Return vs Nifty])</f>
        <v>1.926565188236317E-2</v>
      </c>
      <c r="O401">
        <v>975.25</v>
      </c>
      <c r="P401">
        <v>967.338242661545</v>
      </c>
      <c r="Q401">
        <v>904.62804020486305</v>
      </c>
      <c r="R401">
        <v>40.210568845286097</v>
      </c>
      <c r="S401" s="1">
        <f>(Table2[[#This Row],[Close Price]]-Table2[[#This Row],[20D EMA]])/Table2[[#This Row],[20D EMA]]</f>
        <v>-1.8405537041784204E-2</v>
      </c>
      <c r="T401" s="1">
        <f>(Table2[[#This Row],[Close Price]]-Table2[[#This Row],[50D EMA]])/Table2[[#This Row],[50D EMA]]</f>
        <v>-1.0377179582940618E-2</v>
      </c>
      <c r="U401" s="1">
        <f>(Table2[[#This Row],[Close Price]]-Table2[[#This Row],[200D EMA]])/Table2[[#This Row],[200D EMA]]</f>
        <v>5.8224991327052777E-2</v>
      </c>
      <c r="V401">
        <v>0.57074359007647302</v>
      </c>
      <c r="W401">
        <v>952.3</v>
      </c>
      <c r="X401">
        <v>968.55</v>
      </c>
      <c r="Y401">
        <v>909</v>
      </c>
      <c r="Z401">
        <v>972.8</v>
      </c>
      <c r="AA401">
        <v>909</v>
      </c>
      <c r="AB401">
        <v>1063</v>
      </c>
      <c r="AC401" s="1">
        <f>(Table2[[#This Row],[Close Price]]/Table2[[#This Row],[Day Low]])-1</f>
        <v>5.2504462879345848E-3</v>
      </c>
      <c r="AD401" s="1">
        <f>(Table2[[#This Row],[Day High]]/Table2[[#This Row],[Close Price]])-1</f>
        <v>1.1751801942964546E-2</v>
      </c>
      <c r="AE401" s="1">
        <f>(Table2[[#This Row],[Close Price]]/Table2[[#This Row],[Current Week Low]])-1</f>
        <v>5.3135313531353034E-2</v>
      </c>
      <c r="AF401" s="1">
        <f>(Table2[[#This Row],[Current Week High]]/Table2[[#This Row],[Close Price]])-1</f>
        <v>1.6191371565862367E-2</v>
      </c>
      <c r="AG401" s="1">
        <f>(Table2[[#This Row],[Close Price]]/Table2[[#This Row],[Current Month Low]])-1</f>
        <v>5.3135313531353034E-2</v>
      </c>
      <c r="AH401" s="1">
        <f>(Table2[[#This Row],[Current Month High]]/Table2[[#This Row],[Close Price]])-1</f>
        <v>0.11041470803300957</v>
      </c>
      <c r="AI401">
        <v>11.0414708033009</v>
      </c>
      <c r="AJ401">
        <v>32.406639004149298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0.02</v>
      </c>
      <c r="AM401" t="s">
        <v>3159</v>
      </c>
      <c r="AN401">
        <v>-5.45</v>
      </c>
      <c r="AO401" t="s">
        <v>3158</v>
      </c>
      <c r="AP401">
        <v>2.8085541724491001E-2</v>
      </c>
      <c r="AQ401">
        <f>(Table2[[#This Row],[Sharpe Ratio]]-AVERAGE(Table2[Sharpe Ratio]))/_xlfn.STDEV.P(Table2[Sharpe Ratio])</f>
        <v>-0.34189877793330797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-0.44590677320034372</v>
      </c>
      <c r="AS401">
        <f>_xlfn.RANK.AVG(Table2[[#This Row],[1Y Return vs Nifty Z-Score]],Table2[1Y Return vs Nifty Z-Score])</f>
        <v>413</v>
      </c>
      <c r="AT401">
        <f>_xlfn.RANK.AVG(Table2[[#This Row],[6M Return vs Nifty Z-Score]],Table2[6M Return vs Nifty Z-Score])</f>
        <v>351</v>
      </c>
      <c r="AU401">
        <f>_xlfn.RANK.AVG(Table2[[#This Row],[Sharpe Ratio Z-Score]],Table2[Sharpe Ratio Z-Score])</f>
        <v>426</v>
      </c>
      <c r="AV401">
        <f>(Table2[[#This Row],[Rank 1Y]]+Table2[[#This Row],[Rank 6M]]+Table2[[#This Row],[Rank Sharpe]])/3</f>
        <v>396.66666666666669</v>
      </c>
    </row>
    <row r="402" spans="1:48" hidden="1" x14ac:dyDescent="0.3">
      <c r="A402" t="s">
        <v>663</v>
      </c>
      <c r="B402" t="s">
        <v>664</v>
      </c>
      <c r="C402" t="s">
        <v>3118</v>
      </c>
      <c r="D402" t="s">
        <v>200</v>
      </c>
      <c r="E402">
        <v>27983.845674749999</v>
      </c>
      <c r="F402">
        <v>1331.75</v>
      </c>
      <c r="G402">
        <v>-24.305028605551001</v>
      </c>
      <c r="H402">
        <f>(Table2[[#This Row],[1Y Return vs Nifty]]-AVERAGE(Table2[1Y Return vs Nifty]))/_xlfn.STDEV.P(Table2[1Y Return vs Nifty])</f>
        <v>-0.8145939526013426</v>
      </c>
      <c r="I402">
        <v>1.5771443715947899</v>
      </c>
      <c r="J402">
        <f>(Table2[[#This Row],[1M Return vs Nifty]]-AVERAGE(Table2[1M Return vs Nifty]))/_xlfn.STDEV.P(Table2[1M Return vs Nifty])</f>
        <v>0.39561832968477856</v>
      </c>
      <c r="K402">
        <v>11.5511735654944</v>
      </c>
      <c r="L402">
        <f>(Table2[[#This Row],[6M Return vs Nifty]]-AVERAGE(Table2[6M Return vs Nifty]))/_xlfn.STDEV.P(Table2[6M Return vs Nifty])</f>
        <v>0.29434138622349582</v>
      </c>
      <c r="M402">
        <v>-3.42903340558148</v>
      </c>
      <c r="N402">
        <f>(Table2[[#This Row],[1W Return vs Nifty]]-AVERAGE(Table2[1W Return vs Nifty]))/_xlfn.STDEV.P(Table2[1W Return vs Nifty])</f>
        <v>-0.67690261735055546</v>
      </c>
      <c r="O402">
        <v>1382.42</v>
      </c>
      <c r="P402">
        <v>1382.69589927525</v>
      </c>
      <c r="Q402">
        <v>1295.3738326052501</v>
      </c>
      <c r="R402">
        <v>33.7370981186452</v>
      </c>
      <c r="S402" s="1">
        <f>(Table2[[#This Row],[Close Price]]-Table2[[#This Row],[20D EMA]])/Table2[[#This Row],[20D EMA]]</f>
        <v>-3.6653115550990344E-2</v>
      </c>
      <c r="T402" s="1">
        <f>(Table2[[#This Row],[Close Price]]-Table2[[#This Row],[50D EMA]])/Table2[[#This Row],[50D EMA]]</f>
        <v>-3.6845339095858784E-2</v>
      </c>
      <c r="U402" s="1">
        <f>(Table2[[#This Row],[Close Price]]-Table2[[#This Row],[200D EMA]])/Table2[[#This Row],[200D EMA]]</f>
        <v>2.8081598129545617E-2</v>
      </c>
      <c r="V402">
        <v>0.76693367672587598</v>
      </c>
      <c r="W402">
        <v>1314.65</v>
      </c>
      <c r="X402">
        <v>1338.75</v>
      </c>
      <c r="Y402">
        <v>1296.0999999999999</v>
      </c>
      <c r="Z402">
        <v>1374.4</v>
      </c>
      <c r="AA402">
        <v>1296.0999999999999</v>
      </c>
      <c r="AB402">
        <v>1497.55</v>
      </c>
      <c r="AC402" s="1">
        <f>(Table2[[#This Row],[Close Price]]/Table2[[#This Row],[Day Low]])-1</f>
        <v>1.3007264290875842E-2</v>
      </c>
      <c r="AD402" s="1">
        <f>(Table2[[#This Row],[Day High]]/Table2[[#This Row],[Close Price]])-1</f>
        <v>5.2562417871222511E-3</v>
      </c>
      <c r="AE402" s="1">
        <f>(Table2[[#This Row],[Close Price]]/Table2[[#This Row],[Current Week Low]])-1</f>
        <v>2.7505593704189479E-2</v>
      </c>
      <c r="AF402" s="1">
        <f>(Table2[[#This Row],[Current Week High]]/Table2[[#This Row],[Close Price]])-1</f>
        <v>3.202553031725186E-2</v>
      </c>
      <c r="AG402" s="1">
        <f>(Table2[[#This Row],[Close Price]]/Table2[[#This Row],[Current Month Low]])-1</f>
        <v>2.7505593704189479E-2</v>
      </c>
      <c r="AH402" s="1">
        <f>(Table2[[#This Row],[Current Month High]]/Table2[[#This Row],[Close Price]])-1</f>
        <v>0.12449784118640883</v>
      </c>
      <c r="AI402">
        <v>13.0805331330955</v>
      </c>
      <c r="AJ402">
        <v>32.770051343402599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7.0000000000000007E-2</v>
      </c>
      <c r="AM402" t="s">
        <v>3159</v>
      </c>
      <c r="AN402">
        <v>-6.28</v>
      </c>
      <c r="AO402" t="s">
        <v>3158</v>
      </c>
      <c r="AP402">
        <v>4.6808654920136E-2</v>
      </c>
      <c r="AQ402">
        <f>(Table2[[#This Row],[Sharpe Ratio]]-AVERAGE(Table2[Sharpe Ratio]))/_xlfn.STDEV.P(Table2[Sharpe Ratio])</f>
        <v>-0.11936106966948019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603</v>
      </c>
      <c r="AT402">
        <f>_xlfn.RANK.AVG(Table2[[#This Row],[6M Return vs Nifty Z-Score]],Table2[6M Return vs Nifty Z-Score])</f>
        <v>218</v>
      </c>
      <c r="AU402">
        <f>_xlfn.RANK.AVG(Table2[[#This Row],[Sharpe Ratio Z-Score]],Table2[Sharpe Ratio Z-Score])</f>
        <v>370</v>
      </c>
      <c r="AV402">
        <f>(Table2[[#This Row],[Rank 1Y]]+Table2[[#This Row],[Rank 6M]]+Table2[[#This Row],[Rank Sharpe]])/3</f>
        <v>397</v>
      </c>
    </row>
    <row r="403" spans="1:48" x14ac:dyDescent="0.3">
      <c r="A403" t="s">
        <v>1120</v>
      </c>
      <c r="B403" t="s">
        <v>1121</v>
      </c>
      <c r="C403" t="s">
        <v>3116</v>
      </c>
      <c r="D403" t="s">
        <v>250</v>
      </c>
      <c r="E403">
        <v>10974.029607480001</v>
      </c>
      <c r="F403">
        <v>2140.5500000000002</v>
      </c>
      <c r="G403">
        <v>26.228266797626201</v>
      </c>
      <c r="H403">
        <f>(Table2[[#This Row],[1Y Return vs Nifty]]-AVERAGE(Table2[1Y Return vs Nifty]))/_xlfn.STDEV.P(Table2[1Y Return vs Nifty])</f>
        <v>7.5517953870744364E-2</v>
      </c>
      <c r="I403">
        <v>3.3496571910167798</v>
      </c>
      <c r="J403">
        <f>(Table2[[#This Row],[1M Return vs Nifty]]-AVERAGE(Table2[1M Return vs Nifty]))/_xlfn.STDEV.P(Table2[1M Return vs Nifty])</f>
        <v>0.59396033642285684</v>
      </c>
      <c r="K403">
        <v>10.0784497392413</v>
      </c>
      <c r="L403">
        <f>(Table2[[#This Row],[6M Return vs Nifty]]-AVERAGE(Table2[6M Return vs Nifty]))/_xlfn.STDEV.P(Table2[6M Return vs Nifty])</f>
        <v>0.24049185518600852</v>
      </c>
      <c r="M403">
        <v>-0.16641034967520699</v>
      </c>
      <c r="N403">
        <f>(Table2[[#This Row],[1W Return vs Nifty]]-AVERAGE(Table2[1W Return vs Nifty]))/_xlfn.STDEV.P(Table2[1W Return vs Nifty])</f>
        <v>-3.8226199328773018E-2</v>
      </c>
      <c r="O403">
        <v>2171.36</v>
      </c>
      <c r="P403">
        <v>2155.6186794557798</v>
      </c>
      <c r="Q403">
        <v>1953.61150294851</v>
      </c>
      <c r="R403">
        <v>36.715510790009098</v>
      </c>
      <c r="S403" s="1">
        <f>(Table2[[#This Row],[Close Price]]-Table2[[#This Row],[20D EMA]])/Table2[[#This Row],[20D EMA]]</f>
        <v>-1.4189263871490653E-2</v>
      </c>
      <c r="T403" s="1">
        <f>(Table2[[#This Row],[Close Price]]-Table2[[#This Row],[50D EMA]])/Table2[[#This Row],[50D EMA]]</f>
        <v>-6.9904197803592654E-3</v>
      </c>
      <c r="U403" s="1">
        <f>(Table2[[#This Row],[Close Price]]-Table2[[#This Row],[200D EMA]])/Table2[[#This Row],[200D EMA]]</f>
        <v>9.5688675445118554E-2</v>
      </c>
      <c r="V403">
        <v>0.71336998189049605</v>
      </c>
      <c r="W403">
        <v>2092.65</v>
      </c>
      <c r="X403">
        <v>2156.8000000000002</v>
      </c>
      <c r="Y403">
        <v>2080.6999999999998</v>
      </c>
      <c r="Z403">
        <v>2162.5</v>
      </c>
      <c r="AA403">
        <v>2080.6999999999998</v>
      </c>
      <c r="AB403">
        <v>2318.3000000000002</v>
      </c>
      <c r="AC403" s="1">
        <f>(Table2[[#This Row],[Close Price]]/Table2[[#This Row],[Day Low]])-1</f>
        <v>2.2889637540917107E-2</v>
      </c>
      <c r="AD403" s="1">
        <f>(Table2[[#This Row],[Day High]]/Table2[[#This Row],[Close Price]])-1</f>
        <v>7.5915068557146359E-3</v>
      </c>
      <c r="AE403" s="1">
        <f>(Table2[[#This Row],[Close Price]]/Table2[[#This Row],[Current Week Low]])-1</f>
        <v>2.8764358148700042E-2</v>
      </c>
      <c r="AF403" s="1">
        <f>(Table2[[#This Row],[Current Week High]]/Table2[[#This Row],[Close Price]])-1</f>
        <v>1.0254373875872913E-2</v>
      </c>
      <c r="AG403" s="1">
        <f>(Table2[[#This Row],[Close Price]]/Table2[[#This Row],[Current Month Low]])-1</f>
        <v>2.8764358148700042E-2</v>
      </c>
      <c r="AH403" s="1">
        <f>(Table2[[#This Row],[Current Month High]]/Table2[[#This Row],[Close Price]])-1</f>
        <v>8.3039405760201745E-2</v>
      </c>
      <c r="AI403">
        <v>8.3039405760201692</v>
      </c>
      <c r="AJ403">
        <v>57.387596044262999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0.04</v>
      </c>
      <c r="AM403" t="s">
        <v>3159</v>
      </c>
      <c r="AN403">
        <v>-6.46</v>
      </c>
      <c r="AO403" t="s">
        <v>3158</v>
      </c>
      <c r="AP403">
        <v>-6.5921596720208003E-2</v>
      </c>
      <c r="AQ403">
        <f>(Table2[[#This Row],[Sharpe Ratio]]-AVERAGE(Table2[Sharpe Ratio]))/_xlfn.STDEV.P(Table2[Sharpe Ratio])</f>
        <v>-1.4592414405194492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-0.58749749436861232</v>
      </c>
      <c r="AS403">
        <f>_xlfn.RANK.AVG(Table2[[#This Row],[1Y Return vs Nifty Z-Score]],Table2[1Y Return vs Nifty Z-Score])</f>
        <v>271</v>
      </c>
      <c r="AT403">
        <f>_xlfn.RANK.AVG(Table2[[#This Row],[6M Return vs Nifty Z-Score]],Table2[6M Return vs Nifty Z-Score])</f>
        <v>236</v>
      </c>
      <c r="AU403">
        <f>_xlfn.RANK.AVG(Table2[[#This Row],[Sharpe Ratio Z-Score]],Table2[Sharpe Ratio Z-Score])</f>
        <v>685</v>
      </c>
      <c r="AV403">
        <f>(Table2[[#This Row],[Rank 1Y]]+Table2[[#This Row],[Rank 6M]]+Table2[[#This Row],[Rank Sharpe]])/3</f>
        <v>397.33333333333331</v>
      </c>
    </row>
    <row r="404" spans="1:48" x14ac:dyDescent="0.3">
      <c r="A404" t="s">
        <v>1084</v>
      </c>
      <c r="B404" t="s">
        <v>1085</v>
      </c>
      <c r="C404" t="s">
        <v>3112</v>
      </c>
      <c r="D404" t="s">
        <v>563</v>
      </c>
      <c r="E404">
        <v>11781.476979999999</v>
      </c>
      <c r="F404">
        <v>884.8</v>
      </c>
      <c r="G404">
        <v>-9.4601635398328892</v>
      </c>
      <c r="H404">
        <f>(Table2[[#This Row],[1Y Return vs Nifty]]-AVERAGE(Table2[1Y Return vs Nifty]))/_xlfn.STDEV.P(Table2[1Y Return vs Nifty])</f>
        <v>-0.55311108196044545</v>
      </c>
      <c r="I404">
        <v>3.76258263052322</v>
      </c>
      <c r="J404">
        <f>(Table2[[#This Row],[1M Return vs Nifty]]-AVERAGE(Table2[1M Return vs Nifty]))/_xlfn.STDEV.P(Table2[1M Return vs Nifty])</f>
        <v>0.640166185772718</v>
      </c>
      <c r="K404">
        <v>8.3367535026311295</v>
      </c>
      <c r="L404">
        <f>(Table2[[#This Row],[6M Return vs Nifty]]-AVERAGE(Table2[6M Return vs Nifty]))/_xlfn.STDEV.P(Table2[6M Return vs Nifty])</f>
        <v>0.17680746040723103</v>
      </c>
      <c r="M404">
        <v>0.32941556411433798</v>
      </c>
      <c r="N404">
        <f>(Table2[[#This Row],[1W Return vs Nifty]]-AVERAGE(Table2[1W Return vs Nifty]))/_xlfn.STDEV.P(Table2[1W Return vs Nifty])</f>
        <v>5.8834451918761368E-2</v>
      </c>
      <c r="O404">
        <v>863.52</v>
      </c>
      <c r="P404">
        <v>862.00390505585995</v>
      </c>
      <c r="Q404">
        <v>819.96863225051698</v>
      </c>
      <c r="R404">
        <v>51.777736304260998</v>
      </c>
      <c r="S404" s="1">
        <f>(Table2[[#This Row],[Close Price]]-Table2[[#This Row],[20D EMA]])/Table2[[#This Row],[20D EMA]]</f>
        <v>2.4643320363164689E-2</v>
      </c>
      <c r="T404" s="1">
        <f>(Table2[[#This Row],[Close Price]]-Table2[[#This Row],[50D EMA]])/Table2[[#This Row],[50D EMA]]</f>
        <v>2.6445465978095269E-2</v>
      </c>
      <c r="U404" s="1">
        <f>(Table2[[#This Row],[Close Price]]-Table2[[#This Row],[200D EMA]])/Table2[[#This Row],[200D EMA]]</f>
        <v>7.9065668123845606E-2</v>
      </c>
      <c r="V404">
        <v>1.0259367053992601</v>
      </c>
      <c r="W404">
        <v>863</v>
      </c>
      <c r="X404">
        <v>896.8</v>
      </c>
      <c r="Y404">
        <v>832.05</v>
      </c>
      <c r="Z404">
        <v>896.8</v>
      </c>
      <c r="AA404">
        <v>821</v>
      </c>
      <c r="AB404">
        <v>925.45</v>
      </c>
      <c r="AC404" s="1">
        <f>(Table2[[#This Row],[Close Price]]/Table2[[#This Row],[Day Low]])-1</f>
        <v>2.5260718424101825E-2</v>
      </c>
      <c r="AD404" s="1">
        <f>(Table2[[#This Row],[Day High]]/Table2[[#This Row],[Close Price]])-1</f>
        <v>1.3562386980108476E-2</v>
      </c>
      <c r="AE404" s="1">
        <f>(Table2[[#This Row],[Close Price]]/Table2[[#This Row],[Current Week Low]])-1</f>
        <v>6.3397632353824784E-2</v>
      </c>
      <c r="AF404" s="1">
        <f>(Table2[[#This Row],[Current Week High]]/Table2[[#This Row],[Close Price]])-1</f>
        <v>1.3562386980108476E-2</v>
      </c>
      <c r="AG404" s="1">
        <f>(Table2[[#This Row],[Close Price]]/Table2[[#This Row],[Current Month Low]])-1</f>
        <v>7.7710109622411538E-2</v>
      </c>
      <c r="AH404" s="1">
        <f>(Table2[[#This Row],[Current Month High]]/Table2[[#This Row],[Close Price]])-1</f>
        <v>4.5942585895117682E-2</v>
      </c>
      <c r="AI404">
        <v>7.5666817359855303</v>
      </c>
      <c r="AJ404">
        <v>30.117647058823501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0.04</v>
      </c>
      <c r="AM404" t="s">
        <v>3159</v>
      </c>
      <c r="AN404">
        <v>1.48</v>
      </c>
      <c r="AO404" t="s">
        <v>3159</v>
      </c>
      <c r="AP404">
        <v>2.2371061581927001E-2</v>
      </c>
      <c r="AQ404">
        <f>(Table2[[#This Row],[Sharpe Ratio]]-AVERAGE(Table2[Sharpe Ratio]))/_xlfn.STDEV.P(Table2[Sharpe Ratio])</f>
        <v>-0.40981949718319954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-8.7122481044934599E-2</v>
      </c>
      <c r="AS404">
        <f>_xlfn.RANK.AVG(Table2[[#This Row],[1Y Return vs Nifty Z-Score]],Table2[1Y Return vs Nifty Z-Score])</f>
        <v>499</v>
      </c>
      <c r="AT404">
        <f>_xlfn.RANK.AVG(Table2[[#This Row],[6M Return vs Nifty Z-Score]],Table2[6M Return vs Nifty Z-Score])</f>
        <v>256</v>
      </c>
      <c r="AU404">
        <f>_xlfn.RANK.AVG(Table2[[#This Row],[Sharpe Ratio Z-Score]],Table2[Sharpe Ratio Z-Score])</f>
        <v>442</v>
      </c>
      <c r="AV404">
        <f>(Table2[[#This Row],[Rank 1Y]]+Table2[[#This Row],[Rank 6M]]+Table2[[#This Row],[Rank Sharpe]])/3</f>
        <v>399</v>
      </c>
    </row>
    <row r="405" spans="1:48" hidden="1" x14ac:dyDescent="0.3">
      <c r="A405" t="s">
        <v>1161</v>
      </c>
      <c r="B405" t="s">
        <v>1162</v>
      </c>
      <c r="C405" t="s">
        <v>3121</v>
      </c>
      <c r="D405" t="s">
        <v>1163</v>
      </c>
      <c r="E405">
        <v>10396.3661761</v>
      </c>
      <c r="F405">
        <v>699.5</v>
      </c>
      <c r="G405">
        <v>39.1828884278275</v>
      </c>
      <c r="H405">
        <f>(Table2[[#This Row],[1Y Return vs Nifty]]-AVERAGE(Table2[1Y Return vs Nifty]))/_xlfn.STDEV.P(Table2[1Y Return vs Nifty])</f>
        <v>0.30370538682723458</v>
      </c>
      <c r="I405">
        <v>-9.5789553830450895</v>
      </c>
      <c r="J405">
        <f>(Table2[[#This Row],[1M Return vs Nifty]]-AVERAGE(Table2[1M Return vs Nifty]))/_xlfn.STDEV.P(Table2[1M Return vs Nifty])</f>
        <v>-0.85273552618579118</v>
      </c>
      <c r="K405">
        <v>4.5274827240041597</v>
      </c>
      <c r="L405">
        <f>(Table2[[#This Row],[6M Return vs Nifty]]-AVERAGE(Table2[6M Return vs Nifty]))/_xlfn.STDEV.P(Table2[6M Return vs Nifty])</f>
        <v>3.7523066845302308E-2</v>
      </c>
      <c r="M405">
        <v>-4.7942967158104404</v>
      </c>
      <c r="N405">
        <f>(Table2[[#This Row],[1W Return vs Nifty]]-AVERAGE(Table2[1W Return vs Nifty]))/_xlfn.STDEV.P(Table2[1W Return vs Nifty])</f>
        <v>-0.94416042362857333</v>
      </c>
      <c r="O405">
        <v>723.17</v>
      </c>
      <c r="P405">
        <v>736.61151270995697</v>
      </c>
      <c r="Q405">
        <v>649.32390418849104</v>
      </c>
      <c r="R405">
        <v>26.797297365663699</v>
      </c>
      <c r="S405" s="1">
        <f>(Table2[[#This Row],[Close Price]]-Table2[[#This Row],[20D EMA]])/Table2[[#This Row],[20D EMA]]</f>
        <v>-3.2730893150987955E-2</v>
      </c>
      <c r="T405" s="1">
        <f>(Table2[[#This Row],[Close Price]]-Table2[[#This Row],[50D EMA]])/Table2[[#This Row],[50D EMA]]</f>
        <v>-5.038139109912302E-2</v>
      </c>
      <c r="U405" s="1">
        <f>(Table2[[#This Row],[Close Price]]-Table2[[#This Row],[200D EMA]])/Table2[[#This Row],[200D EMA]]</f>
        <v>7.7274370291692554E-2</v>
      </c>
      <c r="V405">
        <v>0.54824461186864104</v>
      </c>
      <c r="W405">
        <v>668</v>
      </c>
      <c r="X405">
        <v>709</v>
      </c>
      <c r="Y405">
        <v>655.25</v>
      </c>
      <c r="Z405">
        <v>709</v>
      </c>
      <c r="AA405">
        <v>655.25</v>
      </c>
      <c r="AB405">
        <v>783.45</v>
      </c>
      <c r="AC405" s="1">
        <f>(Table2[[#This Row],[Close Price]]/Table2[[#This Row],[Day Low]])-1</f>
        <v>4.7155688622754433E-2</v>
      </c>
      <c r="AD405" s="1">
        <f>(Table2[[#This Row],[Day High]]/Table2[[#This Row],[Close Price]])-1</f>
        <v>1.3581129378127166E-2</v>
      </c>
      <c r="AE405" s="1">
        <f>(Table2[[#This Row],[Close Price]]/Table2[[#This Row],[Current Week Low]])-1</f>
        <v>6.7531476535673374E-2</v>
      </c>
      <c r="AF405" s="1">
        <f>(Table2[[#This Row],[Current Week High]]/Table2[[#This Row],[Close Price]])-1</f>
        <v>1.3581129378127166E-2</v>
      </c>
      <c r="AG405" s="1">
        <f>(Table2[[#This Row],[Close Price]]/Table2[[#This Row],[Current Month Low]])-1</f>
        <v>6.7531476535673374E-2</v>
      </c>
      <c r="AH405" s="1">
        <f>(Table2[[#This Row],[Current Month High]]/Table2[[#This Row],[Close Price]])-1</f>
        <v>0.12001429592566115</v>
      </c>
      <c r="AI405">
        <v>25.0893495353824</v>
      </c>
      <c r="AJ405">
        <v>67.967343018369505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-0.08</v>
      </c>
      <c r="AM405" t="s">
        <v>3158</v>
      </c>
      <c r="AN405">
        <v>-2.35</v>
      </c>
      <c r="AO405" t="s">
        <v>3158</v>
      </c>
      <c r="AP405">
        <v>-6.1320001817376998E-2</v>
      </c>
      <c r="AQ405">
        <f>(Table2[[#This Row],[Sharpe Ratio]]-AVERAGE(Table2[Sharpe Ratio]))/_xlfn.STDEV.P(Table2[Sharpe Ratio])</f>
        <v>-1.4045481652433742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209</v>
      </c>
      <c r="AT405">
        <f>_xlfn.RANK.AVG(Table2[[#This Row],[6M Return vs Nifty Z-Score]],Table2[6M Return vs Nifty Z-Score])</f>
        <v>313</v>
      </c>
      <c r="AU405">
        <f>_xlfn.RANK.AVG(Table2[[#This Row],[Sharpe Ratio Z-Score]],Table2[Sharpe Ratio Z-Score])</f>
        <v>678</v>
      </c>
      <c r="AV405">
        <f>(Table2[[#This Row],[Rank 1Y]]+Table2[[#This Row],[Rank 6M]]+Table2[[#This Row],[Rank Sharpe]])/3</f>
        <v>400</v>
      </c>
    </row>
    <row r="406" spans="1:48" hidden="1" x14ac:dyDescent="0.3">
      <c r="A406" t="s">
        <v>1598</v>
      </c>
      <c r="B406" t="s">
        <v>1599</v>
      </c>
      <c r="C406" t="s">
        <v>3123</v>
      </c>
      <c r="D406" t="s">
        <v>594</v>
      </c>
      <c r="E406">
        <v>5802.1951347000004</v>
      </c>
      <c r="F406">
        <v>330.6</v>
      </c>
      <c r="G406">
        <v>-18.291345491512399</v>
      </c>
      <c r="H406">
        <f>(Table2[[#This Row],[1Y Return vs Nifty]]-AVERAGE(Table2[1Y Return vs Nifty]))/_xlfn.STDEV.P(Table2[1Y Return vs Nifty])</f>
        <v>-0.70866674364240845</v>
      </c>
      <c r="I406">
        <v>-7.1536588486439703</v>
      </c>
      <c r="J406">
        <f>(Table2[[#This Row],[1M Return vs Nifty]]-AVERAGE(Table2[1M Return vs Nifty]))/_xlfn.STDEV.P(Table2[1M Return vs Nifty])</f>
        <v>-0.58134782376855876</v>
      </c>
      <c r="K406">
        <v>-5.5323864068753998</v>
      </c>
      <c r="L406">
        <f>(Table2[[#This Row],[6M Return vs Nifty]]-AVERAGE(Table2[6M Return vs Nifty]))/_xlfn.STDEV.P(Table2[6M Return vs Nifty])</f>
        <v>-0.33031184241572287</v>
      </c>
      <c r="M406">
        <v>-2.77382914399481</v>
      </c>
      <c r="N406">
        <f>(Table2[[#This Row],[1W Return vs Nifty]]-AVERAGE(Table2[1W Return vs Nifty]))/_xlfn.STDEV.P(Table2[1W Return vs Nifty])</f>
        <v>-0.54864277743271883</v>
      </c>
      <c r="O406">
        <v>344.1</v>
      </c>
      <c r="P406">
        <v>353.18639055923597</v>
      </c>
      <c r="Q406">
        <v>335.993235109176</v>
      </c>
      <c r="R406">
        <v>34.0923206661816</v>
      </c>
      <c r="S406" s="1">
        <f>(Table2[[#This Row],[Close Price]]-Table2[[#This Row],[20D EMA]])/Table2[[#This Row],[20D EMA]]</f>
        <v>-3.9232781168265035E-2</v>
      </c>
      <c r="T406" s="1">
        <f>(Table2[[#This Row],[Close Price]]-Table2[[#This Row],[50D EMA]])/Table2[[#This Row],[50D EMA]]</f>
        <v>-6.3950342263960458E-2</v>
      </c>
      <c r="U406" s="1">
        <f>(Table2[[#This Row],[Close Price]]-Table2[[#This Row],[200D EMA]])/Table2[[#This Row],[200D EMA]]</f>
        <v>-1.6051618144703194E-2</v>
      </c>
      <c r="V406">
        <v>0.58584482886026401</v>
      </c>
      <c r="W406">
        <v>325</v>
      </c>
      <c r="X406">
        <v>336.75</v>
      </c>
      <c r="Y406">
        <v>317.10000000000002</v>
      </c>
      <c r="Z406">
        <v>336.75</v>
      </c>
      <c r="AA406">
        <v>315.14999999999998</v>
      </c>
      <c r="AB406">
        <v>382.4</v>
      </c>
      <c r="AC406" s="1">
        <f>(Table2[[#This Row],[Close Price]]/Table2[[#This Row],[Day Low]])-1</f>
        <v>1.7230769230769383E-2</v>
      </c>
      <c r="AD406" s="1">
        <f>(Table2[[#This Row],[Day High]]/Table2[[#This Row],[Close Price]])-1</f>
        <v>1.8602540834845582E-2</v>
      </c>
      <c r="AE406" s="1">
        <f>(Table2[[#This Row],[Close Price]]/Table2[[#This Row],[Current Week Low]])-1</f>
        <v>4.2573320719015983E-2</v>
      </c>
      <c r="AF406" s="1">
        <f>(Table2[[#This Row],[Current Week High]]/Table2[[#This Row],[Close Price]])-1</f>
        <v>1.8602540834845582E-2</v>
      </c>
      <c r="AG406" s="1">
        <f>(Table2[[#This Row],[Close Price]]/Table2[[#This Row],[Current Month Low]])-1</f>
        <v>4.9024274155164305E-2</v>
      </c>
      <c r="AH406" s="1">
        <f>(Table2[[#This Row],[Current Month High]]/Table2[[#This Row],[Close Price]])-1</f>
        <v>0.15668481548699309</v>
      </c>
      <c r="AI406">
        <v>32.577132486388301</v>
      </c>
      <c r="AJ406">
        <v>32.744428829552298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-0.04</v>
      </c>
      <c r="AM406" t="s">
        <v>3158</v>
      </c>
      <c r="AN406">
        <v>-11.02</v>
      </c>
      <c r="AO406" t="s">
        <v>3158</v>
      </c>
      <c r="AP406">
        <v>0.101882998700026</v>
      </c>
      <c r="AQ406">
        <f>(Table2[[#This Row],[Sharpe Ratio]]-AVERAGE(Table2[Sharpe Ratio]))/_xlfn.STDEV.P(Table2[Sharpe Ratio])</f>
        <v>0.53523723996215178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561</v>
      </c>
      <c r="AT406">
        <f>_xlfn.RANK.AVG(Table2[[#This Row],[6M Return vs Nifty Z-Score]],Table2[6M Return vs Nifty Z-Score])</f>
        <v>434</v>
      </c>
      <c r="AU406">
        <f>_xlfn.RANK.AVG(Table2[[#This Row],[Sharpe Ratio Z-Score]],Table2[Sharpe Ratio Z-Score])</f>
        <v>206</v>
      </c>
      <c r="AV406">
        <f>(Table2[[#This Row],[Rank 1Y]]+Table2[[#This Row],[Rank 6M]]+Table2[[#This Row],[Rank Sharpe]])/3</f>
        <v>400.33333333333331</v>
      </c>
    </row>
    <row r="407" spans="1:48" hidden="1" x14ac:dyDescent="0.3">
      <c r="A407" t="s">
        <v>279</v>
      </c>
      <c r="B407" t="s">
        <v>280</v>
      </c>
      <c r="C407" t="s">
        <v>3112</v>
      </c>
      <c r="D407" t="s">
        <v>43</v>
      </c>
      <c r="E407">
        <v>95391.075186290007</v>
      </c>
      <c r="F407">
        <v>1927.9</v>
      </c>
      <c r="G407">
        <v>15.166268792481601</v>
      </c>
      <c r="H407">
        <f>(Table2[[#This Row],[1Y Return vs Nifty]]-AVERAGE(Table2[1Y Return vs Nifty]))/_xlfn.STDEV.P(Table2[1Y Return vs Nifty])</f>
        <v>-0.11933211587417485</v>
      </c>
      <c r="I407">
        <v>-8.2692416775435493</v>
      </c>
      <c r="J407">
        <f>(Table2[[#This Row],[1M Return vs Nifty]]-AVERAGE(Table2[1M Return vs Nifty]))/_xlfn.STDEV.P(Table2[1M Return vs Nifty])</f>
        <v>-0.70618017168841141</v>
      </c>
      <c r="K407">
        <v>5.0200830964224297</v>
      </c>
      <c r="L407">
        <f>(Table2[[#This Row],[6M Return vs Nifty]]-AVERAGE(Table2[6M Return vs Nifty]))/_xlfn.STDEV.P(Table2[6M Return vs Nifty])</f>
        <v>5.5534793532106552E-2</v>
      </c>
      <c r="M407">
        <v>-3.2854038783522901</v>
      </c>
      <c r="N407">
        <f>(Table2[[#This Row],[1W Return vs Nifty]]-AVERAGE(Table2[1W Return vs Nifty]))/_xlfn.STDEV.P(Table2[1W Return vs Nifty])</f>
        <v>-0.64878634697514737</v>
      </c>
      <c r="O407">
        <v>2016.37</v>
      </c>
      <c r="P407">
        <v>2049.2968186757198</v>
      </c>
      <c r="Q407">
        <v>1839.27285490227</v>
      </c>
      <c r="R407">
        <v>20.200170686003499</v>
      </c>
      <c r="S407" s="1">
        <f>(Table2[[#This Row],[Close Price]]-Table2[[#This Row],[20D EMA]])/Table2[[#This Row],[20D EMA]]</f>
        <v>-4.3875875955305725E-2</v>
      </c>
      <c r="T407" s="1">
        <f>(Table2[[#This Row],[Close Price]]-Table2[[#This Row],[50D EMA]])/Table2[[#This Row],[50D EMA]]</f>
        <v>-5.9238279964816322E-2</v>
      </c>
      <c r="U407" s="1">
        <f>(Table2[[#This Row],[Close Price]]-Table2[[#This Row],[200D EMA]])/Table2[[#This Row],[200D EMA]]</f>
        <v>4.818596917880319E-2</v>
      </c>
      <c r="V407">
        <v>1.00254153563284</v>
      </c>
      <c r="W407">
        <v>1901.9</v>
      </c>
      <c r="X407">
        <v>1956.2</v>
      </c>
      <c r="Y407">
        <v>1870.6</v>
      </c>
      <c r="Z407">
        <v>1956.2</v>
      </c>
      <c r="AA407">
        <v>1870.6</v>
      </c>
      <c r="AB407">
        <v>2214.25</v>
      </c>
      <c r="AC407" s="1">
        <f>(Table2[[#This Row],[Close Price]]/Table2[[#This Row],[Day Low]])-1</f>
        <v>1.36705399863295E-2</v>
      </c>
      <c r="AD407" s="1">
        <f>(Table2[[#This Row],[Day High]]/Table2[[#This Row],[Close Price]])-1</f>
        <v>1.467918460501072E-2</v>
      </c>
      <c r="AE407" s="1">
        <f>(Table2[[#This Row],[Close Price]]/Table2[[#This Row],[Current Week Low]])-1</f>
        <v>3.0631882818347167E-2</v>
      </c>
      <c r="AF407" s="1">
        <f>(Table2[[#This Row],[Current Week High]]/Table2[[#This Row],[Close Price]])-1</f>
        <v>1.467918460501072E-2</v>
      </c>
      <c r="AG407" s="1">
        <f>(Table2[[#This Row],[Close Price]]/Table2[[#This Row],[Current Month Low]])-1</f>
        <v>3.0631882818347167E-2</v>
      </c>
      <c r="AH407" s="1">
        <f>(Table2[[#This Row],[Current Month High]]/Table2[[#This Row],[Close Price]])-1</f>
        <v>0.14852948804398558</v>
      </c>
      <c r="AI407">
        <v>19.3993464391306</v>
      </c>
      <c r="AJ407">
        <v>44.710076937511701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-0.05</v>
      </c>
      <c r="AM407" t="s">
        <v>3158</v>
      </c>
      <c r="AN407">
        <v>-7.73</v>
      </c>
      <c r="AO407" t="s">
        <v>3158</v>
      </c>
      <c r="AP407">
        <v>-3.023829091018E-3</v>
      </c>
      <c r="AQ407">
        <f>(Table2[[#This Row],[Sharpe Ratio]]-AVERAGE(Table2[Sharpe Ratio]))/_xlfn.STDEV.P(Table2[Sharpe Ratio])</f>
        <v>-0.71165609416975917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339</v>
      </c>
      <c r="AT407">
        <f>_xlfn.RANK.AVG(Table2[[#This Row],[6M Return vs Nifty Z-Score]],Table2[6M Return vs Nifty Z-Score])</f>
        <v>306</v>
      </c>
      <c r="AU407">
        <f>_xlfn.RANK.AVG(Table2[[#This Row],[Sharpe Ratio Z-Score]],Table2[Sharpe Ratio Z-Score])</f>
        <v>557</v>
      </c>
      <c r="AV407">
        <f>(Table2[[#This Row],[Rank 1Y]]+Table2[[#This Row],[Rank 6M]]+Table2[[#This Row],[Rank Sharpe]])/3</f>
        <v>400.66666666666669</v>
      </c>
    </row>
    <row r="408" spans="1:48" hidden="1" x14ac:dyDescent="0.3">
      <c r="A408" t="s">
        <v>1332</v>
      </c>
      <c r="B408" t="s">
        <v>1333</v>
      </c>
      <c r="C408" t="s">
        <v>3112</v>
      </c>
      <c r="D408" t="s">
        <v>508</v>
      </c>
      <c r="E408">
        <v>8364.7250029749994</v>
      </c>
      <c r="F408">
        <v>253.25</v>
      </c>
      <c r="G408">
        <v>-17.081931219247998</v>
      </c>
      <c r="H408">
        <f>(Table2[[#This Row],[1Y Return vs Nifty]]-AVERAGE(Table2[1Y Return vs Nifty]))/_xlfn.STDEV.P(Table2[1Y Return vs Nifty])</f>
        <v>-0.68736367929620057</v>
      </c>
      <c r="I408">
        <v>-1.65203153693417</v>
      </c>
      <c r="J408">
        <f>(Table2[[#This Row],[1M Return vs Nifty]]-AVERAGE(Table2[1M Return vs Nifty]))/_xlfn.STDEV.P(Table2[1M Return vs Nifty])</f>
        <v>3.4277512969698561E-2</v>
      </c>
      <c r="K408">
        <v>7.6698108462380201</v>
      </c>
      <c r="L408">
        <f>(Table2[[#This Row],[6M Return vs Nifty]]-AVERAGE(Table2[6M Return vs Nifty]))/_xlfn.STDEV.P(Table2[6M Return vs Nifty])</f>
        <v>0.15242098099035445</v>
      </c>
      <c r="M408">
        <v>0.60426601867566498</v>
      </c>
      <c r="N408">
        <f>(Table2[[#This Row],[1W Return vs Nifty]]-AVERAGE(Table2[1W Return vs Nifty]))/_xlfn.STDEV.P(Table2[1W Return vs Nifty])</f>
        <v>0.11263794095287119</v>
      </c>
      <c r="O408">
        <v>264.06</v>
      </c>
      <c r="P408">
        <v>265.69894087922</v>
      </c>
      <c r="Q408">
        <v>243.849376905247</v>
      </c>
      <c r="R408">
        <v>32.937670159022801</v>
      </c>
      <c r="S408" s="1">
        <f>(Table2[[#This Row],[Close Price]]-Table2[[#This Row],[20D EMA]])/Table2[[#This Row],[20D EMA]]</f>
        <v>-4.093766568204197E-2</v>
      </c>
      <c r="T408" s="1">
        <f>(Table2[[#This Row],[Close Price]]-Table2[[#This Row],[50D EMA]])/Table2[[#This Row],[50D EMA]]</f>
        <v>-4.6853558535180521E-2</v>
      </c>
      <c r="U408" s="1">
        <f>(Table2[[#This Row],[Close Price]]-Table2[[#This Row],[200D EMA]])/Table2[[#This Row],[200D EMA]]</f>
        <v>3.8550941626583769E-2</v>
      </c>
      <c r="V408">
        <v>0.60801195086312598</v>
      </c>
      <c r="W408">
        <v>248.15</v>
      </c>
      <c r="X408">
        <v>262.5</v>
      </c>
      <c r="Y408">
        <v>243.55</v>
      </c>
      <c r="Z408">
        <v>262.5</v>
      </c>
      <c r="AA408">
        <v>241.1</v>
      </c>
      <c r="AB408">
        <v>297.60000000000002</v>
      </c>
      <c r="AC408" s="1">
        <f>(Table2[[#This Row],[Close Price]]/Table2[[#This Row],[Day Low]])-1</f>
        <v>2.055208543219833E-2</v>
      </c>
      <c r="AD408" s="1">
        <f>(Table2[[#This Row],[Day High]]/Table2[[#This Row],[Close Price]])-1</f>
        <v>3.6525172754195534E-2</v>
      </c>
      <c r="AE408" s="1">
        <f>(Table2[[#This Row],[Close Price]]/Table2[[#This Row],[Current Week Low]])-1</f>
        <v>3.9827550810921819E-2</v>
      </c>
      <c r="AF408" s="1">
        <f>(Table2[[#This Row],[Current Week High]]/Table2[[#This Row],[Close Price]])-1</f>
        <v>3.6525172754195534E-2</v>
      </c>
      <c r="AG408" s="1">
        <f>(Table2[[#This Row],[Close Price]]/Table2[[#This Row],[Current Month Low]])-1</f>
        <v>5.0394027374533357E-2</v>
      </c>
      <c r="AH408" s="1">
        <f>(Table2[[#This Row],[Current Month High]]/Table2[[#This Row],[Close Price]])-1</f>
        <v>0.17512339585389936</v>
      </c>
      <c r="AI408">
        <v>17.512339585389899</v>
      </c>
      <c r="AJ408">
        <v>25.620039682539598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0.01</v>
      </c>
      <c r="AM408" t="s">
        <v>3159</v>
      </c>
      <c r="AN408">
        <v>-7.64</v>
      </c>
      <c r="AO408" t="s">
        <v>3158</v>
      </c>
      <c r="AP408">
        <v>4.4449748554284997E-2</v>
      </c>
      <c r="AQ408">
        <f>(Table2[[#This Row],[Sharpe Ratio]]-AVERAGE(Table2[Sharpe Ratio]))/_xlfn.STDEV.P(Table2[Sharpe Ratio])</f>
        <v>-0.14739837367870551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556</v>
      </c>
      <c r="AT408">
        <f>_xlfn.RANK.AVG(Table2[[#This Row],[6M Return vs Nifty Z-Score]],Table2[6M Return vs Nifty Z-Score])</f>
        <v>263</v>
      </c>
      <c r="AU408">
        <f>_xlfn.RANK.AVG(Table2[[#This Row],[Sharpe Ratio Z-Score]],Table2[Sharpe Ratio Z-Score])</f>
        <v>384</v>
      </c>
      <c r="AV408">
        <f>(Table2[[#This Row],[Rank 1Y]]+Table2[[#This Row],[Rank 6M]]+Table2[[#This Row],[Rank Sharpe]])/3</f>
        <v>401</v>
      </c>
    </row>
    <row r="409" spans="1:48" hidden="1" x14ac:dyDescent="0.3">
      <c r="A409" t="s">
        <v>1440</v>
      </c>
      <c r="B409" t="s">
        <v>1441</v>
      </c>
      <c r="C409" t="s">
        <v>3129</v>
      </c>
      <c r="D409" t="s">
        <v>1442</v>
      </c>
      <c r="E409">
        <v>7163.5320875999996</v>
      </c>
      <c r="F409">
        <v>935.9</v>
      </c>
      <c r="G409">
        <v>-9.5026270076864296</v>
      </c>
      <c r="H409">
        <f>(Table2[[#This Row],[1Y Return vs Nifty]]-AVERAGE(Table2[1Y Return vs Nifty]))/_xlfn.STDEV.P(Table2[1Y Return vs Nifty])</f>
        <v>-0.55385904897951599</v>
      </c>
      <c r="I409">
        <v>-1.0878238573235</v>
      </c>
      <c r="J409">
        <f>(Table2[[#This Row],[1M Return vs Nifty]]-AVERAGE(Table2[1M Return vs Nifty]))/_xlfn.STDEV.P(Table2[1M Return vs Nifty])</f>
        <v>9.7411659117937532E-2</v>
      </c>
      <c r="K409">
        <v>38.269549901358197</v>
      </c>
      <c r="L409">
        <f>(Table2[[#This Row],[6M Return vs Nifty]]-AVERAGE(Table2[6M Return vs Nifty]))/_xlfn.STDEV.P(Table2[6M Return vs Nifty])</f>
        <v>1.2712876473768058</v>
      </c>
      <c r="M409">
        <v>5.3016319932650697</v>
      </c>
      <c r="N409">
        <f>(Table2[[#This Row],[1W Return vs Nifty]]-AVERAGE(Table2[1W Return vs Nifty]))/_xlfn.STDEV.P(Table2[1W Return vs Nifty])</f>
        <v>1.032173180966925</v>
      </c>
      <c r="O409">
        <v>919.34</v>
      </c>
      <c r="P409">
        <v>932.90663699053505</v>
      </c>
      <c r="Q409">
        <v>857.62009705876198</v>
      </c>
      <c r="R409">
        <v>54.294005534750902</v>
      </c>
      <c r="S409" s="1">
        <f>(Table2[[#This Row],[Close Price]]-Table2[[#This Row],[20D EMA]])/Table2[[#This Row],[20D EMA]]</f>
        <v>1.8012922313833779E-2</v>
      </c>
      <c r="T409" s="1">
        <f>(Table2[[#This Row],[Close Price]]-Table2[[#This Row],[50D EMA]])/Table2[[#This Row],[50D EMA]]</f>
        <v>3.2086415625911112E-3</v>
      </c>
      <c r="U409" s="1">
        <f>(Table2[[#This Row],[Close Price]]-Table2[[#This Row],[200D EMA]])/Table2[[#This Row],[200D EMA]]</f>
        <v>9.1275732937814366E-2</v>
      </c>
      <c r="V409">
        <v>0.40168802054303698</v>
      </c>
      <c r="W409">
        <v>921.25</v>
      </c>
      <c r="X409">
        <v>950</v>
      </c>
      <c r="Y409">
        <v>847.05</v>
      </c>
      <c r="Z409">
        <v>950</v>
      </c>
      <c r="AA409">
        <v>834.55</v>
      </c>
      <c r="AB409">
        <v>1017</v>
      </c>
      <c r="AC409" s="1">
        <f>(Table2[[#This Row],[Close Price]]/Table2[[#This Row],[Day Low]])-1</f>
        <v>1.5902306648575282E-2</v>
      </c>
      <c r="AD409" s="1">
        <f>(Table2[[#This Row],[Day High]]/Table2[[#This Row],[Close Price]])-1</f>
        <v>1.5065712148733867E-2</v>
      </c>
      <c r="AE409" s="1">
        <f>(Table2[[#This Row],[Close Price]]/Table2[[#This Row],[Current Week Low]])-1</f>
        <v>0.10489345375125447</v>
      </c>
      <c r="AF409" s="1">
        <f>(Table2[[#This Row],[Current Week High]]/Table2[[#This Row],[Close Price]])-1</f>
        <v>1.5065712148733867E-2</v>
      </c>
      <c r="AG409" s="1">
        <f>(Table2[[#This Row],[Close Price]]/Table2[[#This Row],[Current Month Low]])-1</f>
        <v>0.12144269366724592</v>
      </c>
      <c r="AH409" s="1">
        <f>(Table2[[#This Row],[Current Month High]]/Table2[[#This Row],[Close Price]])-1</f>
        <v>8.6654557110802388E-2</v>
      </c>
      <c r="AI409">
        <v>19.3503579442248</v>
      </c>
      <c r="AJ409">
        <v>58.224852071005898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-0.08</v>
      </c>
      <c r="AM409" t="s">
        <v>3158</v>
      </c>
      <c r="AN409">
        <v>0.62</v>
      </c>
      <c r="AO409" t="s">
        <v>3159</v>
      </c>
      <c r="AP409">
        <v>-3.3613932367200998E-2</v>
      </c>
      <c r="AQ409">
        <f>(Table2[[#This Row],[Sharpe Ratio]]-AVERAGE(Table2[Sharpe Ratio]))/_xlfn.STDEV.P(Table2[Sharpe Ratio])</f>
        <v>-1.0752415410717728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500</v>
      </c>
      <c r="AT409">
        <f>_xlfn.RANK.AVG(Table2[[#This Row],[6M Return vs Nifty Z-Score]],Table2[6M Return vs Nifty Z-Score])</f>
        <v>74</v>
      </c>
      <c r="AU409">
        <f>_xlfn.RANK.AVG(Table2[[#This Row],[Sharpe Ratio Z-Score]],Table2[Sharpe Ratio Z-Score])</f>
        <v>629</v>
      </c>
      <c r="AV409">
        <f>(Table2[[#This Row],[Rank 1Y]]+Table2[[#This Row],[Rank 6M]]+Table2[[#This Row],[Rank Sharpe]])/3</f>
        <v>401</v>
      </c>
    </row>
    <row r="410" spans="1:48" hidden="1" x14ac:dyDescent="0.3">
      <c r="A410" t="s">
        <v>1153</v>
      </c>
      <c r="B410" t="s">
        <v>1154</v>
      </c>
      <c r="C410" t="s">
        <v>3115</v>
      </c>
      <c r="D410" t="s">
        <v>48</v>
      </c>
      <c r="E410">
        <v>10502.150977759</v>
      </c>
      <c r="F410">
        <v>186.83</v>
      </c>
      <c r="G410">
        <v>20.175575892427702</v>
      </c>
      <c r="H410">
        <f>(Table2[[#This Row],[1Y Return vs Nifty]]-AVERAGE(Table2[1Y Return vs Nifty]))/_xlfn.STDEV.P(Table2[1Y Return vs Nifty])</f>
        <v>-3.1096352556889938E-2</v>
      </c>
      <c r="I410">
        <v>-8.3147040502324305</v>
      </c>
      <c r="J410">
        <f>(Table2[[#This Row],[1M Return vs Nifty]]-AVERAGE(Table2[1M Return vs Nifty]))/_xlfn.STDEV.P(Table2[1M Return vs Nifty])</f>
        <v>-0.71126735533604646</v>
      </c>
      <c r="K410">
        <v>-31.297919922469902</v>
      </c>
      <c r="L410">
        <f>(Table2[[#This Row],[6M Return vs Nifty]]-AVERAGE(Table2[6M Return vs Nifty]))/_xlfn.STDEV.P(Table2[6M Return vs Nifty])</f>
        <v>-1.2724178041800553</v>
      </c>
      <c r="M410">
        <v>3.2243466769553701</v>
      </c>
      <c r="N410">
        <f>(Table2[[#This Row],[1W Return vs Nifty]]-AVERAGE(Table2[1W Return vs Nifty]))/_xlfn.STDEV.P(Table2[1W Return vs Nifty])</f>
        <v>0.6255331486076251</v>
      </c>
      <c r="O410">
        <v>189.82</v>
      </c>
      <c r="P410">
        <v>204.354507978041</v>
      </c>
      <c r="Q410">
        <v>211.50709077587999</v>
      </c>
      <c r="R410">
        <v>39.416300374308697</v>
      </c>
      <c r="S410" s="1">
        <f>(Table2[[#This Row],[Close Price]]-Table2[[#This Row],[20D EMA]])/Table2[[#This Row],[20D EMA]]</f>
        <v>-1.5751764829838692E-2</v>
      </c>
      <c r="T410" s="1">
        <f>(Table2[[#This Row],[Close Price]]-Table2[[#This Row],[50D EMA]])/Table2[[#This Row],[50D EMA]]</f>
        <v>-8.5755426447084254E-2</v>
      </c>
      <c r="U410" s="1">
        <f>(Table2[[#This Row],[Close Price]]-Table2[[#This Row],[200D EMA]])/Table2[[#This Row],[200D EMA]]</f>
        <v>-0.11667264055004496</v>
      </c>
      <c r="V410">
        <v>0.874878981996978</v>
      </c>
      <c r="W410">
        <v>176.5</v>
      </c>
      <c r="X410">
        <v>188</v>
      </c>
      <c r="Y410">
        <v>172.52</v>
      </c>
      <c r="Z410">
        <v>188</v>
      </c>
      <c r="AA410">
        <v>171.58</v>
      </c>
      <c r="AB410">
        <v>213.2</v>
      </c>
      <c r="AC410" s="1">
        <f>(Table2[[#This Row],[Close Price]]/Table2[[#This Row],[Day Low]])-1</f>
        <v>5.8526912181303237E-2</v>
      </c>
      <c r="AD410" s="1">
        <f>(Table2[[#This Row],[Day High]]/Table2[[#This Row],[Close Price]])-1</f>
        <v>6.2623775624899292E-3</v>
      </c>
      <c r="AE410" s="1">
        <f>(Table2[[#This Row],[Close Price]]/Table2[[#This Row],[Current Week Low]])-1</f>
        <v>8.294690470670063E-2</v>
      </c>
      <c r="AF410" s="1">
        <f>(Table2[[#This Row],[Current Week High]]/Table2[[#This Row],[Close Price]])-1</f>
        <v>6.2623775624899292E-3</v>
      </c>
      <c r="AG410" s="1">
        <f>(Table2[[#This Row],[Close Price]]/Table2[[#This Row],[Current Month Low]])-1</f>
        <v>8.887982282317286E-2</v>
      </c>
      <c r="AH410" s="1">
        <f>(Table2[[#This Row],[Current Month High]]/Table2[[#This Row],[Close Price]])-1</f>
        <v>0.14114435583150442</v>
      </c>
      <c r="AI410">
        <v>62.661242841085397</v>
      </c>
      <c r="AJ410">
        <v>53.390804597701099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-0.15</v>
      </c>
      <c r="AM410" t="s">
        <v>3158</v>
      </c>
      <c r="AN410">
        <v>-4.49</v>
      </c>
      <c r="AO410" t="s">
        <v>3158</v>
      </c>
      <c r="AP410">
        <v>0.100211284228061</v>
      </c>
      <c r="AQ410">
        <f>(Table2[[#This Row],[Sharpe Ratio]]-AVERAGE(Table2[Sharpe Ratio]))/_xlfn.STDEV.P(Table2[Sharpe Ratio])</f>
        <v>0.51536770739162296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304</v>
      </c>
      <c r="AT410">
        <f>_xlfn.RANK.AVG(Table2[[#This Row],[6M Return vs Nifty Z-Score]],Table2[6M Return vs Nifty Z-Score])</f>
        <v>691</v>
      </c>
      <c r="AU410">
        <f>_xlfn.RANK.AVG(Table2[[#This Row],[Sharpe Ratio Z-Score]],Table2[Sharpe Ratio Z-Score])</f>
        <v>212</v>
      </c>
      <c r="AV410">
        <f>(Table2[[#This Row],[Rank 1Y]]+Table2[[#This Row],[Rank 6M]]+Table2[[#This Row],[Rank Sharpe]])/3</f>
        <v>402.33333333333331</v>
      </c>
    </row>
    <row r="411" spans="1:48" hidden="1" x14ac:dyDescent="0.3">
      <c r="A411" t="s">
        <v>65</v>
      </c>
      <c r="B411" t="s">
        <v>66</v>
      </c>
      <c r="C411" t="s">
        <v>3119</v>
      </c>
      <c r="D411" t="s">
        <v>67</v>
      </c>
      <c r="E411">
        <v>342710.88386196998</v>
      </c>
      <c r="F411">
        <v>2969.3</v>
      </c>
      <c r="G411">
        <v>1.98384176576973</v>
      </c>
      <c r="H411">
        <f>(Table2[[#This Row],[1Y Return vs Nifty]]-AVERAGE(Table2[1Y Return vs Nifty]))/_xlfn.STDEV.P(Table2[1Y Return vs Nifty])</f>
        <v>-0.35153219621838933</v>
      </c>
      <c r="I411">
        <v>-3.3938890047352901</v>
      </c>
      <c r="J411">
        <f>(Table2[[#This Row],[1M Return vs Nifty]]-AVERAGE(Table2[1M Return vs Nifty]))/_xlfn.STDEV.P(Table2[1M Return vs Nifty])</f>
        <v>-0.16063419758596478</v>
      </c>
      <c r="K411">
        <v>-10.4754597220698</v>
      </c>
      <c r="L411">
        <f>(Table2[[#This Row],[6M Return vs Nifty]]-AVERAGE(Table2[6M Return vs Nifty]))/_xlfn.STDEV.P(Table2[6M Return vs Nifty])</f>
        <v>-0.51105325174319738</v>
      </c>
      <c r="M411">
        <v>0.85643244270100205</v>
      </c>
      <c r="N411">
        <f>(Table2[[#This Row],[1W Return vs Nifty]]-AVERAGE(Table2[1W Return vs Nifty]))/_xlfn.STDEV.P(Table2[1W Return vs Nifty])</f>
        <v>0.16200090617507579</v>
      </c>
      <c r="O411">
        <v>2950.35</v>
      </c>
      <c r="P411">
        <v>3012.7704364609299</v>
      </c>
      <c r="Q411">
        <v>3004.2002879340898</v>
      </c>
      <c r="R411">
        <v>41.3373643064851</v>
      </c>
      <c r="S411" s="1">
        <f>(Table2[[#This Row],[Close Price]]-Table2[[#This Row],[20D EMA]])/Table2[[#This Row],[20D EMA]]</f>
        <v>6.4229667666548963E-3</v>
      </c>
      <c r="T411" s="1">
        <f>(Table2[[#This Row],[Close Price]]-Table2[[#This Row],[50D EMA]])/Table2[[#This Row],[50D EMA]]</f>
        <v>-1.4428725114547385E-2</v>
      </c>
      <c r="U411" s="1">
        <f>(Table2[[#This Row],[Close Price]]-Table2[[#This Row],[200D EMA]])/Table2[[#This Row],[200D EMA]]</f>
        <v>-1.1617164166537533E-2</v>
      </c>
      <c r="V411">
        <v>0.89255143903421197</v>
      </c>
      <c r="W411">
        <v>2815.05</v>
      </c>
      <c r="X411">
        <v>2997.15</v>
      </c>
      <c r="Y411">
        <v>2672.1</v>
      </c>
      <c r="Z411">
        <v>2997.15</v>
      </c>
      <c r="AA411">
        <v>2654.7</v>
      </c>
      <c r="AB411">
        <v>3211</v>
      </c>
      <c r="AC411" s="1">
        <f>(Table2[[#This Row],[Close Price]]/Table2[[#This Row],[Day Low]])-1</f>
        <v>5.4794763858545981E-2</v>
      </c>
      <c r="AD411" s="1">
        <f>(Table2[[#This Row],[Day High]]/Table2[[#This Row],[Close Price]])-1</f>
        <v>9.3793149900649464E-3</v>
      </c>
      <c r="AE411" s="1">
        <f>(Table2[[#This Row],[Close Price]]/Table2[[#This Row],[Current Week Low]])-1</f>
        <v>0.11122338235844476</v>
      </c>
      <c r="AF411" s="1">
        <f>(Table2[[#This Row],[Current Week High]]/Table2[[#This Row],[Close Price]])-1</f>
        <v>9.3793149900649464E-3</v>
      </c>
      <c r="AG411" s="1">
        <f>(Table2[[#This Row],[Close Price]]/Table2[[#This Row],[Current Month Low]])-1</f>
        <v>0.11850679926168706</v>
      </c>
      <c r="AH411" s="1">
        <f>(Table2[[#This Row],[Current Month High]]/Table2[[#This Row],[Close Price]])-1</f>
        <v>8.1399656484693272E-2</v>
      </c>
      <c r="AI411">
        <v>26.086956521739101</v>
      </c>
      <c r="AJ411">
        <v>38.622782446311803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-0.09</v>
      </c>
      <c r="AM411" t="s">
        <v>3158</v>
      </c>
      <c r="AN411">
        <v>-4.25</v>
      </c>
      <c r="AO411" t="s">
        <v>3158</v>
      </c>
      <c r="AP411">
        <v>7.1622442738361006E-2</v>
      </c>
      <c r="AQ411">
        <f>(Table2[[#This Row],[Sharpe Ratio]]-AVERAGE(Table2[Sharpe Ratio]))/_xlfn.STDEV.P(Table2[Sharpe Ratio])</f>
        <v>0.17556870064762176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426</v>
      </c>
      <c r="AT411">
        <f>_xlfn.RANK.AVG(Table2[[#This Row],[6M Return vs Nifty Z-Score]],Table2[6M Return vs Nifty Z-Score])</f>
        <v>490</v>
      </c>
      <c r="AU411">
        <f>_xlfn.RANK.AVG(Table2[[#This Row],[Sharpe Ratio Z-Score]],Table2[Sharpe Ratio Z-Score])</f>
        <v>293</v>
      </c>
      <c r="AV411">
        <f>(Table2[[#This Row],[Rank 1Y]]+Table2[[#This Row],[Rank 6M]]+Table2[[#This Row],[Rank Sharpe]])/3</f>
        <v>403</v>
      </c>
    </row>
    <row r="412" spans="1:48" hidden="1" x14ac:dyDescent="0.3">
      <c r="A412" t="s">
        <v>703</v>
      </c>
      <c r="B412" t="s">
        <v>704</v>
      </c>
      <c r="C412" t="s">
        <v>3116</v>
      </c>
      <c r="D412" t="s">
        <v>250</v>
      </c>
      <c r="E412">
        <v>24829.970327924999</v>
      </c>
      <c r="F412">
        <v>1222.55</v>
      </c>
      <c r="G412">
        <v>-6.4031254893558502</v>
      </c>
      <c r="H412">
        <f>(Table2[[#This Row],[1Y Return vs Nifty]]-AVERAGE(Table2[1Y Return vs Nifty]))/_xlfn.STDEV.P(Table2[1Y Return vs Nifty])</f>
        <v>-0.49926329812688319</v>
      </c>
      <c r="I412">
        <v>6.3490877449612597</v>
      </c>
      <c r="J412">
        <f>(Table2[[#This Row],[1M Return vs Nifty]]-AVERAGE(Table2[1M Return vs Nifty]))/_xlfn.STDEV.P(Table2[1M Return vs Nifty])</f>
        <v>0.9295929302310374</v>
      </c>
      <c r="K412">
        <v>-12.694918175402099</v>
      </c>
      <c r="L412">
        <f>(Table2[[#This Row],[6M Return vs Nifty]]-AVERAGE(Table2[6M Return vs Nifty]))/_xlfn.STDEV.P(Table2[6M Return vs Nifty])</f>
        <v>-0.59220682224881305</v>
      </c>
      <c r="M412">
        <v>-2.2414239309269499</v>
      </c>
      <c r="N412">
        <f>(Table2[[#This Row],[1W Return vs Nifty]]-AVERAGE(Table2[1W Return vs Nifty]))/_xlfn.STDEV.P(Table2[1W Return vs Nifty])</f>
        <v>-0.44442152704869259</v>
      </c>
      <c r="O412">
        <v>1246.9100000000001</v>
      </c>
      <c r="P412">
        <v>1251.6100616364799</v>
      </c>
      <c r="Q412">
        <v>1224.0092564551201</v>
      </c>
      <c r="R412">
        <v>37.320800192422801</v>
      </c>
      <c r="S412" s="1">
        <f>(Table2[[#This Row],[Close Price]]-Table2[[#This Row],[20D EMA]])/Table2[[#This Row],[20D EMA]]</f>
        <v>-1.9536293718071172E-2</v>
      </c>
      <c r="T412" s="1">
        <f>(Table2[[#This Row],[Close Price]]-Table2[[#This Row],[50D EMA]])/Table2[[#This Row],[50D EMA]]</f>
        <v>-2.3218143195880003E-2</v>
      </c>
      <c r="U412" s="1">
        <f>(Table2[[#This Row],[Close Price]]-Table2[[#This Row],[200D EMA]])/Table2[[#This Row],[200D EMA]]</f>
        <v>-1.1921939702860553E-3</v>
      </c>
      <c r="V412">
        <v>0.63745512683820904</v>
      </c>
      <c r="W412">
        <v>1219.75</v>
      </c>
      <c r="X412">
        <v>1254</v>
      </c>
      <c r="Y412">
        <v>1213.4000000000001</v>
      </c>
      <c r="Z412">
        <v>1260</v>
      </c>
      <c r="AA412">
        <v>1189.3</v>
      </c>
      <c r="AB412">
        <v>1297.5</v>
      </c>
      <c r="AC412" s="1">
        <f>(Table2[[#This Row],[Close Price]]/Table2[[#This Row],[Day Low]])-1</f>
        <v>2.2955523672882894E-3</v>
      </c>
      <c r="AD412" s="1">
        <f>(Table2[[#This Row],[Day High]]/Table2[[#This Row],[Close Price]])-1</f>
        <v>2.5724919226207454E-2</v>
      </c>
      <c r="AE412" s="1">
        <f>(Table2[[#This Row],[Close Price]]/Table2[[#This Row],[Current Week Low]])-1</f>
        <v>7.540794461842637E-3</v>
      </c>
      <c r="AF412" s="1">
        <f>(Table2[[#This Row],[Current Week High]]/Table2[[#This Row],[Close Price]])-1</f>
        <v>3.0632693959347312E-2</v>
      </c>
      <c r="AG412" s="1">
        <f>(Table2[[#This Row],[Close Price]]/Table2[[#This Row],[Current Month Low]])-1</f>
        <v>2.7957622130664994E-2</v>
      </c>
      <c r="AH412" s="1">
        <f>(Table2[[#This Row],[Current Month High]]/Table2[[#This Row],[Close Price]])-1</f>
        <v>6.1306286041470814E-2</v>
      </c>
      <c r="AI412">
        <v>18.187395198560399</v>
      </c>
      <c r="AJ412">
        <v>23.614762386248699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</v>
      </c>
      <c r="AM412" t="s">
        <v>3157</v>
      </c>
      <c r="AN412">
        <v>-3.65</v>
      </c>
      <c r="AO412" t="s">
        <v>3158</v>
      </c>
      <c r="AP412">
        <v>0.10238061461166099</v>
      </c>
      <c r="AQ412">
        <f>(Table2[[#This Row],[Sharpe Ratio]]-AVERAGE(Table2[Sharpe Ratio]))/_xlfn.STDEV.P(Table2[Sharpe Ratio])</f>
        <v>0.54115176408074894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484</v>
      </c>
      <c r="AT412">
        <f>_xlfn.RANK.AVG(Table2[[#This Row],[6M Return vs Nifty Z-Score]],Table2[6M Return vs Nifty Z-Score])</f>
        <v>521</v>
      </c>
      <c r="AU412">
        <f>_xlfn.RANK.AVG(Table2[[#This Row],[Sharpe Ratio Z-Score]],Table2[Sharpe Ratio Z-Score])</f>
        <v>204</v>
      </c>
      <c r="AV412">
        <f>(Table2[[#This Row],[Rank 1Y]]+Table2[[#This Row],[Rank 6M]]+Table2[[#This Row],[Rank Sharpe]])/3</f>
        <v>403</v>
      </c>
    </row>
    <row r="413" spans="1:48" hidden="1" x14ac:dyDescent="0.3">
      <c r="A413" t="s">
        <v>689</v>
      </c>
      <c r="B413" t="s">
        <v>690</v>
      </c>
      <c r="C413" t="s">
        <v>3122</v>
      </c>
      <c r="D413" t="s">
        <v>311</v>
      </c>
      <c r="E413">
        <v>25801.28970795</v>
      </c>
      <c r="F413">
        <v>2033.65</v>
      </c>
      <c r="G413">
        <v>-1.59398777513725</v>
      </c>
      <c r="H413">
        <f>(Table2[[#This Row],[1Y Return vs Nifty]]-AVERAGE(Table2[1Y Return vs Nifty]))/_xlfn.STDEV.P(Table2[1Y Return vs Nifty])</f>
        <v>-0.41455339141811165</v>
      </c>
      <c r="I413">
        <v>-0.65130903078524405</v>
      </c>
      <c r="J413">
        <f>(Table2[[#This Row],[1M Return vs Nifty]]-AVERAGE(Table2[1M Return vs Nifty]))/_xlfn.STDEV.P(Table2[1M Return vs Nifty])</f>
        <v>0.14625713189412595</v>
      </c>
      <c r="K413">
        <v>27.289536957655599</v>
      </c>
      <c r="L413">
        <f>(Table2[[#This Row],[6M Return vs Nifty]]-AVERAGE(Table2[6M Return vs Nifty]))/_xlfn.STDEV.P(Table2[6M Return vs Nifty])</f>
        <v>0.86980806426431612</v>
      </c>
      <c r="M413">
        <v>-10.317091463373</v>
      </c>
      <c r="N413">
        <f>(Table2[[#This Row],[1W Return vs Nifty]]-AVERAGE(Table2[1W Return vs Nifty]))/_xlfn.STDEV.P(Table2[1W Return vs Nifty])</f>
        <v>-2.0252778884418605</v>
      </c>
      <c r="O413">
        <v>2234.94</v>
      </c>
      <c r="P413">
        <v>2189.4798730631801</v>
      </c>
      <c r="Q413">
        <v>1868.92969844151</v>
      </c>
      <c r="R413">
        <v>14.5215101692862</v>
      </c>
      <c r="S413" s="1">
        <f>(Table2[[#This Row],[Close Price]]-Table2[[#This Row],[20D EMA]])/Table2[[#This Row],[20D EMA]]</f>
        <v>-9.0065057674926383E-2</v>
      </c>
      <c r="T413" s="1">
        <f>(Table2[[#This Row],[Close Price]]-Table2[[#This Row],[50D EMA]])/Table2[[#This Row],[50D EMA]]</f>
        <v>-7.1172096615424493E-2</v>
      </c>
      <c r="U413" s="1">
        <f>(Table2[[#This Row],[Close Price]]-Table2[[#This Row],[200D EMA]])/Table2[[#This Row],[200D EMA]]</f>
        <v>8.813616782688477E-2</v>
      </c>
      <c r="V413">
        <v>1.35876322140809</v>
      </c>
      <c r="W413">
        <v>2025</v>
      </c>
      <c r="X413">
        <v>2105.75</v>
      </c>
      <c r="Y413">
        <v>2025</v>
      </c>
      <c r="Z413">
        <v>2206.35</v>
      </c>
      <c r="AA413">
        <v>2025</v>
      </c>
      <c r="AB413">
        <v>2449.6999999999998</v>
      </c>
      <c r="AC413" s="1">
        <f>(Table2[[#This Row],[Close Price]]/Table2[[#This Row],[Day Low]])-1</f>
        <v>4.2716049382716115E-3</v>
      </c>
      <c r="AD413" s="1">
        <f>(Table2[[#This Row],[Day High]]/Table2[[#This Row],[Close Price]])-1</f>
        <v>3.5453494947508046E-2</v>
      </c>
      <c r="AE413" s="1">
        <f>(Table2[[#This Row],[Close Price]]/Table2[[#This Row],[Current Week Low]])-1</f>
        <v>4.2716049382716115E-3</v>
      </c>
      <c r="AF413" s="1">
        <f>(Table2[[#This Row],[Current Week High]]/Table2[[#This Row],[Close Price]])-1</f>
        <v>8.4921200796597152E-2</v>
      </c>
      <c r="AG413" s="1">
        <f>(Table2[[#This Row],[Close Price]]/Table2[[#This Row],[Current Month Low]])-1</f>
        <v>4.2716049382716115E-3</v>
      </c>
      <c r="AH413" s="1">
        <f>(Table2[[#This Row],[Current Month High]]/Table2[[#This Row],[Close Price]])-1</f>
        <v>0.20458289282816589</v>
      </c>
      <c r="AI413">
        <v>20.458289282816501</v>
      </c>
      <c r="AJ413">
        <v>71.456875474243304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3158</v>
      </c>
      <c r="AN413">
        <v>-14.3</v>
      </c>
      <c r="AO413" t="s">
        <v>3158</v>
      </c>
      <c r="AP413">
        <v>-4.2446497998089E-2</v>
      </c>
      <c r="AQ413">
        <f>(Table2[[#This Row],[Sharpe Ratio]]-AVERAGE(Table2[Sharpe Ratio]))/_xlfn.STDEV.P(Table2[Sharpe Ratio])</f>
        <v>-1.1802229559170807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-2.6039890396186109</v>
      </c>
      <c r="AS413">
        <f>_xlfn.RANK.AVG(Table2[[#This Row],[1Y Return vs Nifty Z-Score]],Table2[1Y Return vs Nifty Z-Score])</f>
        <v>454</v>
      </c>
      <c r="AT413">
        <f>_xlfn.RANK.AVG(Table2[[#This Row],[6M Return vs Nifty Z-Score]],Table2[6M Return vs Nifty Z-Score])</f>
        <v>110</v>
      </c>
      <c r="AU413">
        <f>_xlfn.RANK.AVG(Table2[[#This Row],[Sharpe Ratio Z-Score]],Table2[Sharpe Ratio Z-Score])</f>
        <v>646</v>
      </c>
      <c r="AV413">
        <f>(Table2[[#This Row],[Rank 1Y]]+Table2[[#This Row],[Rank 6M]]+Table2[[#This Row],[Rank Sharpe]])/3</f>
        <v>403.33333333333331</v>
      </c>
    </row>
    <row r="414" spans="1:48" hidden="1" x14ac:dyDescent="0.3">
      <c r="A414" t="s">
        <v>156</v>
      </c>
      <c r="B414" t="s">
        <v>157</v>
      </c>
      <c r="C414" t="s">
        <v>3112</v>
      </c>
      <c r="D414" t="s">
        <v>43</v>
      </c>
      <c r="E414">
        <v>162727.47898891001</v>
      </c>
      <c r="F414">
        <v>1624.15</v>
      </c>
      <c r="G414">
        <v>-4.7002499176118402</v>
      </c>
      <c r="H414">
        <f>(Table2[[#This Row],[1Y Return vs Nifty]]-AVERAGE(Table2[1Y Return vs Nifty]))/_xlfn.STDEV.P(Table2[1Y Return vs Nifty])</f>
        <v>-0.46926822637158844</v>
      </c>
      <c r="I414">
        <v>-6.2511894847154403</v>
      </c>
      <c r="J414">
        <f>(Table2[[#This Row],[1M Return vs Nifty]]-AVERAGE(Table2[1M Return vs Nifty]))/_xlfn.STDEV.P(Table2[1M Return vs Nifty])</f>
        <v>-0.48036261074223374</v>
      </c>
      <c r="K414">
        <v>5.3792972838644397</v>
      </c>
      <c r="L414">
        <f>(Table2[[#This Row],[6M Return vs Nifty]]-AVERAGE(Table2[6M Return vs Nifty]))/_xlfn.STDEV.P(Table2[6M Return vs Nifty])</f>
        <v>6.8669310127100466E-2</v>
      </c>
      <c r="M414">
        <v>-2.28693608774589</v>
      </c>
      <c r="N414">
        <f>(Table2[[#This Row],[1W Return vs Nifty]]-AVERAGE(Table2[1W Return vs Nifty]))/_xlfn.STDEV.P(Table2[1W Return vs Nifty])</f>
        <v>-0.45333078220795647</v>
      </c>
      <c r="O414">
        <v>1705.27</v>
      </c>
      <c r="P414">
        <v>1738.0778778394799</v>
      </c>
      <c r="Q414">
        <v>1603.46294004537</v>
      </c>
      <c r="R414">
        <v>40.900215204614703</v>
      </c>
      <c r="S414" s="1">
        <f>(Table2[[#This Row],[Close Price]]-Table2[[#This Row],[20D EMA]])/Table2[[#This Row],[20D EMA]]</f>
        <v>-4.7570179502366132E-2</v>
      </c>
      <c r="T414" s="1">
        <f>(Table2[[#This Row],[Close Price]]-Table2[[#This Row],[50D EMA]])/Table2[[#This Row],[50D EMA]]</f>
        <v>-6.5548200855705063E-2</v>
      </c>
      <c r="U414" s="1">
        <f>(Table2[[#This Row],[Close Price]]-Table2[[#This Row],[200D EMA]])/Table2[[#This Row],[200D EMA]]</f>
        <v>1.2901489294192679E-2</v>
      </c>
      <c r="V414">
        <v>1.29490485544389</v>
      </c>
      <c r="W414">
        <v>1619.3</v>
      </c>
      <c r="X414">
        <v>1649.35</v>
      </c>
      <c r="Y414">
        <v>1593.6</v>
      </c>
      <c r="Z414">
        <v>1665.8</v>
      </c>
      <c r="AA414">
        <v>1593.6</v>
      </c>
      <c r="AB414">
        <v>1859.3</v>
      </c>
      <c r="AC414" s="1">
        <f>(Table2[[#This Row],[Close Price]]/Table2[[#This Row],[Day Low]])-1</f>
        <v>2.9951213487309225E-3</v>
      </c>
      <c r="AD414" s="1">
        <f>(Table2[[#This Row],[Day High]]/Table2[[#This Row],[Close Price]])-1</f>
        <v>1.5515808268940612E-2</v>
      </c>
      <c r="AE414" s="1">
        <f>(Table2[[#This Row],[Close Price]]/Table2[[#This Row],[Current Week Low]])-1</f>
        <v>1.9170431726907688E-2</v>
      </c>
      <c r="AF414" s="1">
        <f>(Table2[[#This Row],[Current Week High]]/Table2[[#This Row],[Close Price]])-1</f>
        <v>2.5644183111165786E-2</v>
      </c>
      <c r="AG414" s="1">
        <f>(Table2[[#This Row],[Close Price]]/Table2[[#This Row],[Current Month Low]])-1</f>
        <v>1.9170431726907688E-2</v>
      </c>
      <c r="AH414" s="1">
        <f>(Table2[[#This Row],[Current Month High]]/Table2[[#This Row],[Close Price]])-1</f>
        <v>0.14478342517624587</v>
      </c>
      <c r="AI414">
        <v>19.200812732814001</v>
      </c>
      <c r="AJ414">
        <v>24.455938697318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-0.09</v>
      </c>
      <c r="AM414" t="s">
        <v>3158</v>
      </c>
      <c r="AN414">
        <v>-6.57</v>
      </c>
      <c r="AO414" t="s">
        <v>3158</v>
      </c>
      <c r="AP414">
        <v>2.4451656251696999E-2</v>
      </c>
      <c r="AQ414">
        <f>(Table2[[#This Row],[Sharpe Ratio]]-AVERAGE(Table2[Sharpe Ratio]))/_xlfn.STDEV.P(Table2[Sharpe Ratio])</f>
        <v>-0.3850901284720043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477</v>
      </c>
      <c r="AT414">
        <f>_xlfn.RANK.AVG(Table2[[#This Row],[6M Return vs Nifty Z-Score]],Table2[6M Return vs Nifty Z-Score])</f>
        <v>301</v>
      </c>
      <c r="AU414">
        <f>_xlfn.RANK.AVG(Table2[[#This Row],[Sharpe Ratio Z-Score]],Table2[Sharpe Ratio Z-Score])</f>
        <v>435</v>
      </c>
      <c r="AV414">
        <f>(Table2[[#This Row],[Rank 1Y]]+Table2[[#This Row],[Rank 6M]]+Table2[[#This Row],[Rank Sharpe]])/3</f>
        <v>404.33333333333331</v>
      </c>
    </row>
    <row r="415" spans="1:48" x14ac:dyDescent="0.3">
      <c r="A415" t="s">
        <v>649</v>
      </c>
      <c r="B415" t="s">
        <v>650</v>
      </c>
      <c r="C415" t="s">
        <v>3112</v>
      </c>
      <c r="D415" t="s">
        <v>508</v>
      </c>
      <c r="E415">
        <v>28376.387886859899</v>
      </c>
      <c r="F415">
        <v>873.1</v>
      </c>
      <c r="G415">
        <v>10.0808091184266</v>
      </c>
      <c r="H415">
        <f>(Table2[[#This Row],[1Y Return vs Nifty]]-AVERAGE(Table2[1Y Return vs Nifty]))/_xlfn.STDEV.P(Table2[1Y Return vs Nifty])</f>
        <v>-0.20890925842236119</v>
      </c>
      <c r="I415">
        <v>5.5933540560193196</v>
      </c>
      <c r="J415">
        <f>(Table2[[#This Row],[1M Return vs Nifty]]-AVERAGE(Table2[1M Return vs Nifty]))/_xlfn.STDEV.P(Table2[1M Return vs Nifty])</f>
        <v>0.84502725895245412</v>
      </c>
      <c r="K415">
        <v>7.7714718319883698</v>
      </c>
      <c r="L415">
        <f>(Table2[[#This Row],[6M Return vs Nifty]]-AVERAGE(Table2[6M Return vs Nifty]))/_xlfn.STDEV.P(Table2[6M Return vs Nifty])</f>
        <v>0.1561381724351299</v>
      </c>
      <c r="M415">
        <v>4.6544857588847997</v>
      </c>
      <c r="N415">
        <f>(Table2[[#This Row],[1W Return vs Nifty]]-AVERAGE(Table2[1W Return vs Nifty]))/_xlfn.STDEV.P(Table2[1W Return vs Nifty])</f>
        <v>0.90549074421957998</v>
      </c>
      <c r="O415">
        <v>856.34</v>
      </c>
      <c r="P415">
        <v>843.69489043226702</v>
      </c>
      <c r="Q415">
        <v>776.96232549337799</v>
      </c>
      <c r="R415">
        <v>66.851755161284004</v>
      </c>
      <c r="S415" s="1">
        <f>(Table2[[#This Row],[Close Price]]-Table2[[#This Row],[20D EMA]])/Table2[[#This Row],[20D EMA]]</f>
        <v>1.9571665459980837E-2</v>
      </c>
      <c r="T415" s="1">
        <f>(Table2[[#This Row],[Close Price]]-Table2[[#This Row],[50D EMA]])/Table2[[#This Row],[50D EMA]]</f>
        <v>3.4852776639037485E-2</v>
      </c>
      <c r="U415" s="1">
        <f>(Table2[[#This Row],[Close Price]]-Table2[[#This Row],[200D EMA]])/Table2[[#This Row],[200D EMA]]</f>
        <v>0.12373531039046681</v>
      </c>
      <c r="V415">
        <v>0.66858981180578103</v>
      </c>
      <c r="W415">
        <v>869.4</v>
      </c>
      <c r="X415">
        <v>886.55</v>
      </c>
      <c r="Y415">
        <v>848.6</v>
      </c>
      <c r="Z415">
        <v>886.55</v>
      </c>
      <c r="AA415">
        <v>820.1</v>
      </c>
      <c r="AB415">
        <v>898.7</v>
      </c>
      <c r="AC415" s="1">
        <f>(Table2[[#This Row],[Close Price]]/Table2[[#This Row],[Day Low]])-1</f>
        <v>4.2558086036348364E-3</v>
      </c>
      <c r="AD415" s="1">
        <f>(Table2[[#This Row],[Day High]]/Table2[[#This Row],[Close Price]])-1</f>
        <v>1.5404879166189378E-2</v>
      </c>
      <c r="AE415" s="1">
        <f>(Table2[[#This Row],[Close Price]]/Table2[[#This Row],[Current Week Low]])-1</f>
        <v>2.8871081781758123E-2</v>
      </c>
      <c r="AF415" s="1">
        <f>(Table2[[#This Row],[Current Week High]]/Table2[[#This Row],[Close Price]])-1</f>
        <v>1.5404879166189378E-2</v>
      </c>
      <c r="AG415" s="1">
        <f>(Table2[[#This Row],[Close Price]]/Table2[[#This Row],[Current Month Low]])-1</f>
        <v>6.4626265089623214E-2</v>
      </c>
      <c r="AH415" s="1">
        <f>(Table2[[#This Row],[Current Month High]]/Table2[[#This Row],[Close Price]])-1</f>
        <v>2.9320810903676664E-2</v>
      </c>
      <c r="AI415">
        <v>5.6522735081892197</v>
      </c>
      <c r="AJ415">
        <v>40.471402139811701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</v>
      </c>
      <c r="AM415" t="s">
        <v>3159</v>
      </c>
      <c r="AN415">
        <v>4.9000000000000004</v>
      </c>
      <c r="AO415" t="s">
        <v>3159</v>
      </c>
      <c r="AP415">
        <v>-1.1941841796890999E-2</v>
      </c>
      <c r="AQ415">
        <f>(Table2[[#This Row],[Sharpe Ratio]]-AVERAGE(Table2[Sharpe Ratio]))/_xlfn.STDEV.P(Table2[Sharpe Ratio])</f>
        <v>-0.81765310914771139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0.88009380803709147</v>
      </c>
      <c r="AS415">
        <f>_xlfn.RANK.AVG(Table2[[#This Row],[1Y Return vs Nifty Z-Score]],Table2[1Y Return vs Nifty Z-Score])</f>
        <v>371</v>
      </c>
      <c r="AT415">
        <f>_xlfn.RANK.AVG(Table2[[#This Row],[6M Return vs Nifty Z-Score]],Table2[6M Return vs Nifty Z-Score])</f>
        <v>262</v>
      </c>
      <c r="AU415">
        <f>_xlfn.RANK.AVG(Table2[[#This Row],[Sharpe Ratio Z-Score]],Table2[Sharpe Ratio Z-Score])</f>
        <v>581</v>
      </c>
      <c r="AV415">
        <f>(Table2[[#This Row],[Rank 1Y]]+Table2[[#This Row],[Rank 6M]]+Table2[[#This Row],[Rank Sharpe]])/3</f>
        <v>404.66666666666669</v>
      </c>
    </row>
    <row r="416" spans="1:48" hidden="1" x14ac:dyDescent="0.3">
      <c r="A416" t="s">
        <v>140</v>
      </c>
      <c r="B416" t="s">
        <v>141</v>
      </c>
      <c r="C416" t="s">
        <v>3110</v>
      </c>
      <c r="D416" t="s">
        <v>18</v>
      </c>
      <c r="E416">
        <v>202498.55841222001</v>
      </c>
      <c r="F416">
        <v>143.4</v>
      </c>
      <c r="G416">
        <v>35.3262224460778</v>
      </c>
      <c r="H416">
        <f>(Table2[[#This Row],[1Y Return vs Nifty]]-AVERAGE(Table2[1Y Return vs Nifty]))/_xlfn.STDEV.P(Table2[1Y Return vs Nifty])</f>
        <v>0.23577266480203629</v>
      </c>
      <c r="I416">
        <v>-13.9523567284182</v>
      </c>
      <c r="J416">
        <f>(Table2[[#This Row],[1M Return vs Nifty]]-AVERAGE(Table2[1M Return vs Nifty]))/_xlfn.STDEV.P(Table2[1M Return vs Nifty])</f>
        <v>-1.3421137634586702</v>
      </c>
      <c r="K416">
        <v>-22.752317437670001</v>
      </c>
      <c r="L416">
        <f>(Table2[[#This Row],[6M Return vs Nifty]]-AVERAGE(Table2[6M Return vs Nifty]))/_xlfn.STDEV.P(Table2[6M Return vs Nifty])</f>
        <v>-0.959951421796577</v>
      </c>
      <c r="M416">
        <v>-6.4516970306521699</v>
      </c>
      <c r="N416">
        <f>(Table2[[#This Row],[1W Return vs Nifty]]-AVERAGE(Table2[1W Return vs Nifty]))/_xlfn.STDEV.P(Table2[1W Return vs Nifty])</f>
        <v>-1.2686056562444064</v>
      </c>
      <c r="O416">
        <v>157.63</v>
      </c>
      <c r="P416">
        <v>164.42632991303901</v>
      </c>
      <c r="Q416">
        <v>158.400995465835</v>
      </c>
      <c r="R416">
        <v>16.3015064763932</v>
      </c>
      <c r="S416" s="1">
        <f>(Table2[[#This Row],[Close Price]]-Table2[[#This Row],[20D EMA]])/Table2[[#This Row],[20D EMA]]</f>
        <v>-9.0274693903444711E-2</v>
      </c>
      <c r="T416" s="1">
        <f>(Table2[[#This Row],[Close Price]]-Table2[[#This Row],[50D EMA]])/Table2[[#This Row],[50D EMA]]</f>
        <v>-0.12787690343851443</v>
      </c>
      <c r="U416" s="1">
        <f>(Table2[[#This Row],[Close Price]]-Table2[[#This Row],[200D EMA]])/Table2[[#This Row],[200D EMA]]</f>
        <v>-9.4702659044024168E-2</v>
      </c>
      <c r="V416">
        <v>0.94145168722316896</v>
      </c>
      <c r="W416">
        <v>142.25</v>
      </c>
      <c r="X416">
        <v>145.44</v>
      </c>
      <c r="Y416">
        <v>140.56</v>
      </c>
      <c r="Z416">
        <v>149.72999999999999</v>
      </c>
      <c r="AA416">
        <v>140.56</v>
      </c>
      <c r="AB416">
        <v>181.34</v>
      </c>
      <c r="AC416" s="1">
        <f>(Table2[[#This Row],[Close Price]]/Table2[[#This Row],[Day Low]])-1</f>
        <v>8.0843585237257987E-3</v>
      </c>
      <c r="AD416" s="1">
        <f>(Table2[[#This Row],[Day High]]/Table2[[#This Row],[Close Price]])-1</f>
        <v>1.4225941422594035E-2</v>
      </c>
      <c r="AE416" s="1">
        <f>(Table2[[#This Row],[Close Price]]/Table2[[#This Row],[Current Week Low]])-1</f>
        <v>2.0204894706886689E-2</v>
      </c>
      <c r="AF416" s="1">
        <f>(Table2[[#This Row],[Current Week High]]/Table2[[#This Row],[Close Price]])-1</f>
        <v>4.4142259414225782E-2</v>
      </c>
      <c r="AG416" s="1">
        <f>(Table2[[#This Row],[Close Price]]/Table2[[#This Row],[Current Month Low]])-1</f>
        <v>2.0204894706886689E-2</v>
      </c>
      <c r="AH416" s="1">
        <f>(Table2[[#This Row],[Current Month High]]/Table2[[#This Row],[Close Price]])-1</f>
        <v>0.26457461645746161</v>
      </c>
      <c r="AI416">
        <v>37.238493723849302</v>
      </c>
      <c r="AJ416">
        <v>65.302593659942303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-7.0000000000000007E-2</v>
      </c>
      <c r="AM416" t="s">
        <v>3158</v>
      </c>
      <c r="AN416">
        <v>-13.34</v>
      </c>
      <c r="AO416" t="s">
        <v>3158</v>
      </c>
      <c r="AP416">
        <v>5.1483176945982E-2</v>
      </c>
      <c r="AQ416">
        <f>(Table2[[#This Row],[Sharpe Ratio]]-AVERAGE(Table2[Sharpe Ratio]))/_xlfn.STDEV.P(Table2[Sharpe Ratio])</f>
        <v>-6.3801002922539929E-2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227</v>
      </c>
      <c r="AT416">
        <f>_xlfn.RANK.AVG(Table2[[#This Row],[6M Return vs Nifty Z-Score]],Table2[6M Return vs Nifty Z-Score])</f>
        <v>634</v>
      </c>
      <c r="AU416">
        <f>_xlfn.RANK.AVG(Table2[[#This Row],[Sharpe Ratio Z-Score]],Table2[Sharpe Ratio Z-Score])</f>
        <v>354</v>
      </c>
      <c r="AV416">
        <f>(Table2[[#This Row],[Rank 1Y]]+Table2[[#This Row],[Rank 6M]]+Table2[[#This Row],[Rank Sharpe]])/3</f>
        <v>405</v>
      </c>
    </row>
    <row r="417" spans="1:48" hidden="1" x14ac:dyDescent="0.3">
      <c r="A417" t="s">
        <v>695</v>
      </c>
      <c r="B417" t="s">
        <v>696</v>
      </c>
      <c r="C417" t="s">
        <v>3116</v>
      </c>
      <c r="D417" t="s">
        <v>250</v>
      </c>
      <c r="E417">
        <v>25360.690460770002</v>
      </c>
      <c r="F417">
        <v>3044.45</v>
      </c>
      <c r="G417">
        <v>1.6471149187121299</v>
      </c>
      <c r="H417">
        <f>(Table2[[#This Row],[1Y Return vs Nifty]]-AVERAGE(Table2[1Y Return vs Nifty]))/_xlfn.STDEV.P(Table2[1Y Return vs Nifty])</f>
        <v>-0.35746342578502327</v>
      </c>
      <c r="I417">
        <v>-0.24348583240292099</v>
      </c>
      <c r="J417">
        <f>(Table2[[#This Row],[1M Return vs Nifty]]-AVERAGE(Table2[1M Return vs Nifty]))/_xlfn.STDEV.P(Table2[1M Return vs Nifty])</f>
        <v>0.19189204673094434</v>
      </c>
      <c r="K417">
        <v>20.645381270029599</v>
      </c>
      <c r="L417">
        <f>(Table2[[#This Row],[6M Return vs Nifty]]-AVERAGE(Table2[6M Return vs Nifty]))/_xlfn.STDEV.P(Table2[6M Return vs Nifty])</f>
        <v>0.62686728912320322</v>
      </c>
      <c r="M417">
        <v>-7.2029386402632696</v>
      </c>
      <c r="N417">
        <f>(Table2[[#This Row],[1W Return vs Nifty]]-AVERAGE(Table2[1W Return vs Nifty]))/_xlfn.STDEV.P(Table2[1W Return vs Nifty])</f>
        <v>-1.4156653355496085</v>
      </c>
      <c r="O417">
        <v>3252.44</v>
      </c>
      <c r="P417">
        <v>3267.2560734009098</v>
      </c>
      <c r="Q417">
        <v>2908.4683672525498</v>
      </c>
      <c r="R417">
        <v>27.140389785169099</v>
      </c>
      <c r="S417" s="1">
        <f>(Table2[[#This Row],[Close Price]]-Table2[[#This Row],[20D EMA]])/Table2[[#This Row],[20D EMA]]</f>
        <v>-6.394891220130125E-2</v>
      </c>
      <c r="T417" s="1">
        <f>(Table2[[#This Row],[Close Price]]-Table2[[#This Row],[50D EMA]])/Table2[[#This Row],[50D EMA]]</f>
        <v>-6.8193636615996742E-2</v>
      </c>
      <c r="U417" s="1">
        <f>(Table2[[#This Row],[Close Price]]-Table2[[#This Row],[200D EMA]])/Table2[[#This Row],[200D EMA]]</f>
        <v>4.6753691488796718E-2</v>
      </c>
      <c r="V417">
        <v>1.31094267668043</v>
      </c>
      <c r="W417">
        <v>3035.3</v>
      </c>
      <c r="X417">
        <v>3072</v>
      </c>
      <c r="Y417">
        <v>3022.75</v>
      </c>
      <c r="Z417">
        <v>3134.7</v>
      </c>
      <c r="AA417">
        <v>3021.05</v>
      </c>
      <c r="AB417">
        <v>3653.95</v>
      </c>
      <c r="AC417" s="1">
        <f>(Table2[[#This Row],[Close Price]]/Table2[[#This Row],[Day Low]])-1</f>
        <v>3.0145290416103698E-3</v>
      </c>
      <c r="AD417" s="1">
        <f>(Table2[[#This Row],[Day High]]/Table2[[#This Row],[Close Price]])-1</f>
        <v>9.0492535597563872E-3</v>
      </c>
      <c r="AE417" s="1">
        <f>(Table2[[#This Row],[Close Price]]/Table2[[#This Row],[Current Week Low]])-1</f>
        <v>7.1788933917789066E-3</v>
      </c>
      <c r="AF417" s="1">
        <f>(Table2[[#This Row],[Current Week High]]/Table2[[#This Row],[Close Price]])-1</f>
        <v>2.9644106488856847E-2</v>
      </c>
      <c r="AG417" s="1">
        <f>(Table2[[#This Row],[Close Price]]/Table2[[#This Row],[Current Month Low]])-1</f>
        <v>7.745651346386051E-3</v>
      </c>
      <c r="AH417" s="1">
        <f>(Table2[[#This Row],[Current Month High]]/Table2[[#This Row],[Close Price]])-1</f>
        <v>0.20020036459787494</v>
      </c>
      <c r="AI417">
        <v>20.020036459787399</v>
      </c>
      <c r="AJ417">
        <v>56.631681843905902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-0.06</v>
      </c>
      <c r="AM417" t="s">
        <v>3158</v>
      </c>
      <c r="AN417">
        <v>-10.99</v>
      </c>
      <c r="AO417" t="s">
        <v>3158</v>
      </c>
      <c r="AP417">
        <v>-4.1008702554669998E-2</v>
      </c>
      <c r="AQ417">
        <f>(Table2[[#This Row],[Sharpe Ratio]]-AVERAGE(Table2[Sharpe Ratio]))/_xlfn.STDEV.P(Table2[Sharpe Ratio])</f>
        <v>-1.1631337197634979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429</v>
      </c>
      <c r="AT417">
        <f>_xlfn.RANK.AVG(Table2[[#This Row],[6M Return vs Nifty Z-Score]],Table2[6M Return vs Nifty Z-Score])</f>
        <v>144</v>
      </c>
      <c r="AU417">
        <f>_xlfn.RANK.AVG(Table2[[#This Row],[Sharpe Ratio Z-Score]],Table2[Sharpe Ratio Z-Score])</f>
        <v>642</v>
      </c>
      <c r="AV417">
        <f>(Table2[[#This Row],[Rank 1Y]]+Table2[[#This Row],[Rank 6M]]+Table2[[#This Row],[Rank Sharpe]])/3</f>
        <v>405</v>
      </c>
    </row>
    <row r="418" spans="1:48" hidden="1" x14ac:dyDescent="0.3">
      <c r="A418" t="s">
        <v>697</v>
      </c>
      <c r="B418" t="s">
        <v>698</v>
      </c>
      <c r="C418" t="s">
        <v>3122</v>
      </c>
      <c r="D418" t="s">
        <v>311</v>
      </c>
      <c r="E418">
        <v>25327.620928550001</v>
      </c>
      <c r="F418">
        <v>393.5</v>
      </c>
      <c r="G418">
        <v>11.8546789145442</v>
      </c>
      <c r="H418">
        <f>(Table2[[#This Row],[1Y Return vs Nifty]]-AVERAGE(Table2[1Y Return vs Nifty]))/_xlfn.STDEV.P(Table2[1Y Return vs Nifty])</f>
        <v>-0.17766366849085211</v>
      </c>
      <c r="I418">
        <v>-2.02331602265799</v>
      </c>
      <c r="J418">
        <f>(Table2[[#This Row],[1M Return vs Nifty]]-AVERAGE(Table2[1M Return vs Nifty]))/_xlfn.STDEV.P(Table2[1M Return vs Nifty])</f>
        <v>-7.2687648130437899E-3</v>
      </c>
      <c r="K418">
        <v>15.906915579652299</v>
      </c>
      <c r="L418">
        <f>(Table2[[#This Row],[6M Return vs Nifty]]-AVERAGE(Table2[6M Return vs Nifty]))/_xlfn.STDEV.P(Table2[6M Return vs Nifty])</f>
        <v>0.45360727206132895</v>
      </c>
      <c r="M418">
        <v>-1.4798216408201299</v>
      </c>
      <c r="N418">
        <f>(Table2[[#This Row],[1W Return vs Nifty]]-AVERAGE(Table2[1W Return vs Nifty]))/_xlfn.STDEV.P(Table2[1W Return vs Nifty])</f>
        <v>-0.29533368751968025</v>
      </c>
      <c r="O418">
        <v>410.41</v>
      </c>
      <c r="P418">
        <v>424.14945702410398</v>
      </c>
      <c r="Q418">
        <v>388.795416746618</v>
      </c>
      <c r="R418">
        <v>21.4445866325132</v>
      </c>
      <c r="S418" s="1">
        <f>(Table2[[#This Row],[Close Price]]-Table2[[#This Row],[20D EMA]])/Table2[[#This Row],[20D EMA]]</f>
        <v>-4.1202699739285163E-2</v>
      </c>
      <c r="T418" s="1">
        <f>(Table2[[#This Row],[Close Price]]-Table2[[#This Row],[50D EMA]])/Table2[[#This Row],[50D EMA]]</f>
        <v>-7.2260983755926878E-2</v>
      </c>
      <c r="U418" s="1">
        <f>(Table2[[#This Row],[Close Price]]-Table2[[#This Row],[200D EMA]])/Table2[[#This Row],[200D EMA]]</f>
        <v>1.2100408211468253E-2</v>
      </c>
      <c r="V418">
        <v>0.71331697688531404</v>
      </c>
      <c r="W418">
        <v>386.8</v>
      </c>
      <c r="X418">
        <v>396.1</v>
      </c>
      <c r="Y418">
        <v>382.1</v>
      </c>
      <c r="Z418">
        <v>396.1</v>
      </c>
      <c r="AA418">
        <v>382.1</v>
      </c>
      <c r="AB418">
        <v>446.65</v>
      </c>
      <c r="AC418" s="1">
        <f>(Table2[[#This Row],[Close Price]]/Table2[[#This Row],[Day Low]])-1</f>
        <v>1.7321613236814803E-2</v>
      </c>
      <c r="AD418" s="1">
        <f>(Table2[[#This Row],[Day High]]/Table2[[#This Row],[Close Price]])-1</f>
        <v>6.6073697585768976E-3</v>
      </c>
      <c r="AE418" s="1">
        <f>(Table2[[#This Row],[Close Price]]/Table2[[#This Row],[Current Week Low]])-1</f>
        <v>2.9835121695890976E-2</v>
      </c>
      <c r="AF418" s="1">
        <f>(Table2[[#This Row],[Current Week High]]/Table2[[#This Row],[Close Price]])-1</f>
        <v>6.6073697585768976E-3</v>
      </c>
      <c r="AG418" s="1">
        <f>(Table2[[#This Row],[Close Price]]/Table2[[#This Row],[Current Month Low]])-1</f>
        <v>2.9835121695890976E-2</v>
      </c>
      <c r="AH418" s="1">
        <f>(Table2[[#This Row],[Current Month High]]/Table2[[#This Row],[Close Price]])-1</f>
        <v>0.13506988564167721</v>
      </c>
      <c r="AI418">
        <v>22.998729351969398</v>
      </c>
      <c r="AJ418">
        <v>50.622009569377902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3158</v>
      </c>
      <c r="AN418">
        <v>-8.41</v>
      </c>
      <c r="AO418" t="s">
        <v>3158</v>
      </c>
      <c r="AP418">
        <v>-6.0299081797924002E-2</v>
      </c>
      <c r="AQ418">
        <f>(Table2[[#This Row],[Sharpe Ratio]]-AVERAGE(Table2[Sharpe Ratio]))/_xlfn.STDEV.P(Table2[Sharpe Ratio])</f>
        <v>-1.3924137942615988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362</v>
      </c>
      <c r="AT418">
        <f>_xlfn.RANK.AVG(Table2[[#This Row],[6M Return vs Nifty Z-Score]],Table2[6M Return vs Nifty Z-Score])</f>
        <v>180</v>
      </c>
      <c r="AU418">
        <f>_xlfn.RANK.AVG(Table2[[#This Row],[Sharpe Ratio Z-Score]],Table2[Sharpe Ratio Z-Score])</f>
        <v>675</v>
      </c>
      <c r="AV418">
        <f>(Table2[[#This Row],[Rank 1Y]]+Table2[[#This Row],[Rank 6M]]+Table2[[#This Row],[Rank Sharpe]])/3</f>
        <v>405.66666666666669</v>
      </c>
    </row>
    <row r="419" spans="1:48" x14ac:dyDescent="0.3">
      <c r="A419" t="s">
        <v>1340</v>
      </c>
      <c r="B419" t="s">
        <v>1341</v>
      </c>
      <c r="C419" t="s">
        <v>3116</v>
      </c>
      <c r="D419" t="s">
        <v>51</v>
      </c>
      <c r="E419">
        <v>8296.85127775</v>
      </c>
      <c r="F419">
        <v>478.3</v>
      </c>
      <c r="G419">
        <v>-11.467614607527199</v>
      </c>
      <c r="H419">
        <f>(Table2[[#This Row],[1Y Return vs Nifty]]-AVERAGE(Table2[1Y Return vs Nifty]))/_xlfn.STDEV.P(Table2[1Y Return vs Nifty])</f>
        <v>-0.58847105765089813</v>
      </c>
      <c r="I419">
        <v>1.4333351637078</v>
      </c>
      <c r="J419">
        <f>(Table2[[#This Row],[1M Return vs Nifty]]-AVERAGE(Table2[1M Return vs Nifty]))/_xlfn.STDEV.P(Table2[1M Return vs Nifty])</f>
        <v>0.37952625600994871</v>
      </c>
      <c r="K419">
        <v>15.657003694284199</v>
      </c>
      <c r="L419">
        <f>(Table2[[#This Row],[6M Return vs Nifty]]-AVERAGE(Table2[6M Return vs Nifty]))/_xlfn.STDEV.P(Table2[6M Return vs Nifty])</f>
        <v>0.44446934844804342</v>
      </c>
      <c r="M419">
        <v>3.9666704183624502</v>
      </c>
      <c r="N419">
        <f>(Table2[[#This Row],[1W Return vs Nifty]]-AVERAGE(Table2[1W Return vs Nifty]))/_xlfn.STDEV.P(Table2[1W Return vs Nifty])</f>
        <v>0.77084710613518503</v>
      </c>
      <c r="O419">
        <v>495.39</v>
      </c>
      <c r="P419">
        <v>491.91574878320699</v>
      </c>
      <c r="Q419">
        <v>430.787660780723</v>
      </c>
      <c r="R419">
        <v>48.213216005168803</v>
      </c>
      <c r="S419" s="1">
        <f>(Table2[[#This Row],[Close Price]]-Table2[[#This Row],[20D EMA]])/Table2[[#This Row],[20D EMA]]</f>
        <v>-3.4498072225922959E-2</v>
      </c>
      <c r="T419" s="1">
        <f>(Table2[[#This Row],[Close Price]]-Table2[[#This Row],[50D EMA]])/Table2[[#This Row],[50D EMA]]</f>
        <v>-2.767902596508981E-2</v>
      </c>
      <c r="U419" s="1">
        <f>(Table2[[#This Row],[Close Price]]-Table2[[#This Row],[200D EMA]])/Table2[[#This Row],[200D EMA]]</f>
        <v>0.1102917830403259</v>
      </c>
      <c r="V419">
        <v>0.32605078578945601</v>
      </c>
      <c r="W419">
        <v>476</v>
      </c>
      <c r="X419">
        <v>508</v>
      </c>
      <c r="Y419">
        <v>472.5</v>
      </c>
      <c r="Z419">
        <v>510</v>
      </c>
      <c r="AA419">
        <v>465</v>
      </c>
      <c r="AB419">
        <v>532.85</v>
      </c>
      <c r="AC419" s="1">
        <f>(Table2[[#This Row],[Close Price]]/Table2[[#This Row],[Day Low]])-1</f>
        <v>4.8319327731092265E-3</v>
      </c>
      <c r="AD419" s="1">
        <f>(Table2[[#This Row],[Day High]]/Table2[[#This Row],[Close Price]])-1</f>
        <v>6.2094919506585855E-2</v>
      </c>
      <c r="AE419" s="1">
        <f>(Table2[[#This Row],[Close Price]]/Table2[[#This Row],[Current Week Low]])-1</f>
        <v>1.2275132275132217E-2</v>
      </c>
      <c r="AF419" s="1">
        <f>(Table2[[#This Row],[Current Week High]]/Table2[[#This Row],[Close Price]])-1</f>
        <v>6.6276395567635316E-2</v>
      </c>
      <c r="AG419" s="1">
        <f>(Table2[[#This Row],[Close Price]]/Table2[[#This Row],[Current Month Low]])-1</f>
        <v>2.8602150537634374E-2</v>
      </c>
      <c r="AH419" s="1">
        <f>(Table2[[#This Row],[Current Month High]]/Table2[[#This Row],[Close Price]])-1</f>
        <v>0.11404975956512642</v>
      </c>
      <c r="AI419">
        <v>15.690988919088401</v>
      </c>
      <c r="AJ419">
        <v>49.702660406885698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-0.02</v>
      </c>
      <c r="AM419" t="s">
        <v>3158</v>
      </c>
      <c r="AN419">
        <v>-6.87</v>
      </c>
      <c r="AO419" t="s">
        <v>3158</v>
      </c>
      <c r="AQ419">
        <f>(Table2[[#This Row],[Sharpe Ratio]]-AVERAGE(Table2[Sharpe Ratio]))/_xlfn.STDEV.P(Table2[Sharpe Ratio])</f>
        <v>-0.67571570385832536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0.33065594908395368</v>
      </c>
      <c r="AS419">
        <f>_xlfn.RANK.AVG(Table2[[#This Row],[1Y Return vs Nifty Z-Score]],Table2[1Y Return vs Nifty Z-Score])</f>
        <v>516</v>
      </c>
      <c r="AT419">
        <f>_xlfn.RANK.AVG(Table2[[#This Row],[6M Return vs Nifty Z-Score]],Table2[6M Return vs Nifty Z-Score])</f>
        <v>184</v>
      </c>
      <c r="AU419">
        <f>_xlfn.RANK.AVG(Table2[[#This Row],[Sharpe Ratio Z-Score]],Table2[Sharpe Ratio Z-Score])</f>
        <v>521.5</v>
      </c>
      <c r="AV419">
        <f>(Table2[[#This Row],[Rank 1Y]]+Table2[[#This Row],[Rank 6M]]+Table2[[#This Row],[Rank Sharpe]])/3</f>
        <v>407.16666666666669</v>
      </c>
    </row>
    <row r="420" spans="1:48" hidden="1" x14ac:dyDescent="0.3">
      <c r="A420" t="s">
        <v>550</v>
      </c>
      <c r="B420" t="s">
        <v>551</v>
      </c>
      <c r="C420" t="s">
        <v>3123</v>
      </c>
      <c r="D420" t="s">
        <v>267</v>
      </c>
      <c r="E420">
        <v>36408.942355500003</v>
      </c>
      <c r="F420">
        <v>3901.5</v>
      </c>
      <c r="G420">
        <v>-15.417490233817899</v>
      </c>
      <c r="H420">
        <f>(Table2[[#This Row],[1Y Return vs Nifty]]-AVERAGE(Table2[1Y Return vs Nifty]))/_xlfn.STDEV.P(Table2[1Y Return vs Nifty])</f>
        <v>-0.65804560837026771</v>
      </c>
      <c r="I420">
        <v>-3.5989067356791602</v>
      </c>
      <c r="J420">
        <f>(Table2[[#This Row],[1M Return vs Nifty]]-AVERAGE(Table2[1M Return vs Nifty]))/_xlfn.STDEV.P(Table2[1M Return vs Nifty])</f>
        <v>-0.1835754297884799</v>
      </c>
      <c r="K420">
        <v>-4.9330070663386199</v>
      </c>
      <c r="L420">
        <f>(Table2[[#This Row],[6M Return vs Nifty]]-AVERAGE(Table2[6M Return vs Nifty]))/_xlfn.STDEV.P(Table2[6M Return vs Nifty])</f>
        <v>-0.30839578739841439</v>
      </c>
      <c r="M420">
        <v>-1.00566842225564</v>
      </c>
      <c r="N420">
        <f>(Table2[[#This Row],[1W Return vs Nifty]]-AVERAGE(Table2[1W Return vs Nifty]))/_xlfn.STDEV.P(Table2[1W Return vs Nifty])</f>
        <v>-0.20251558563136721</v>
      </c>
      <c r="O420">
        <v>4058.31</v>
      </c>
      <c r="P420">
        <v>4176.9543503827699</v>
      </c>
      <c r="Q420">
        <v>4031.1528134302098</v>
      </c>
      <c r="R420">
        <v>25.940071466929201</v>
      </c>
      <c r="S420" s="1">
        <f>(Table2[[#This Row],[Close Price]]-Table2[[#This Row],[20D EMA]])/Table2[[#This Row],[20D EMA]]</f>
        <v>-3.8639236529491326E-2</v>
      </c>
      <c r="T420" s="1">
        <f>(Table2[[#This Row],[Close Price]]-Table2[[#This Row],[50D EMA]])/Table2[[#This Row],[50D EMA]]</f>
        <v>-6.5946219967074254E-2</v>
      </c>
      <c r="U420" s="1">
        <f>(Table2[[#This Row],[Close Price]]-Table2[[#This Row],[200D EMA]])/Table2[[#This Row],[200D EMA]]</f>
        <v>-3.2162713603477847E-2</v>
      </c>
      <c r="V420">
        <v>0.56898743421611297</v>
      </c>
      <c r="W420">
        <v>3700</v>
      </c>
      <c r="X420">
        <v>3949</v>
      </c>
      <c r="Y420">
        <v>3700</v>
      </c>
      <c r="Z420">
        <v>3949</v>
      </c>
      <c r="AA420">
        <v>3700</v>
      </c>
      <c r="AB420">
        <v>4397.95</v>
      </c>
      <c r="AC420" s="1">
        <f>(Table2[[#This Row],[Close Price]]/Table2[[#This Row],[Day Low]])-1</f>
        <v>5.4459459459459403E-2</v>
      </c>
      <c r="AD420" s="1">
        <f>(Table2[[#This Row],[Day High]]/Table2[[#This Row],[Close Price]])-1</f>
        <v>1.2174804562347763E-2</v>
      </c>
      <c r="AE420" s="1">
        <f>(Table2[[#This Row],[Close Price]]/Table2[[#This Row],[Current Week Low]])-1</f>
        <v>5.4459459459459403E-2</v>
      </c>
      <c r="AF420" s="1">
        <f>(Table2[[#This Row],[Current Week High]]/Table2[[#This Row],[Close Price]])-1</f>
        <v>1.2174804562347763E-2</v>
      </c>
      <c r="AG420" s="1">
        <f>(Table2[[#This Row],[Close Price]]/Table2[[#This Row],[Current Month Low]])-1</f>
        <v>5.4459459459459403E-2</v>
      </c>
      <c r="AH420" s="1">
        <f>(Table2[[#This Row],[Current Month High]]/Table2[[#This Row],[Close Price]])-1</f>
        <v>0.12724593105215942</v>
      </c>
      <c r="AI420">
        <v>26.872997565039</v>
      </c>
      <c r="AJ420">
        <v>14.594959760324199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-0.13</v>
      </c>
      <c r="AM420" t="s">
        <v>3158</v>
      </c>
      <c r="AN420">
        <v>-4.2300000000000004</v>
      </c>
      <c r="AO420" t="s">
        <v>3158</v>
      </c>
      <c r="AP420">
        <v>8.6554992173267994E-2</v>
      </c>
      <c r="AQ420">
        <f>(Table2[[#This Row],[Sharpe Ratio]]-AVERAGE(Table2[Sharpe Ratio]))/_xlfn.STDEV.P(Table2[Sharpe Ratio])</f>
        <v>0.35305282388378639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542</v>
      </c>
      <c r="AT420">
        <f>_xlfn.RANK.AVG(Table2[[#This Row],[6M Return vs Nifty Z-Score]],Table2[6M Return vs Nifty Z-Score])</f>
        <v>430</v>
      </c>
      <c r="AU420">
        <f>_xlfn.RANK.AVG(Table2[[#This Row],[Sharpe Ratio Z-Score]],Table2[Sharpe Ratio Z-Score])</f>
        <v>250</v>
      </c>
      <c r="AV420">
        <f>(Table2[[#This Row],[Rank 1Y]]+Table2[[#This Row],[Rank 6M]]+Table2[[#This Row],[Rank Sharpe]])/3</f>
        <v>407.33333333333331</v>
      </c>
    </row>
    <row r="421" spans="1:48" hidden="1" x14ac:dyDescent="0.3">
      <c r="A421" t="s">
        <v>380</v>
      </c>
      <c r="B421" t="s">
        <v>381</v>
      </c>
      <c r="C421" t="s">
        <v>3123</v>
      </c>
      <c r="D421" t="s">
        <v>194</v>
      </c>
      <c r="E421">
        <v>61485.850732163999</v>
      </c>
      <c r="F421">
        <v>209.39</v>
      </c>
      <c r="G421">
        <v>-2.4926852788875502</v>
      </c>
      <c r="H421">
        <f>(Table2[[#This Row],[1Y Return vs Nifty]]-AVERAGE(Table2[1Y Return vs Nifty]))/_xlfn.STDEV.P(Table2[1Y Return vs Nifty])</f>
        <v>-0.43038337721307307</v>
      </c>
      <c r="I421">
        <v>-7.3763431573237197</v>
      </c>
      <c r="J421">
        <f>(Table2[[#This Row],[1M Return vs Nifty]]-AVERAGE(Table2[1M Return vs Nifty]))/_xlfn.STDEV.P(Table2[1M Return vs Nifty])</f>
        <v>-0.60626592431410298</v>
      </c>
      <c r="K421">
        <v>1.00956514984951</v>
      </c>
      <c r="L421">
        <f>(Table2[[#This Row],[6M Return vs Nifty]]-AVERAGE(Table2[6M Return vs Nifty]))/_xlfn.STDEV.P(Table2[6M Return vs Nifty])</f>
        <v>-9.1108118594761422E-2</v>
      </c>
      <c r="M421">
        <v>-1.37772050095361</v>
      </c>
      <c r="N421">
        <f>(Table2[[#This Row],[1W Return vs Nifty]]-AVERAGE(Table2[1W Return vs Nifty]))/_xlfn.STDEV.P(Table2[1W Return vs Nifty])</f>
        <v>-0.27534682750903877</v>
      </c>
      <c r="O421">
        <v>220.27</v>
      </c>
      <c r="P421">
        <v>229.38064358875999</v>
      </c>
      <c r="Q421">
        <v>215.78486321395499</v>
      </c>
      <c r="R421">
        <v>25.320506096416</v>
      </c>
      <c r="S421" s="1">
        <f>(Table2[[#This Row],[Close Price]]-Table2[[#This Row],[20D EMA]])/Table2[[#This Row],[20D EMA]]</f>
        <v>-4.9393925636718676E-2</v>
      </c>
      <c r="T421" s="1">
        <f>(Table2[[#This Row],[Close Price]]-Table2[[#This Row],[50D EMA]])/Table2[[#This Row],[50D EMA]]</f>
        <v>-8.7150525327672326E-2</v>
      </c>
      <c r="U421" s="1">
        <f>(Table2[[#This Row],[Close Price]]-Table2[[#This Row],[200D EMA]])/Table2[[#This Row],[200D EMA]]</f>
        <v>-2.9635365144284338E-2</v>
      </c>
      <c r="V421">
        <v>0.85473225112300499</v>
      </c>
      <c r="W421">
        <v>206.6</v>
      </c>
      <c r="X421">
        <v>212.15</v>
      </c>
      <c r="Y421">
        <v>206.18</v>
      </c>
      <c r="Z421">
        <v>216.4</v>
      </c>
      <c r="AA421">
        <v>206.18</v>
      </c>
      <c r="AB421">
        <v>242.19</v>
      </c>
      <c r="AC421" s="1">
        <f>(Table2[[#This Row],[Close Price]]/Table2[[#This Row],[Day Low]])-1</f>
        <v>1.3504356243949633E-2</v>
      </c>
      <c r="AD421" s="1">
        <f>(Table2[[#This Row],[Day High]]/Table2[[#This Row],[Close Price]])-1</f>
        <v>1.3181145231386582E-2</v>
      </c>
      <c r="AE421" s="1">
        <f>(Table2[[#This Row],[Close Price]]/Table2[[#This Row],[Current Week Low]])-1</f>
        <v>1.5568920360849559E-2</v>
      </c>
      <c r="AF421" s="1">
        <f>(Table2[[#This Row],[Current Week High]]/Table2[[#This Row],[Close Price]])-1</f>
        <v>3.3478198576818441E-2</v>
      </c>
      <c r="AG421" s="1">
        <f>(Table2[[#This Row],[Close Price]]/Table2[[#This Row],[Current Month Low]])-1</f>
        <v>1.5568920360849559E-2</v>
      </c>
      <c r="AH421" s="1">
        <f>(Table2[[#This Row],[Current Month High]]/Table2[[#This Row],[Close Price]])-1</f>
        <v>0.15664549405415729</v>
      </c>
      <c r="AI421">
        <v>26.390945126319298</v>
      </c>
      <c r="AJ421">
        <v>32.903840050777497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-0.11</v>
      </c>
      <c r="AM421" t="s">
        <v>3158</v>
      </c>
      <c r="AN421">
        <v>-8.4499999999999993</v>
      </c>
      <c r="AO421" t="s">
        <v>3158</v>
      </c>
      <c r="AP421">
        <v>3.1226489372407001E-2</v>
      </c>
      <c r="AQ421">
        <f>(Table2[[#This Row],[Sharpe Ratio]]-AVERAGE(Table2[Sharpe Ratio]))/_xlfn.STDEV.P(Table2[Sharpe Ratio])</f>
        <v>-0.30456634907706043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462</v>
      </c>
      <c r="AT421">
        <f>_xlfn.RANK.AVG(Table2[[#This Row],[6M Return vs Nifty Z-Score]],Table2[6M Return vs Nifty Z-Score])</f>
        <v>344</v>
      </c>
      <c r="AU421">
        <f>_xlfn.RANK.AVG(Table2[[#This Row],[Sharpe Ratio Z-Score]],Table2[Sharpe Ratio Z-Score])</f>
        <v>419</v>
      </c>
      <c r="AV421">
        <f>(Table2[[#This Row],[Rank 1Y]]+Table2[[#This Row],[Rank 6M]]+Table2[[#This Row],[Rank Sharpe]])/3</f>
        <v>408.33333333333331</v>
      </c>
    </row>
    <row r="422" spans="1:48" hidden="1" x14ac:dyDescent="0.3">
      <c r="A422" t="s">
        <v>1315</v>
      </c>
      <c r="B422" t="s">
        <v>1316</v>
      </c>
      <c r="C422" t="s">
        <v>3111</v>
      </c>
      <c r="D422" t="s">
        <v>261</v>
      </c>
      <c r="E422">
        <v>8439.9367079000003</v>
      </c>
      <c r="F422">
        <v>716.05</v>
      </c>
      <c r="G422">
        <v>-13.2004372440162</v>
      </c>
      <c r="H422">
        <f>(Table2[[#This Row],[1Y Return vs Nifty]]-AVERAGE(Table2[1Y Return vs Nifty]))/_xlfn.STDEV.P(Table2[1Y Return vs Nifty])</f>
        <v>-0.61899362793326751</v>
      </c>
      <c r="I422">
        <v>5.28939048309444</v>
      </c>
      <c r="J422">
        <f>(Table2[[#This Row],[1M Return vs Nifty]]-AVERAGE(Table2[1M Return vs Nifty]))/_xlfn.STDEV.P(Table2[1M Return vs Nifty])</f>
        <v>0.81101410859969292</v>
      </c>
      <c r="K422">
        <v>-4.9613630174646799</v>
      </c>
      <c r="L422">
        <f>(Table2[[#This Row],[6M Return vs Nifty]]-AVERAGE(Table2[6M Return vs Nifty]))/_xlfn.STDEV.P(Table2[6M Return vs Nifty])</f>
        <v>-0.30943261089718616</v>
      </c>
      <c r="M422">
        <v>-7.3324788127354004E-2</v>
      </c>
      <c r="N422">
        <f>(Table2[[#This Row],[1W Return vs Nifty]]-AVERAGE(Table2[1W Return vs Nifty]))/_xlfn.STDEV.P(Table2[1W Return vs Nifty])</f>
        <v>-2.000418838843324E-2</v>
      </c>
      <c r="O422">
        <v>730.07</v>
      </c>
      <c r="P422">
        <v>739.13660501162599</v>
      </c>
      <c r="Q422">
        <v>722.03199806273699</v>
      </c>
      <c r="R422">
        <v>45.518672446484899</v>
      </c>
      <c r="S422" s="1">
        <f>(Table2[[#This Row],[Close Price]]-Table2[[#This Row],[20D EMA]])/Table2[[#This Row],[20D EMA]]</f>
        <v>-1.9203638007314498E-2</v>
      </c>
      <c r="T422" s="1">
        <f>(Table2[[#This Row],[Close Price]]-Table2[[#This Row],[50D EMA]])/Table2[[#This Row],[50D EMA]]</f>
        <v>-3.1234557800398619E-2</v>
      </c>
      <c r="U422" s="1">
        <f>(Table2[[#This Row],[Close Price]]-Table2[[#This Row],[200D EMA]])/Table2[[#This Row],[200D EMA]]</f>
        <v>-8.2849486986548496E-3</v>
      </c>
      <c r="V422">
        <v>0.67408800649813205</v>
      </c>
      <c r="W422">
        <v>712.6</v>
      </c>
      <c r="X422">
        <v>733.05</v>
      </c>
      <c r="Y422">
        <v>704.1</v>
      </c>
      <c r="Z422">
        <v>733.05</v>
      </c>
      <c r="AA422">
        <v>704.1</v>
      </c>
      <c r="AB422">
        <v>765</v>
      </c>
      <c r="AC422" s="1">
        <f>(Table2[[#This Row],[Close Price]]/Table2[[#This Row],[Day Low]])-1</f>
        <v>4.8414257648048409E-3</v>
      </c>
      <c r="AD422" s="1">
        <f>(Table2[[#This Row],[Day High]]/Table2[[#This Row],[Close Price]])-1</f>
        <v>2.3741358843656135E-2</v>
      </c>
      <c r="AE422" s="1">
        <f>(Table2[[#This Row],[Close Price]]/Table2[[#This Row],[Current Week Low]])-1</f>
        <v>1.697202101974149E-2</v>
      </c>
      <c r="AF422" s="1">
        <f>(Table2[[#This Row],[Current Week High]]/Table2[[#This Row],[Close Price]])-1</f>
        <v>2.3741358843656135E-2</v>
      </c>
      <c r="AG422" s="1">
        <f>(Table2[[#This Row],[Close Price]]/Table2[[#This Row],[Current Month Low]])-1</f>
        <v>1.697202101974149E-2</v>
      </c>
      <c r="AH422" s="1">
        <f>(Table2[[#This Row],[Current Month High]]/Table2[[#This Row],[Close Price]])-1</f>
        <v>6.8361147964527635E-2</v>
      </c>
      <c r="AI422">
        <v>28.7200614482229</v>
      </c>
      <c r="AJ422">
        <v>17.193126022913201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-0.12</v>
      </c>
      <c r="AM422" t="s">
        <v>3158</v>
      </c>
      <c r="AN422">
        <v>-1.62</v>
      </c>
      <c r="AO422" t="s">
        <v>3158</v>
      </c>
      <c r="AP422">
        <v>7.9320488824116006E-2</v>
      </c>
      <c r="AQ422">
        <f>(Table2[[#This Row],[Sharpe Ratio]]-AVERAGE(Table2[Sharpe Ratio]))/_xlfn.STDEV.P(Table2[Sharpe Ratio])</f>
        <v>0.26706553219119838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528</v>
      </c>
      <c r="AT422">
        <f>_xlfn.RANK.AVG(Table2[[#This Row],[6M Return vs Nifty Z-Score]],Table2[6M Return vs Nifty Z-Score])</f>
        <v>431</v>
      </c>
      <c r="AU422">
        <f>_xlfn.RANK.AVG(Table2[[#This Row],[Sharpe Ratio Z-Score]],Table2[Sharpe Ratio Z-Score])</f>
        <v>271</v>
      </c>
      <c r="AV422">
        <f>(Table2[[#This Row],[Rank 1Y]]+Table2[[#This Row],[Rank 6M]]+Table2[[#This Row],[Rank Sharpe]])/3</f>
        <v>410</v>
      </c>
    </row>
    <row r="423" spans="1:48" hidden="1" x14ac:dyDescent="0.3">
      <c r="A423" t="s">
        <v>1559</v>
      </c>
      <c r="B423" t="s">
        <v>1560</v>
      </c>
      <c r="C423" t="s">
        <v>594</v>
      </c>
      <c r="D423" t="s">
        <v>458</v>
      </c>
      <c r="E423">
        <v>6158.2649443699902</v>
      </c>
      <c r="F423">
        <v>861.7</v>
      </c>
      <c r="G423">
        <v>-26.665179189144499</v>
      </c>
      <c r="H423">
        <f>(Table2[[#This Row],[1Y Return vs Nifty]]-AVERAGE(Table2[1Y Return vs Nifty]))/_xlfn.STDEV.P(Table2[1Y Return vs Nifty])</f>
        <v>-0.8561665062763506</v>
      </c>
      <c r="I423">
        <v>-9.0022150872119404</v>
      </c>
      <c r="J423">
        <f>(Table2[[#This Row],[1M Return vs Nifty]]-AVERAGE(Table2[1M Return vs Nifty]))/_xlfn.STDEV.P(Table2[1M Return vs Nifty])</f>
        <v>-0.78819899568015428</v>
      </c>
      <c r="K423">
        <v>-9.6869322202158497</v>
      </c>
      <c r="L423">
        <f>(Table2[[#This Row],[6M Return vs Nifty]]-AVERAGE(Table2[6M Return vs Nifty]))/_xlfn.STDEV.P(Table2[6M Return vs Nifty])</f>
        <v>-0.48222107328036368</v>
      </c>
      <c r="M423">
        <v>-1.6594373467516299</v>
      </c>
      <c r="N423">
        <f>(Table2[[#This Row],[1W Return vs Nifty]]-AVERAGE(Table2[1W Return vs Nifty]))/_xlfn.STDEV.P(Table2[1W Return vs Nifty])</f>
        <v>-0.33049445041477327</v>
      </c>
      <c r="O423">
        <v>886.27</v>
      </c>
      <c r="P423">
        <v>909.53167410261403</v>
      </c>
      <c r="Q423">
        <v>867.98691250663001</v>
      </c>
      <c r="R423">
        <v>20.730623073287099</v>
      </c>
      <c r="S423" s="1">
        <f>(Table2[[#This Row],[Close Price]]-Table2[[#This Row],[20D EMA]])/Table2[[#This Row],[20D EMA]]</f>
        <v>-2.7722928678619311E-2</v>
      </c>
      <c r="T423" s="1">
        <f>(Table2[[#This Row],[Close Price]]-Table2[[#This Row],[50D EMA]])/Table2[[#This Row],[50D EMA]]</f>
        <v>-5.2589344015761659E-2</v>
      </c>
      <c r="U423" s="1">
        <f>(Table2[[#This Row],[Close Price]]-Table2[[#This Row],[200D EMA]])/Table2[[#This Row],[200D EMA]]</f>
        <v>-7.2430959684336698E-3</v>
      </c>
      <c r="V423">
        <v>0.25519740872121</v>
      </c>
      <c r="W423">
        <v>834.95</v>
      </c>
      <c r="X423">
        <v>867.15</v>
      </c>
      <c r="Y423">
        <v>820.45</v>
      </c>
      <c r="Z423">
        <v>867.15</v>
      </c>
      <c r="AA423">
        <v>820.45</v>
      </c>
      <c r="AB423">
        <v>979</v>
      </c>
      <c r="AC423" s="1">
        <f>(Table2[[#This Row],[Close Price]]/Table2[[#This Row],[Day Low]])-1</f>
        <v>3.2037846577639417E-2</v>
      </c>
      <c r="AD423" s="1">
        <f>(Table2[[#This Row],[Day High]]/Table2[[#This Row],[Close Price]])-1</f>
        <v>6.3247069745850926E-3</v>
      </c>
      <c r="AE423" s="1">
        <f>(Table2[[#This Row],[Close Price]]/Table2[[#This Row],[Current Week Low]])-1</f>
        <v>5.0277286854774728E-2</v>
      </c>
      <c r="AF423" s="1">
        <f>(Table2[[#This Row],[Current Week High]]/Table2[[#This Row],[Close Price]])-1</f>
        <v>6.3247069745850926E-3</v>
      </c>
      <c r="AG423" s="1">
        <f>(Table2[[#This Row],[Close Price]]/Table2[[#This Row],[Current Month Low]])-1</f>
        <v>5.0277286854774728E-2</v>
      </c>
      <c r="AH423" s="1">
        <f>(Table2[[#This Row],[Current Month High]]/Table2[[#This Row],[Close Price]])-1</f>
        <v>0.1361262620401531</v>
      </c>
      <c r="AI423">
        <v>30.904026923523201</v>
      </c>
      <c r="AJ423">
        <v>25.484199796126301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-0.05</v>
      </c>
      <c r="AM423" t="s">
        <v>3158</v>
      </c>
      <c r="AN423">
        <v>-6.34</v>
      </c>
      <c r="AO423" t="s">
        <v>3158</v>
      </c>
      <c r="AP423">
        <v>0.13087957611602899</v>
      </c>
      <c r="AQ423">
        <f>(Table2[[#This Row],[Sharpe Ratio]]-AVERAGE(Table2[Sharpe Ratio]))/_xlfn.STDEV.P(Table2[Sharpe Ratio])</f>
        <v>0.87988248235447475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614</v>
      </c>
      <c r="AT423">
        <f>_xlfn.RANK.AVG(Table2[[#This Row],[6M Return vs Nifty Z-Score]],Table2[6M Return vs Nifty Z-Score])</f>
        <v>484</v>
      </c>
      <c r="AU423">
        <f>_xlfn.RANK.AVG(Table2[[#This Row],[Sharpe Ratio Z-Score]],Table2[Sharpe Ratio Z-Score])</f>
        <v>132</v>
      </c>
      <c r="AV423">
        <f>(Table2[[#This Row],[Rank 1Y]]+Table2[[#This Row],[Rank 6M]]+Table2[[#This Row],[Rank Sharpe]])/3</f>
        <v>410</v>
      </c>
    </row>
    <row r="424" spans="1:48" hidden="1" x14ac:dyDescent="0.3">
      <c r="A424" t="s">
        <v>281</v>
      </c>
      <c r="B424" t="s">
        <v>282</v>
      </c>
      <c r="C424" t="s">
        <v>3112</v>
      </c>
      <c r="D424" t="s">
        <v>34</v>
      </c>
      <c r="E424">
        <v>93754.251423359994</v>
      </c>
      <c r="F424">
        <v>103.36</v>
      </c>
      <c r="G424">
        <v>7.9091017762608802</v>
      </c>
      <c r="H424">
        <f>(Table2[[#This Row],[1Y Return vs Nifty]]-AVERAGE(Table2[1Y Return vs Nifty]))/_xlfn.STDEV.P(Table2[1Y Return vs Nifty])</f>
        <v>-0.24716250407380194</v>
      </c>
      <c r="I424">
        <v>-2.2617862440331402</v>
      </c>
      <c r="J424">
        <f>(Table2[[#This Row],[1M Return vs Nifty]]-AVERAGE(Table2[1M Return vs Nifty]))/_xlfn.STDEV.P(Table2[1M Return vs Nifty])</f>
        <v>-3.3953289594221378E-2</v>
      </c>
      <c r="K424">
        <v>-24.586271575675699</v>
      </c>
      <c r="L424">
        <f>(Table2[[#This Row],[6M Return vs Nifty]]-AVERAGE(Table2[6M Return vs Nifty]))/_xlfn.STDEV.P(Table2[6M Return vs Nifty])</f>
        <v>-1.0270091881716379</v>
      </c>
      <c r="M424">
        <v>6.9280588778088097</v>
      </c>
      <c r="N424">
        <f>(Table2[[#This Row],[1W Return vs Nifty]]-AVERAGE(Table2[1W Return vs Nifty]))/_xlfn.STDEV.P(Table2[1W Return vs Nifty])</f>
        <v>1.3505551941493157</v>
      </c>
      <c r="O424">
        <v>102.58</v>
      </c>
      <c r="P424">
        <v>105.59786552279699</v>
      </c>
      <c r="Q424">
        <v>105.225005231719</v>
      </c>
      <c r="R424">
        <v>56.646865763221903</v>
      </c>
      <c r="S424" s="1">
        <f>(Table2[[#This Row],[Close Price]]-Table2[[#This Row],[20D EMA]])/Table2[[#This Row],[20D EMA]]</f>
        <v>7.6038214076818208E-3</v>
      </c>
      <c r="T424" s="1">
        <f>(Table2[[#This Row],[Close Price]]-Table2[[#This Row],[50D EMA]])/Table2[[#This Row],[50D EMA]]</f>
        <v>-2.1192336717392009E-2</v>
      </c>
      <c r="U424" s="1">
        <f>(Table2[[#This Row],[Close Price]]-Table2[[#This Row],[200D EMA]])/Table2[[#This Row],[200D EMA]]</f>
        <v>-1.7723973760913718E-2</v>
      </c>
      <c r="V424">
        <v>1.1122240339437699</v>
      </c>
      <c r="W424">
        <v>102.92</v>
      </c>
      <c r="X424">
        <v>104.95</v>
      </c>
      <c r="Y424">
        <v>94.75</v>
      </c>
      <c r="Z424">
        <v>104.95</v>
      </c>
      <c r="AA424">
        <v>92.98</v>
      </c>
      <c r="AB424">
        <v>112.46</v>
      </c>
      <c r="AC424" s="1">
        <f>(Table2[[#This Row],[Close Price]]/Table2[[#This Row],[Day Low]])-1</f>
        <v>4.2751651768364596E-3</v>
      </c>
      <c r="AD424" s="1">
        <f>(Table2[[#This Row],[Day High]]/Table2[[#This Row],[Close Price]])-1</f>
        <v>1.5383126934984448E-2</v>
      </c>
      <c r="AE424" s="1">
        <f>(Table2[[#This Row],[Close Price]]/Table2[[#This Row],[Current Week Low]])-1</f>
        <v>9.0870712401055487E-2</v>
      </c>
      <c r="AF424" s="1">
        <f>(Table2[[#This Row],[Current Week High]]/Table2[[#This Row],[Close Price]])-1</f>
        <v>1.5383126934984448E-2</v>
      </c>
      <c r="AG424" s="1">
        <f>(Table2[[#This Row],[Close Price]]/Table2[[#This Row],[Current Month Low]])-1</f>
        <v>0.11163691116369101</v>
      </c>
      <c r="AH424" s="1">
        <f>(Table2[[#This Row],[Current Month High]]/Table2[[#This Row],[Close Price]])-1</f>
        <v>8.8041795665634526E-2</v>
      </c>
      <c r="AI424">
        <v>24.709752321981401</v>
      </c>
      <c r="AJ424">
        <v>36.7195767195767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-0.08</v>
      </c>
      <c r="AM424" t="s">
        <v>3158</v>
      </c>
      <c r="AN424">
        <v>-1.08</v>
      </c>
      <c r="AO424" t="s">
        <v>3158</v>
      </c>
      <c r="AP424">
        <v>0.10557360169348</v>
      </c>
      <c r="AQ424">
        <f>(Table2[[#This Row],[Sharpe Ratio]]-AVERAGE(Table2[Sharpe Ratio]))/_xlfn.STDEV.P(Table2[Sharpe Ratio])</f>
        <v>0.57910271915318234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381</v>
      </c>
      <c r="AT424">
        <f>_xlfn.RANK.AVG(Table2[[#This Row],[6M Return vs Nifty Z-Score]],Table2[6M Return vs Nifty Z-Score])</f>
        <v>655</v>
      </c>
      <c r="AU424">
        <f>_xlfn.RANK.AVG(Table2[[#This Row],[Sharpe Ratio Z-Score]],Table2[Sharpe Ratio Z-Score])</f>
        <v>197</v>
      </c>
      <c r="AV424">
        <f>(Table2[[#This Row],[Rank 1Y]]+Table2[[#This Row],[Rank 6M]]+Table2[[#This Row],[Rank Sharpe]])/3</f>
        <v>411</v>
      </c>
    </row>
    <row r="425" spans="1:48" hidden="1" x14ac:dyDescent="0.3">
      <c r="A425" t="s">
        <v>804</v>
      </c>
      <c r="B425" t="s">
        <v>805</v>
      </c>
      <c r="C425" t="s">
        <v>3123</v>
      </c>
      <c r="D425" t="s">
        <v>267</v>
      </c>
      <c r="E425">
        <v>19080.525468979999</v>
      </c>
      <c r="F425">
        <v>603.1</v>
      </c>
      <c r="G425">
        <v>-6.8354902932062602</v>
      </c>
      <c r="H425">
        <f>(Table2[[#This Row],[1Y Return vs Nifty]]-AVERAGE(Table2[1Y Return vs Nifty]))/_xlfn.STDEV.P(Table2[1Y Return vs Nifty])</f>
        <v>-0.5068791295658619</v>
      </c>
      <c r="I425">
        <v>-6.1291702406539299</v>
      </c>
      <c r="J425">
        <f>(Table2[[#This Row],[1M Return vs Nifty]]-AVERAGE(Table2[1M Return vs Nifty]))/_xlfn.STDEV.P(Table2[1M Return vs Nifty])</f>
        <v>-0.46670880724776009</v>
      </c>
      <c r="K425">
        <v>-15.0305628293679</v>
      </c>
      <c r="L425">
        <f>(Table2[[#This Row],[6M Return vs Nifty]]-AVERAGE(Table2[6M Return vs Nifty]))/_xlfn.STDEV.P(Table2[6M Return vs Nifty])</f>
        <v>-0.67760869260916767</v>
      </c>
      <c r="M425">
        <v>-3.7937541802166299</v>
      </c>
      <c r="N425">
        <f>(Table2[[#This Row],[1W Return vs Nifty]]-AVERAGE(Table2[1W Return vs Nifty]))/_xlfn.STDEV.P(Table2[1W Return vs Nifty])</f>
        <v>-0.7482987161123853</v>
      </c>
      <c r="O425">
        <v>640.53</v>
      </c>
      <c r="P425">
        <v>663.64518115248495</v>
      </c>
      <c r="Q425">
        <v>642.29688912090398</v>
      </c>
      <c r="R425">
        <v>19.316781362895</v>
      </c>
      <c r="S425" s="1">
        <f>(Table2[[#This Row],[Close Price]]-Table2[[#This Row],[20D EMA]])/Table2[[#This Row],[20D EMA]]</f>
        <v>-5.8435982701824978E-2</v>
      </c>
      <c r="T425" s="1">
        <f>(Table2[[#This Row],[Close Price]]-Table2[[#This Row],[50D EMA]])/Table2[[#This Row],[50D EMA]]</f>
        <v>-9.1231252590943682E-2</v>
      </c>
      <c r="U425" s="1">
        <f>(Table2[[#This Row],[Close Price]]-Table2[[#This Row],[200D EMA]])/Table2[[#This Row],[200D EMA]]</f>
        <v>-6.1026123253612174E-2</v>
      </c>
      <c r="V425">
        <v>0.33144694594025398</v>
      </c>
      <c r="W425">
        <v>591.25</v>
      </c>
      <c r="X425">
        <v>613.65</v>
      </c>
      <c r="Y425">
        <v>588.04999999999995</v>
      </c>
      <c r="Z425">
        <v>613.65</v>
      </c>
      <c r="AA425">
        <v>588.04999999999995</v>
      </c>
      <c r="AB425">
        <v>698.9</v>
      </c>
      <c r="AC425" s="1">
        <f>(Table2[[#This Row],[Close Price]]/Table2[[#This Row],[Day Low]])-1</f>
        <v>2.0042283298097319E-2</v>
      </c>
      <c r="AD425" s="1">
        <f>(Table2[[#This Row],[Day High]]/Table2[[#This Row],[Close Price]])-1</f>
        <v>1.7492953075775031E-2</v>
      </c>
      <c r="AE425" s="1">
        <f>(Table2[[#This Row],[Close Price]]/Table2[[#This Row],[Current Week Low]])-1</f>
        <v>2.559306181447174E-2</v>
      </c>
      <c r="AF425" s="1">
        <f>(Table2[[#This Row],[Current Week High]]/Table2[[#This Row],[Close Price]])-1</f>
        <v>1.7492953075775031E-2</v>
      </c>
      <c r="AG425" s="1">
        <f>(Table2[[#This Row],[Close Price]]/Table2[[#This Row],[Current Month Low]])-1</f>
        <v>2.559306181447174E-2</v>
      </c>
      <c r="AH425" s="1">
        <f>(Table2[[#This Row],[Current Month High]]/Table2[[#This Row],[Close Price]])-1</f>
        <v>0.15884596252694405</v>
      </c>
      <c r="AI425">
        <v>32.473884927872597</v>
      </c>
      <c r="AJ425">
        <v>25.6458333333333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0.01</v>
      </c>
      <c r="AM425" t="s">
        <v>3159</v>
      </c>
      <c r="AN425">
        <v>-9.92</v>
      </c>
      <c r="AO425" t="s">
        <v>3158</v>
      </c>
      <c r="AP425">
        <v>0.10595903056014</v>
      </c>
      <c r="AQ425">
        <f>(Table2[[#This Row],[Sharpe Ratio]]-AVERAGE(Table2[Sharpe Ratio]))/_xlfn.STDEV.P(Table2[Sharpe Ratio])</f>
        <v>0.58368381930404789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485</v>
      </c>
      <c r="AT425">
        <f>_xlfn.RANK.AVG(Table2[[#This Row],[6M Return vs Nifty Z-Score]],Table2[6M Return vs Nifty Z-Score])</f>
        <v>553</v>
      </c>
      <c r="AU425">
        <f>_xlfn.RANK.AVG(Table2[[#This Row],[Sharpe Ratio Z-Score]],Table2[Sharpe Ratio Z-Score])</f>
        <v>195</v>
      </c>
      <c r="AV425">
        <f>(Table2[[#This Row],[Rank 1Y]]+Table2[[#This Row],[Rank 6M]]+Table2[[#This Row],[Rank Sharpe]])/3</f>
        <v>411</v>
      </c>
    </row>
    <row r="426" spans="1:48" hidden="1" x14ac:dyDescent="0.3">
      <c r="A426" t="s">
        <v>1443</v>
      </c>
      <c r="B426" t="s">
        <v>1444</v>
      </c>
      <c r="C426" t="s">
        <v>3123</v>
      </c>
      <c r="D426" t="s">
        <v>120</v>
      </c>
      <c r="E426">
        <v>7160.2987694399899</v>
      </c>
      <c r="F426">
        <v>658.8</v>
      </c>
      <c r="G426">
        <v>-11.729512993378</v>
      </c>
      <c r="H426">
        <f>(Table2[[#This Row],[1Y Return vs Nifty]]-AVERAGE(Table2[1Y Return vs Nifty]))/_xlfn.STDEV.P(Table2[1Y Return vs Nifty])</f>
        <v>-0.59308423139450006</v>
      </c>
      <c r="I426">
        <v>-8.4707579067737999</v>
      </c>
      <c r="J426">
        <f>(Table2[[#This Row],[1M Return vs Nifty]]-AVERAGE(Table2[1M Return vs Nifty]))/_xlfn.STDEV.P(Table2[1M Return vs Nifty])</f>
        <v>-0.72872959015120831</v>
      </c>
      <c r="K426">
        <v>-3.0751314449275502</v>
      </c>
      <c r="L426">
        <f>(Table2[[#This Row],[6M Return vs Nifty]]-AVERAGE(Table2[6M Return vs Nifty]))/_xlfn.STDEV.P(Table2[6M Return vs Nifty])</f>
        <v>-0.24046334198296784</v>
      </c>
      <c r="M426">
        <v>4.8151983290605199E-3</v>
      </c>
      <c r="N426">
        <f>(Table2[[#This Row],[1W Return vs Nifty]]-AVERAGE(Table2[1W Return vs Nifty]))/_xlfn.STDEV.P(Table2[1W Return vs Nifty])</f>
        <v>-4.707856020552399E-3</v>
      </c>
      <c r="O426">
        <v>659.88</v>
      </c>
      <c r="P426">
        <v>664.04518575202098</v>
      </c>
      <c r="Q426">
        <v>618.97331315672704</v>
      </c>
      <c r="R426">
        <v>33.758118947116202</v>
      </c>
      <c r="S426" s="1">
        <f>(Table2[[#This Row],[Close Price]]-Table2[[#This Row],[20D EMA]])/Table2[[#This Row],[20D EMA]]</f>
        <v>-1.6366612111293583E-3</v>
      </c>
      <c r="T426" s="1">
        <f>(Table2[[#This Row],[Close Price]]-Table2[[#This Row],[50D EMA]])/Table2[[#This Row],[50D EMA]]</f>
        <v>-7.8988386100276257E-3</v>
      </c>
      <c r="U426" s="1">
        <f>(Table2[[#This Row],[Close Price]]-Table2[[#This Row],[200D EMA]])/Table2[[#This Row],[200D EMA]]</f>
        <v>6.4343140482356467E-2</v>
      </c>
      <c r="V426">
        <v>0.57687893625882103</v>
      </c>
      <c r="W426">
        <v>625.20000000000005</v>
      </c>
      <c r="X426">
        <v>671.9</v>
      </c>
      <c r="Y426">
        <v>600.04999999999995</v>
      </c>
      <c r="Z426">
        <v>671.9</v>
      </c>
      <c r="AA426">
        <v>597</v>
      </c>
      <c r="AB426">
        <v>743.95</v>
      </c>
      <c r="AC426" s="1">
        <f>(Table2[[#This Row],[Close Price]]/Table2[[#This Row],[Day Low]])-1</f>
        <v>5.3742802303262893E-2</v>
      </c>
      <c r="AD426" s="1">
        <f>(Table2[[#This Row],[Day High]]/Table2[[#This Row],[Close Price]])-1</f>
        <v>1.9884638737097893E-2</v>
      </c>
      <c r="AE426" s="1">
        <f>(Table2[[#This Row],[Close Price]]/Table2[[#This Row],[Current Week Low]])-1</f>
        <v>9.7908507624364649E-2</v>
      </c>
      <c r="AF426" s="1">
        <f>(Table2[[#This Row],[Current Week High]]/Table2[[#This Row],[Close Price]])-1</f>
        <v>1.9884638737097893E-2</v>
      </c>
      <c r="AG426" s="1">
        <f>(Table2[[#This Row],[Close Price]]/Table2[[#This Row],[Current Month Low]])-1</f>
        <v>0.10351758793969834</v>
      </c>
      <c r="AH426" s="1">
        <f>(Table2[[#This Row],[Current Month High]]/Table2[[#This Row],[Close Price]])-1</f>
        <v>0.12925015179113553</v>
      </c>
      <c r="AI426">
        <v>27.755009107468101</v>
      </c>
      <c r="AJ426">
        <v>40.904716073147199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</v>
      </c>
      <c r="AM426">
        <v>0</v>
      </c>
      <c r="AN426">
        <v>-7.7</v>
      </c>
      <c r="AO426" t="s">
        <v>3158</v>
      </c>
      <c r="AP426">
        <v>6.6522059380887996E-2</v>
      </c>
      <c r="AQ426">
        <f>(Table2[[#This Row],[Sharpe Ratio]]-AVERAGE(Table2[Sharpe Ratio]))/_xlfn.STDEV.P(Table2[Sharpe Ratio])</f>
        <v>0.11494696473337118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517</v>
      </c>
      <c r="AT426">
        <f>_xlfn.RANK.AVG(Table2[[#This Row],[6M Return vs Nifty Z-Score]],Table2[6M Return vs Nifty Z-Score])</f>
        <v>409</v>
      </c>
      <c r="AU426">
        <f>_xlfn.RANK.AVG(Table2[[#This Row],[Sharpe Ratio Z-Score]],Table2[Sharpe Ratio Z-Score])</f>
        <v>307</v>
      </c>
      <c r="AV426">
        <f>(Table2[[#This Row],[Rank 1Y]]+Table2[[#This Row],[Rank 6M]]+Table2[[#This Row],[Rank Sharpe]])/3</f>
        <v>411</v>
      </c>
    </row>
    <row r="427" spans="1:48" hidden="1" x14ac:dyDescent="0.3">
      <c r="A427" t="s">
        <v>826</v>
      </c>
      <c r="B427" t="s">
        <v>827</v>
      </c>
      <c r="C427" t="s">
        <v>3121</v>
      </c>
      <c r="D427" t="s">
        <v>444</v>
      </c>
      <c r="E427">
        <v>18599.141065899999</v>
      </c>
      <c r="F427">
        <v>7838.5</v>
      </c>
      <c r="G427">
        <v>-4.6547192828510404</v>
      </c>
      <c r="H427">
        <f>(Table2[[#This Row],[1Y Return vs Nifty]]-AVERAGE(Table2[1Y Return vs Nifty]))/_xlfn.STDEV.P(Table2[1Y Return vs Nifty])</f>
        <v>-0.4684662331553045</v>
      </c>
      <c r="I427">
        <v>0.90751286041540902</v>
      </c>
      <c r="J427">
        <f>(Table2[[#This Row],[1M Return vs Nifty]]-AVERAGE(Table2[1M Return vs Nifty]))/_xlfn.STDEV.P(Table2[1M Return vs Nifty])</f>
        <v>0.32068738631045579</v>
      </c>
      <c r="K427">
        <v>16.518099479918199</v>
      </c>
      <c r="L427">
        <f>(Table2[[#This Row],[6M Return vs Nifty]]-AVERAGE(Table2[6M Return vs Nifty]))/_xlfn.STDEV.P(Table2[6M Return vs Nifty])</f>
        <v>0.47595495587025843</v>
      </c>
      <c r="M427">
        <v>-2.9406338472392202</v>
      </c>
      <c r="N427">
        <f>(Table2[[#This Row],[1W Return vs Nifty]]-AVERAGE(Table2[1W Return vs Nifty]))/_xlfn.STDEV.P(Table2[1W Return vs Nifty])</f>
        <v>-0.58129571605045749</v>
      </c>
      <c r="O427">
        <v>8101.35</v>
      </c>
      <c r="P427">
        <v>8163.5808549331996</v>
      </c>
      <c r="Q427">
        <v>7608.5039327894801</v>
      </c>
      <c r="R427">
        <v>27.726629929257999</v>
      </c>
      <c r="S427" s="1">
        <f>(Table2[[#This Row],[Close Price]]-Table2[[#This Row],[20D EMA]])/Table2[[#This Row],[20D EMA]]</f>
        <v>-3.2445209748992496E-2</v>
      </c>
      <c r="T427" s="1">
        <f>(Table2[[#This Row],[Close Price]]-Table2[[#This Row],[50D EMA]])/Table2[[#This Row],[50D EMA]]</f>
        <v>-3.982086546454125E-2</v>
      </c>
      <c r="U427" s="1">
        <f>(Table2[[#This Row],[Close Price]]-Table2[[#This Row],[200D EMA]])/Table2[[#This Row],[200D EMA]]</f>
        <v>3.0228816235387972E-2</v>
      </c>
      <c r="V427">
        <v>0.45085296918370199</v>
      </c>
      <c r="W427">
        <v>7678.45</v>
      </c>
      <c r="X427">
        <v>7925</v>
      </c>
      <c r="Y427">
        <v>7579.55</v>
      </c>
      <c r="Z427">
        <v>7925</v>
      </c>
      <c r="AA427">
        <v>7511.55</v>
      </c>
      <c r="AB427">
        <v>9034.9500000000007</v>
      </c>
      <c r="AC427" s="1">
        <f>(Table2[[#This Row],[Close Price]]/Table2[[#This Row],[Day Low]])-1</f>
        <v>2.0844050557078608E-2</v>
      </c>
      <c r="AD427" s="1">
        <f>(Table2[[#This Row],[Day High]]/Table2[[#This Row],[Close Price]])-1</f>
        <v>1.1035274606110868E-2</v>
      </c>
      <c r="AE427" s="1">
        <f>(Table2[[#This Row],[Close Price]]/Table2[[#This Row],[Current Week Low]])-1</f>
        <v>3.4164297352745177E-2</v>
      </c>
      <c r="AF427" s="1">
        <f>(Table2[[#This Row],[Current Week High]]/Table2[[#This Row],[Close Price]])-1</f>
        <v>1.1035274606110868E-2</v>
      </c>
      <c r="AG427" s="1">
        <f>(Table2[[#This Row],[Close Price]]/Table2[[#This Row],[Current Month Low]])-1</f>
        <v>4.3526302826979668E-2</v>
      </c>
      <c r="AH427" s="1">
        <f>(Table2[[#This Row],[Current Month High]]/Table2[[#This Row],[Close Price]])-1</f>
        <v>0.15263762199400399</v>
      </c>
      <c r="AI427">
        <v>21.052497289022099</v>
      </c>
      <c r="AJ427">
        <v>42.8662559690883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</v>
      </c>
      <c r="AM427" t="s">
        <v>3157</v>
      </c>
      <c r="AN427">
        <v>-7.93</v>
      </c>
      <c r="AO427" t="s">
        <v>3158</v>
      </c>
      <c r="AP427">
        <v>-1.4006982809994E-2</v>
      </c>
      <c r="AQ427">
        <f>(Table2[[#This Row],[Sharpe Ratio]]-AVERAGE(Table2[Sharpe Ratio]))/_xlfn.STDEV.P(Table2[Sharpe Ratio])</f>
        <v>-0.84219880000026026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476</v>
      </c>
      <c r="AT427">
        <f>_xlfn.RANK.AVG(Table2[[#This Row],[6M Return vs Nifty Z-Score]],Table2[6M Return vs Nifty Z-Score])</f>
        <v>175</v>
      </c>
      <c r="AU427">
        <f>_xlfn.RANK.AVG(Table2[[#This Row],[Sharpe Ratio Z-Score]],Table2[Sharpe Ratio Z-Score])</f>
        <v>584</v>
      </c>
      <c r="AV427">
        <f>(Table2[[#This Row],[Rank 1Y]]+Table2[[#This Row],[Rank 6M]]+Table2[[#This Row],[Rank Sharpe]])/3</f>
        <v>411.66666666666669</v>
      </c>
    </row>
    <row r="428" spans="1:48" hidden="1" x14ac:dyDescent="0.3">
      <c r="A428" t="s">
        <v>978</v>
      </c>
      <c r="B428" t="s">
        <v>979</v>
      </c>
      <c r="C428" t="s">
        <v>3110</v>
      </c>
      <c r="D428" t="s">
        <v>191</v>
      </c>
      <c r="E428">
        <v>14242.767809819999</v>
      </c>
      <c r="F428">
        <v>1441.9</v>
      </c>
      <c r="G428">
        <v>14.5921405622829</v>
      </c>
      <c r="H428">
        <f>(Table2[[#This Row],[1Y Return vs Nifty]]-AVERAGE(Table2[1Y Return vs Nifty]))/_xlfn.STDEV.P(Table2[1Y Return vs Nifty])</f>
        <v>-0.12944502003893035</v>
      </c>
      <c r="I428">
        <v>-20.726289316618502</v>
      </c>
      <c r="J428">
        <f>(Table2[[#This Row],[1M Return vs Nifty]]-AVERAGE(Table2[1M Return vs Nifty]))/_xlfn.STDEV.P(Table2[1M Return vs Nifty])</f>
        <v>-2.1001084974489386</v>
      </c>
      <c r="K428">
        <v>-7.7906095416243097</v>
      </c>
      <c r="L428">
        <f>(Table2[[#This Row],[6M Return vs Nifty]]-AVERAGE(Table2[6M Return vs Nifty]))/_xlfn.STDEV.P(Table2[6M Return vs Nifty])</f>
        <v>-0.41288282729183395</v>
      </c>
      <c r="M428">
        <v>-6.5258632389238196</v>
      </c>
      <c r="N428">
        <f>(Table2[[#This Row],[1W Return vs Nifty]]-AVERAGE(Table2[1W Return vs Nifty]))/_xlfn.STDEV.P(Table2[1W Return vs Nifty])</f>
        <v>-1.2831240996641708</v>
      </c>
      <c r="O428">
        <v>1638.01</v>
      </c>
      <c r="P428">
        <v>1726.76692305554</v>
      </c>
      <c r="Q428">
        <v>1567.5743255945399</v>
      </c>
      <c r="R428">
        <v>18.831431991812401</v>
      </c>
      <c r="S428" s="1">
        <f>(Table2[[#This Row],[Close Price]]-Table2[[#This Row],[20D EMA]])/Table2[[#This Row],[20D EMA]]</f>
        <v>-0.11972454380620381</v>
      </c>
      <c r="T428" s="1">
        <f>(Table2[[#This Row],[Close Price]]-Table2[[#This Row],[50D EMA]])/Table2[[#This Row],[50D EMA]]</f>
        <v>-0.16497126465189849</v>
      </c>
      <c r="U428" s="1">
        <f>(Table2[[#This Row],[Close Price]]-Table2[[#This Row],[200D EMA]])/Table2[[#This Row],[200D EMA]]</f>
        <v>-8.0171206903937295E-2</v>
      </c>
      <c r="V428">
        <v>1.5530332503611499</v>
      </c>
      <c r="W428">
        <v>1390.55</v>
      </c>
      <c r="X428">
        <v>1456.75</v>
      </c>
      <c r="Y428">
        <v>1390.55</v>
      </c>
      <c r="Z428">
        <v>1485.65</v>
      </c>
      <c r="AA428">
        <v>1390.55</v>
      </c>
      <c r="AB428">
        <v>1958</v>
      </c>
      <c r="AC428" s="1">
        <f>(Table2[[#This Row],[Close Price]]/Table2[[#This Row],[Day Low]])-1</f>
        <v>3.6927834310165109E-2</v>
      </c>
      <c r="AD428" s="1">
        <f>(Table2[[#This Row],[Day High]]/Table2[[#This Row],[Close Price]])-1</f>
        <v>1.0298911158887591E-2</v>
      </c>
      <c r="AE428" s="1">
        <f>(Table2[[#This Row],[Close Price]]/Table2[[#This Row],[Current Week Low]])-1</f>
        <v>3.6927834310165109E-2</v>
      </c>
      <c r="AF428" s="1">
        <f>(Table2[[#This Row],[Current Week High]]/Table2[[#This Row],[Close Price]])-1</f>
        <v>3.0341909979887616E-2</v>
      </c>
      <c r="AG428" s="1">
        <f>(Table2[[#This Row],[Close Price]]/Table2[[#This Row],[Current Month Low]])-1</f>
        <v>3.6927834310165109E-2</v>
      </c>
      <c r="AH428" s="1">
        <f>(Table2[[#This Row],[Current Month High]]/Table2[[#This Row],[Close Price]])-1</f>
        <v>0.35793050835702878</v>
      </c>
      <c r="AI428">
        <v>37.873638948609397</v>
      </c>
      <c r="AJ428">
        <v>44.334334334334301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-0.14000000000000001</v>
      </c>
      <c r="AM428" t="s">
        <v>3158</v>
      </c>
      <c r="AN428">
        <v>-19.53</v>
      </c>
      <c r="AO428" t="s">
        <v>3158</v>
      </c>
      <c r="AP428">
        <v>2.8649249215211999E-2</v>
      </c>
      <c r="AQ428">
        <f>(Table2[[#This Row],[Sharpe Ratio]]-AVERAGE(Table2[Sharpe Ratio]))/_xlfn.STDEV.P(Table2[Sharpe Ratio])</f>
        <v>-0.33519870771499716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344</v>
      </c>
      <c r="AT428">
        <f>_xlfn.RANK.AVG(Table2[[#This Row],[6M Return vs Nifty Z-Score]],Table2[6M Return vs Nifty Z-Score])</f>
        <v>467</v>
      </c>
      <c r="AU428">
        <f>_xlfn.RANK.AVG(Table2[[#This Row],[Sharpe Ratio Z-Score]],Table2[Sharpe Ratio Z-Score])</f>
        <v>424</v>
      </c>
      <c r="AV428">
        <f>(Table2[[#This Row],[Rank 1Y]]+Table2[[#This Row],[Rank 6M]]+Table2[[#This Row],[Rank Sharpe]])/3</f>
        <v>411.66666666666669</v>
      </c>
    </row>
    <row r="429" spans="1:48" hidden="1" x14ac:dyDescent="0.3">
      <c r="A429" t="s">
        <v>1227</v>
      </c>
      <c r="B429" t="s">
        <v>1228</v>
      </c>
      <c r="C429" t="s">
        <v>3124</v>
      </c>
      <c r="D429" t="s">
        <v>128</v>
      </c>
      <c r="E429">
        <v>9372.2894792200004</v>
      </c>
      <c r="F429">
        <v>1102.0999999999999</v>
      </c>
      <c r="G429">
        <v>23.106007080644801</v>
      </c>
      <c r="H429">
        <f>(Table2[[#This Row],[1Y Return vs Nifty]]-AVERAGE(Table2[1Y Return vs Nifty]))/_xlfn.STDEV.P(Table2[1Y Return vs Nifty])</f>
        <v>2.0521331801870199E-2</v>
      </c>
      <c r="I429">
        <v>-1.44511541466955</v>
      </c>
      <c r="J429">
        <f>(Table2[[#This Row],[1M Return vs Nifty]]-AVERAGE(Table2[1M Return vs Nifty]))/_xlfn.STDEV.P(Table2[1M Return vs Nifty])</f>
        <v>5.7431172828592753E-2</v>
      </c>
      <c r="K429">
        <v>-12.1109159470411</v>
      </c>
      <c r="L429">
        <f>(Table2[[#This Row],[6M Return vs Nifty]]-AVERAGE(Table2[6M Return vs Nifty]))/_xlfn.STDEV.P(Table2[6M Return vs Nifty])</f>
        <v>-0.5708530249098388</v>
      </c>
      <c r="M429">
        <v>-3.6687534538790501</v>
      </c>
      <c r="N429">
        <f>(Table2[[#This Row],[1W Return vs Nifty]]-AVERAGE(Table2[1W Return vs Nifty]))/_xlfn.STDEV.P(Table2[1W Return vs Nifty])</f>
        <v>-0.72382913602930377</v>
      </c>
      <c r="O429">
        <v>1153.8800000000001</v>
      </c>
      <c r="P429">
        <v>1176.90194594939</v>
      </c>
      <c r="Q429">
        <v>1058.1868282942501</v>
      </c>
      <c r="R429">
        <v>34.105822131288697</v>
      </c>
      <c r="S429" s="1">
        <f>(Table2[[#This Row],[Close Price]]-Table2[[#This Row],[20D EMA]])/Table2[[#This Row],[20D EMA]]</f>
        <v>-4.4874683675945673E-2</v>
      </c>
      <c r="T429" s="1">
        <f>(Table2[[#This Row],[Close Price]]-Table2[[#This Row],[50D EMA]])/Table2[[#This Row],[50D EMA]]</f>
        <v>-6.355835013005133E-2</v>
      </c>
      <c r="U429" s="1">
        <f>(Table2[[#This Row],[Close Price]]-Table2[[#This Row],[200D EMA]])/Table2[[#This Row],[200D EMA]]</f>
        <v>4.1498505303204272E-2</v>
      </c>
      <c r="V429">
        <v>0.59711276268429703</v>
      </c>
      <c r="W429">
        <v>1078</v>
      </c>
      <c r="X429">
        <v>1119.8499999999999</v>
      </c>
      <c r="Y429">
        <v>1018.65</v>
      </c>
      <c r="Z429">
        <v>1119.8499999999999</v>
      </c>
      <c r="AA429">
        <v>1018.65</v>
      </c>
      <c r="AB429">
        <v>1395</v>
      </c>
      <c r="AC429" s="1">
        <f>(Table2[[#This Row],[Close Price]]/Table2[[#This Row],[Day Low]])-1</f>
        <v>2.2356215213358066E-2</v>
      </c>
      <c r="AD429" s="1">
        <f>(Table2[[#This Row],[Day High]]/Table2[[#This Row],[Close Price]])-1</f>
        <v>1.6105616550222246E-2</v>
      </c>
      <c r="AE429" s="1">
        <f>(Table2[[#This Row],[Close Price]]/Table2[[#This Row],[Current Week Low]])-1</f>
        <v>8.1922151867667825E-2</v>
      </c>
      <c r="AF429" s="1">
        <f>(Table2[[#This Row],[Current Week High]]/Table2[[#This Row],[Close Price]])-1</f>
        <v>1.6105616550222246E-2</v>
      </c>
      <c r="AG429" s="1">
        <f>(Table2[[#This Row],[Close Price]]/Table2[[#This Row],[Current Month Low]])-1</f>
        <v>8.1922151867667825E-2</v>
      </c>
      <c r="AH429" s="1">
        <f>(Table2[[#This Row],[Current Month High]]/Table2[[#This Row],[Close Price]])-1</f>
        <v>0.26576535704564019</v>
      </c>
      <c r="AI429">
        <v>26.576535704564002</v>
      </c>
      <c r="AJ429">
        <v>58.347701149425198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-0.2</v>
      </c>
      <c r="AM429" t="s">
        <v>3158</v>
      </c>
      <c r="AN429">
        <v>-12.5</v>
      </c>
      <c r="AO429" t="s">
        <v>3158</v>
      </c>
      <c r="AP429">
        <v>2.5605107382046001E-2</v>
      </c>
      <c r="AQ429">
        <f>(Table2[[#This Row],[Sharpe Ratio]]-AVERAGE(Table2[Sharpe Ratio]))/_xlfn.STDEV.P(Table2[Sharpe Ratio])</f>
        <v>-0.37138052962164358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287</v>
      </c>
      <c r="AT429">
        <f>_xlfn.RANK.AVG(Table2[[#This Row],[6M Return vs Nifty Z-Score]],Table2[6M Return vs Nifty Z-Score])</f>
        <v>515</v>
      </c>
      <c r="AU429">
        <f>_xlfn.RANK.AVG(Table2[[#This Row],[Sharpe Ratio Z-Score]],Table2[Sharpe Ratio Z-Score])</f>
        <v>433</v>
      </c>
      <c r="AV429">
        <f>(Table2[[#This Row],[Rank 1Y]]+Table2[[#This Row],[Rank 6M]]+Table2[[#This Row],[Rank Sharpe]])/3</f>
        <v>411.66666666666669</v>
      </c>
    </row>
    <row r="430" spans="1:48" hidden="1" x14ac:dyDescent="0.3">
      <c r="A430" t="s">
        <v>677</v>
      </c>
      <c r="B430" t="s">
        <v>678</v>
      </c>
      <c r="C430" t="s">
        <v>3123</v>
      </c>
      <c r="D430" t="s">
        <v>267</v>
      </c>
      <c r="E430">
        <v>26954.920850479899</v>
      </c>
      <c r="F430">
        <v>1416.1</v>
      </c>
      <c r="G430">
        <v>4.4288812183256097</v>
      </c>
      <c r="H430">
        <f>(Table2[[#This Row],[1Y Return vs Nifty]]-AVERAGE(Table2[1Y Return vs Nifty]))/_xlfn.STDEV.P(Table2[1Y Return vs Nifty])</f>
        <v>-0.30846437902677293</v>
      </c>
      <c r="I430">
        <v>-2.6828479703407999</v>
      </c>
      <c r="J430">
        <f>(Table2[[#This Row],[1M Return vs Nifty]]-AVERAGE(Table2[1M Return vs Nifty]))/_xlfn.STDEV.P(Table2[1M Return vs Nifty])</f>
        <v>-8.1069579440686018E-2</v>
      </c>
      <c r="K430">
        <v>-8.1156814984047791</v>
      </c>
      <c r="L430">
        <f>(Table2[[#This Row],[6M Return vs Nifty]]-AVERAGE(Table2[6M Return vs Nifty]))/_xlfn.STDEV.P(Table2[6M Return vs Nifty])</f>
        <v>-0.4247689474957847</v>
      </c>
      <c r="M430">
        <v>-1.83290867852771</v>
      </c>
      <c r="N430">
        <f>(Table2[[#This Row],[1W Return vs Nifty]]-AVERAGE(Table2[1W Return vs Nifty]))/_xlfn.STDEV.P(Table2[1W Return vs Nifty])</f>
        <v>-0.36445241825529656</v>
      </c>
      <c r="O430">
        <v>1437.91</v>
      </c>
      <c r="P430">
        <v>1484.9946297670899</v>
      </c>
      <c r="Q430">
        <v>1440.7007600116499</v>
      </c>
      <c r="R430">
        <v>33.654105327137401</v>
      </c>
      <c r="S430" s="1">
        <f>(Table2[[#This Row],[Close Price]]-Table2[[#This Row],[20D EMA]])/Table2[[#This Row],[20D EMA]]</f>
        <v>-1.516784777906835E-2</v>
      </c>
      <c r="T430" s="1">
        <f>(Table2[[#This Row],[Close Price]]-Table2[[#This Row],[50D EMA]])/Table2[[#This Row],[50D EMA]]</f>
        <v>-4.6393857853812982E-2</v>
      </c>
      <c r="U430" s="1">
        <f>(Table2[[#This Row],[Close Price]]-Table2[[#This Row],[200D EMA]])/Table2[[#This Row],[200D EMA]]</f>
        <v>-1.7075551491658167E-2</v>
      </c>
      <c r="V430">
        <v>0.59526397058979097</v>
      </c>
      <c r="W430">
        <v>1362.9</v>
      </c>
      <c r="X430">
        <v>1447.75</v>
      </c>
      <c r="Y430">
        <v>1340.5</v>
      </c>
      <c r="Z430">
        <v>1447.75</v>
      </c>
      <c r="AA430">
        <v>1340.5</v>
      </c>
      <c r="AB430">
        <v>1536.75</v>
      </c>
      <c r="AC430" s="1">
        <f>(Table2[[#This Row],[Close Price]]/Table2[[#This Row],[Day Low]])-1</f>
        <v>3.9034411915767731E-2</v>
      </c>
      <c r="AD430" s="1">
        <f>(Table2[[#This Row],[Day High]]/Table2[[#This Row],[Close Price]])-1</f>
        <v>2.2350116517195096E-2</v>
      </c>
      <c r="AE430" s="1">
        <f>(Table2[[#This Row],[Close Price]]/Table2[[#This Row],[Current Week Low]])-1</f>
        <v>5.6396866840731086E-2</v>
      </c>
      <c r="AF430" s="1">
        <f>(Table2[[#This Row],[Current Week High]]/Table2[[#This Row],[Close Price]])-1</f>
        <v>2.2350116517195096E-2</v>
      </c>
      <c r="AG430" s="1">
        <f>(Table2[[#This Row],[Close Price]]/Table2[[#This Row],[Current Month Low]])-1</f>
        <v>5.6396866840731086E-2</v>
      </c>
      <c r="AH430" s="1">
        <f>(Table2[[#This Row],[Current Month High]]/Table2[[#This Row],[Close Price]])-1</f>
        <v>8.5198785396511711E-2</v>
      </c>
      <c r="AI430">
        <v>30.015535626015101</v>
      </c>
      <c r="AJ430">
        <v>38.075273010920398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-0.05</v>
      </c>
      <c r="AM430" t="s">
        <v>3158</v>
      </c>
      <c r="AN430">
        <v>-3.61</v>
      </c>
      <c r="AO430" t="s">
        <v>3158</v>
      </c>
      <c r="AP430">
        <v>4.9652702002946997E-2</v>
      </c>
      <c r="AQ430">
        <f>(Table2[[#This Row],[Sharpe Ratio]]-AVERAGE(Table2[Sharpe Ratio]))/_xlfn.STDEV.P(Table2[Sharpe Ratio])</f>
        <v>-8.5557518230694976E-2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403</v>
      </c>
      <c r="AT430">
        <f>_xlfn.RANK.AVG(Table2[[#This Row],[6M Return vs Nifty Z-Score]],Table2[6M Return vs Nifty Z-Score])</f>
        <v>473</v>
      </c>
      <c r="AU430">
        <f>_xlfn.RANK.AVG(Table2[[#This Row],[Sharpe Ratio Z-Score]],Table2[Sharpe Ratio Z-Score])</f>
        <v>360</v>
      </c>
      <c r="AV430">
        <f>(Table2[[#This Row],[Rank 1Y]]+Table2[[#This Row],[Rank 6M]]+Table2[[#This Row],[Rank Sharpe]])/3</f>
        <v>412</v>
      </c>
    </row>
    <row r="431" spans="1:48" hidden="1" x14ac:dyDescent="0.3">
      <c r="A431" t="s">
        <v>68</v>
      </c>
      <c r="B431" t="s">
        <v>69</v>
      </c>
      <c r="C431" t="s">
        <v>3110</v>
      </c>
      <c r="D431" t="s">
        <v>70</v>
      </c>
      <c r="E431">
        <v>329163.00542498898</v>
      </c>
      <c r="F431">
        <v>261.64999999999998</v>
      </c>
      <c r="G431">
        <v>11.419109683798</v>
      </c>
      <c r="H431">
        <f>(Table2[[#This Row],[1Y Return vs Nifty]]-AVERAGE(Table2[1Y Return vs Nifty]))/_xlfn.STDEV.P(Table2[1Y Return vs Nifty])</f>
        <v>-0.18533594387457275</v>
      </c>
      <c r="I431">
        <v>-5.4083771802779097</v>
      </c>
      <c r="J431">
        <f>(Table2[[#This Row],[1M Return vs Nifty]]-AVERAGE(Table2[1M Return vs Nifty]))/_xlfn.STDEV.P(Table2[1M Return vs Nifty])</f>
        <v>-0.38605294937674028</v>
      </c>
      <c r="K431">
        <v>-15.1749066035635</v>
      </c>
      <c r="L431">
        <f>(Table2[[#This Row],[6M Return vs Nifty]]-AVERAGE(Table2[6M Return vs Nifty]))/_xlfn.STDEV.P(Table2[6M Return vs Nifty])</f>
        <v>-0.68288656236998335</v>
      </c>
      <c r="M431">
        <v>-1.6459254400594501</v>
      </c>
      <c r="N431">
        <f>(Table2[[#This Row],[1W Return vs Nifty]]-AVERAGE(Table2[1W Return vs Nifty]))/_xlfn.STDEV.P(Table2[1W Return vs Nifty])</f>
        <v>-0.32784942032121595</v>
      </c>
      <c r="O431">
        <v>277.51</v>
      </c>
      <c r="P431">
        <v>289.62249184143502</v>
      </c>
      <c r="Q431">
        <v>275.33816756478302</v>
      </c>
      <c r="R431">
        <v>22.941503451013901</v>
      </c>
      <c r="S431" s="1">
        <f>(Table2[[#This Row],[Close Price]]-Table2[[#This Row],[20D EMA]])/Table2[[#This Row],[20D EMA]]</f>
        <v>-5.7151093654282781E-2</v>
      </c>
      <c r="T431" s="1">
        <f>(Table2[[#This Row],[Close Price]]-Table2[[#This Row],[50D EMA]])/Table2[[#This Row],[50D EMA]]</f>
        <v>-9.6582595031154073E-2</v>
      </c>
      <c r="U431" s="1">
        <f>(Table2[[#This Row],[Close Price]]-Table2[[#This Row],[200D EMA]])/Table2[[#This Row],[200D EMA]]</f>
        <v>-4.9714021437156614E-2</v>
      </c>
      <c r="V431">
        <v>0.66416126986715995</v>
      </c>
      <c r="W431">
        <v>261.05</v>
      </c>
      <c r="X431">
        <v>266.2</v>
      </c>
      <c r="Y431">
        <v>255.3</v>
      </c>
      <c r="Z431">
        <v>266.2</v>
      </c>
      <c r="AA431">
        <v>255.3</v>
      </c>
      <c r="AB431">
        <v>299.7</v>
      </c>
      <c r="AC431" s="1">
        <f>(Table2[[#This Row],[Close Price]]/Table2[[#This Row],[Day Low]])-1</f>
        <v>2.2984102662324535E-3</v>
      </c>
      <c r="AD431" s="1">
        <f>(Table2[[#This Row],[Day High]]/Table2[[#This Row],[Close Price]])-1</f>
        <v>1.7389642652398285E-2</v>
      </c>
      <c r="AE431" s="1">
        <f>(Table2[[#This Row],[Close Price]]/Table2[[#This Row],[Current Week Low]])-1</f>
        <v>2.4872698785742164E-2</v>
      </c>
      <c r="AF431" s="1">
        <f>(Table2[[#This Row],[Current Week High]]/Table2[[#This Row],[Close Price]])-1</f>
        <v>1.7389642652398285E-2</v>
      </c>
      <c r="AG431" s="1">
        <f>(Table2[[#This Row],[Close Price]]/Table2[[#This Row],[Current Month Low]])-1</f>
        <v>2.4872698785742164E-2</v>
      </c>
      <c r="AH431" s="1">
        <f>(Table2[[#This Row],[Current Month High]]/Table2[[#This Row],[Close Price]])-1</f>
        <v>0.14542327536785793</v>
      </c>
      <c r="AI431">
        <v>31.855532199503099</v>
      </c>
      <c r="AJ431">
        <v>42.046688382193203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-0.16</v>
      </c>
      <c r="AM431" t="s">
        <v>3158</v>
      </c>
      <c r="AN431">
        <v>-8.67</v>
      </c>
      <c r="AO431" t="s">
        <v>3158</v>
      </c>
      <c r="AP431">
        <v>6.1934205760694E-2</v>
      </c>
      <c r="AQ431">
        <f>(Table2[[#This Row],[Sharpe Ratio]]-AVERAGE(Table2[Sharpe Ratio]))/_xlfn.STDEV.P(Table2[Sharpe Ratio])</f>
        <v>6.0417014515190812E-2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363</v>
      </c>
      <c r="AT431">
        <f>_xlfn.RANK.AVG(Table2[[#This Row],[6M Return vs Nifty Z-Score]],Table2[6M Return vs Nifty Z-Score])</f>
        <v>555</v>
      </c>
      <c r="AU431">
        <f>_xlfn.RANK.AVG(Table2[[#This Row],[Sharpe Ratio Z-Score]],Table2[Sharpe Ratio Z-Score])</f>
        <v>319</v>
      </c>
      <c r="AV431">
        <f>(Table2[[#This Row],[Rank 1Y]]+Table2[[#This Row],[Rank 6M]]+Table2[[#This Row],[Rank Sharpe]])/3</f>
        <v>412.33333333333331</v>
      </c>
    </row>
    <row r="432" spans="1:48" hidden="1" x14ac:dyDescent="0.3">
      <c r="A432" t="s">
        <v>999</v>
      </c>
      <c r="B432" t="s">
        <v>1000</v>
      </c>
      <c r="C432" t="s">
        <v>3123</v>
      </c>
      <c r="D432" t="s">
        <v>94</v>
      </c>
      <c r="E432">
        <v>13875.62671665</v>
      </c>
      <c r="F432">
        <v>2478.5</v>
      </c>
      <c r="G432">
        <v>3.7907176815842698</v>
      </c>
      <c r="H432">
        <f>(Table2[[#This Row],[1Y Return vs Nifty]]-AVERAGE(Table2[1Y Return vs Nifty]))/_xlfn.STDEV.P(Table2[1Y Return vs Nifty])</f>
        <v>-0.31970522444953337</v>
      </c>
      <c r="I432">
        <v>-1.5328248378551399</v>
      </c>
      <c r="J432">
        <f>(Table2[[#This Row],[1M Return vs Nifty]]-AVERAGE(Table2[1M Return vs Nifty]))/_xlfn.STDEV.P(Table2[1M Return vs Nifty])</f>
        <v>4.7616596136198418E-2</v>
      </c>
      <c r="K432">
        <v>-24.227184460608498</v>
      </c>
      <c r="L432">
        <f>(Table2[[#This Row],[6M Return vs Nifty]]-AVERAGE(Table2[6M Return vs Nifty]))/_xlfn.STDEV.P(Table2[6M Return vs Nifty])</f>
        <v>-1.0138793179249064</v>
      </c>
      <c r="M432">
        <v>-2.18996191491556</v>
      </c>
      <c r="N432">
        <f>(Table2[[#This Row],[1W Return vs Nifty]]-AVERAGE(Table2[1W Return vs Nifty]))/_xlfn.STDEV.P(Table2[1W Return vs Nifty])</f>
        <v>-0.43434755420931276</v>
      </c>
      <c r="O432">
        <v>2364.7399999999998</v>
      </c>
      <c r="P432">
        <v>2525.80795514072</v>
      </c>
      <c r="Q432">
        <v>2576.15403030175</v>
      </c>
      <c r="R432">
        <v>33.079304183788899</v>
      </c>
      <c r="S432" s="1">
        <f>(Table2[[#This Row],[Close Price]]-Table2[[#This Row],[20D EMA]])/Table2[[#This Row],[20D EMA]]</f>
        <v>4.8106768608811211E-2</v>
      </c>
      <c r="T432" s="1">
        <f>(Table2[[#This Row],[Close Price]]-Table2[[#This Row],[50D EMA]])/Table2[[#This Row],[50D EMA]]</f>
        <v>-1.8729830605068432E-2</v>
      </c>
      <c r="U432" s="1">
        <f>(Table2[[#This Row],[Close Price]]-Table2[[#This Row],[200D EMA]])/Table2[[#This Row],[200D EMA]]</f>
        <v>-3.7906906634115979E-2</v>
      </c>
      <c r="V432">
        <v>1.55383544360494</v>
      </c>
      <c r="W432">
        <v>2222</v>
      </c>
      <c r="X432">
        <v>2519</v>
      </c>
      <c r="Y432">
        <v>2116.5</v>
      </c>
      <c r="Z432">
        <v>2519</v>
      </c>
      <c r="AA432">
        <v>2116.5</v>
      </c>
      <c r="AB432">
        <v>2548</v>
      </c>
      <c r="AC432" s="1">
        <f>(Table2[[#This Row],[Close Price]]/Table2[[#This Row],[Day Low]])-1</f>
        <v>0.1154365436543654</v>
      </c>
      <c r="AD432" s="1">
        <f>(Table2[[#This Row],[Day High]]/Table2[[#This Row],[Close Price]])-1</f>
        <v>1.6340528545491173E-2</v>
      </c>
      <c r="AE432" s="1">
        <f>(Table2[[#This Row],[Close Price]]/Table2[[#This Row],[Current Week Low]])-1</f>
        <v>0.17103708953460894</v>
      </c>
      <c r="AF432" s="1">
        <f>(Table2[[#This Row],[Current Week High]]/Table2[[#This Row],[Close Price]])-1</f>
        <v>1.6340528545491173E-2</v>
      </c>
      <c r="AG432" s="1">
        <f>(Table2[[#This Row],[Close Price]]/Table2[[#This Row],[Current Month Low]])-1</f>
        <v>0.17103708953460894</v>
      </c>
      <c r="AH432" s="1">
        <f>(Table2[[#This Row],[Current Month High]]/Table2[[#This Row],[Close Price]])-1</f>
        <v>2.8041153923744178E-2</v>
      </c>
      <c r="AI432">
        <v>47.468226750050398</v>
      </c>
      <c r="AJ432">
        <v>41.547687035979401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0</v>
      </c>
      <c r="AM432">
        <v>0</v>
      </c>
      <c r="AN432">
        <v>1.73</v>
      </c>
      <c r="AO432" t="s">
        <v>3159</v>
      </c>
      <c r="AP432">
        <v>0.111579285934347</v>
      </c>
      <c r="AQ432">
        <f>(Table2[[#This Row],[Sharpe Ratio]]-AVERAGE(Table2[Sharpe Ratio]))/_xlfn.STDEV.P(Table2[Sharpe Ratio])</f>
        <v>0.65048460920283491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408</v>
      </c>
      <c r="AT432">
        <f>_xlfn.RANK.AVG(Table2[[#This Row],[6M Return vs Nifty Z-Score]],Table2[6M Return vs Nifty Z-Score])</f>
        <v>648</v>
      </c>
      <c r="AU432">
        <f>_xlfn.RANK.AVG(Table2[[#This Row],[Sharpe Ratio Z-Score]],Table2[Sharpe Ratio Z-Score])</f>
        <v>183</v>
      </c>
      <c r="AV432">
        <f>(Table2[[#This Row],[Rank 1Y]]+Table2[[#This Row],[Rank 6M]]+Table2[[#This Row],[Rank Sharpe]])/3</f>
        <v>413</v>
      </c>
    </row>
    <row r="433" spans="1:48" hidden="1" x14ac:dyDescent="0.3">
      <c r="A433" t="s">
        <v>546</v>
      </c>
      <c r="B433" t="s">
        <v>547</v>
      </c>
      <c r="C433" t="s">
        <v>3126</v>
      </c>
      <c r="D433" t="s">
        <v>278</v>
      </c>
      <c r="E433">
        <v>36991.838614815002</v>
      </c>
      <c r="F433">
        <v>2712.15</v>
      </c>
      <c r="G433">
        <v>9.05721780631516</v>
      </c>
      <c r="H433">
        <f>(Table2[[#This Row],[1Y Return vs Nifty]]-AVERAGE(Table2[1Y Return vs Nifty]))/_xlfn.STDEV.P(Table2[1Y Return vs Nifty])</f>
        <v>-0.22693916933560226</v>
      </c>
      <c r="I433">
        <v>-1.25976296592563</v>
      </c>
      <c r="J433">
        <f>(Table2[[#This Row],[1M Return vs Nifty]]-AVERAGE(Table2[1M Return vs Nifty]))/_xlfn.STDEV.P(Table2[1M Return vs Nifty])</f>
        <v>7.8171884114209417E-2</v>
      </c>
      <c r="K433">
        <v>3.9060872159498499</v>
      </c>
      <c r="L433">
        <f>(Table2[[#This Row],[6M Return vs Nifty]]-AVERAGE(Table2[6M Return vs Nifty]))/_xlfn.STDEV.P(Table2[6M Return vs Nifty])</f>
        <v>1.4801999866533255E-2</v>
      </c>
      <c r="M433">
        <v>2.5286133053537299</v>
      </c>
      <c r="N433">
        <f>(Table2[[#This Row],[1W Return vs Nifty]]-AVERAGE(Table2[1W Return vs Nifty]))/_xlfn.STDEV.P(Table2[1W Return vs Nifty])</f>
        <v>0.48933951236504525</v>
      </c>
      <c r="O433">
        <v>2778.48</v>
      </c>
      <c r="P433">
        <v>2816.6170479022499</v>
      </c>
      <c r="Q433">
        <v>2607.34860720593</v>
      </c>
      <c r="R433">
        <v>40.956096714792501</v>
      </c>
      <c r="S433" s="1">
        <f>(Table2[[#This Row],[Close Price]]-Table2[[#This Row],[20D EMA]])/Table2[[#This Row],[20D EMA]]</f>
        <v>-2.3872764965016818E-2</v>
      </c>
      <c r="T433" s="1">
        <f>(Table2[[#This Row],[Close Price]]-Table2[[#This Row],[50D EMA]])/Table2[[#This Row],[50D EMA]]</f>
        <v>-3.7089546120603924E-2</v>
      </c>
      <c r="U433" s="1">
        <f>(Table2[[#This Row],[Close Price]]-Table2[[#This Row],[200D EMA]])/Table2[[#This Row],[200D EMA]]</f>
        <v>4.0194622423879375E-2</v>
      </c>
      <c r="V433">
        <v>0.85546651536593799</v>
      </c>
      <c r="W433">
        <v>2695.35</v>
      </c>
      <c r="X433">
        <v>2744.8</v>
      </c>
      <c r="Y433">
        <v>2647.85</v>
      </c>
      <c r="Z433">
        <v>2744.8</v>
      </c>
      <c r="AA433">
        <v>2640</v>
      </c>
      <c r="AB433">
        <v>3011.15</v>
      </c>
      <c r="AC433" s="1">
        <f>(Table2[[#This Row],[Close Price]]/Table2[[#This Row],[Day Low]])-1</f>
        <v>6.2329567588625956E-3</v>
      </c>
      <c r="AD433" s="1">
        <f>(Table2[[#This Row],[Day High]]/Table2[[#This Row],[Close Price]])-1</f>
        <v>1.2038419703924941E-2</v>
      </c>
      <c r="AE433" s="1">
        <f>(Table2[[#This Row],[Close Price]]/Table2[[#This Row],[Current Week Low]])-1</f>
        <v>2.4283852937288852E-2</v>
      </c>
      <c r="AF433" s="1">
        <f>(Table2[[#This Row],[Current Week High]]/Table2[[#This Row],[Close Price]])-1</f>
        <v>1.2038419703924941E-2</v>
      </c>
      <c r="AG433" s="1">
        <f>(Table2[[#This Row],[Close Price]]/Table2[[#This Row],[Current Month Low]])-1</f>
        <v>2.7329545454545467E-2</v>
      </c>
      <c r="AH433" s="1">
        <f>(Table2[[#This Row],[Current Month High]]/Table2[[#This Row],[Close Price]])-1</f>
        <v>0.11024463986136457</v>
      </c>
      <c r="AI433">
        <v>16.844569806242198</v>
      </c>
      <c r="AJ433">
        <v>38.725352292780201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-0.06</v>
      </c>
      <c r="AM433" t="s">
        <v>3158</v>
      </c>
      <c r="AN433">
        <v>-4.78</v>
      </c>
      <c r="AO433" t="s">
        <v>3158</v>
      </c>
      <c r="AP433">
        <v>-2.2362596174049999E-3</v>
      </c>
      <c r="AQ433">
        <f>(Table2[[#This Row],[Sharpe Ratio]]-AVERAGE(Table2[Sharpe Ratio]))/_xlfn.STDEV.P(Table2[Sharpe Ratio])</f>
        <v>-0.70229526277783272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375</v>
      </c>
      <c r="AT433">
        <f>_xlfn.RANK.AVG(Table2[[#This Row],[6M Return vs Nifty Z-Score]],Table2[6M Return vs Nifty Z-Score])</f>
        <v>318</v>
      </c>
      <c r="AU433">
        <f>_xlfn.RANK.AVG(Table2[[#This Row],[Sharpe Ratio Z-Score]],Table2[Sharpe Ratio Z-Score])</f>
        <v>553</v>
      </c>
      <c r="AV433">
        <f>(Table2[[#This Row],[Rank 1Y]]+Table2[[#This Row],[Rank 6M]]+Table2[[#This Row],[Rank Sharpe]])/3</f>
        <v>415.33333333333331</v>
      </c>
    </row>
    <row r="434" spans="1:48" hidden="1" x14ac:dyDescent="0.3">
      <c r="A434" t="s">
        <v>1600</v>
      </c>
      <c r="B434" t="s">
        <v>1601</v>
      </c>
      <c r="C434" t="s">
        <v>3118</v>
      </c>
      <c r="D434" t="s">
        <v>267</v>
      </c>
      <c r="E434">
        <v>5801.3762888000001</v>
      </c>
      <c r="F434">
        <v>2130.25</v>
      </c>
      <c r="G434">
        <v>-31.0362802384928</v>
      </c>
      <c r="H434">
        <f>(Table2[[#This Row],[1Y Return vs Nifty]]-AVERAGE(Table2[1Y Return vs Nifty]))/_xlfn.STDEV.P(Table2[1Y Return vs Nifty])</f>
        <v>-0.93316067531629265</v>
      </c>
      <c r="I434">
        <v>-16.057606698847199</v>
      </c>
      <c r="J434">
        <f>(Table2[[#This Row],[1M Return vs Nifty]]-AVERAGE(Table2[1M Return vs Nifty]))/_xlfn.STDEV.P(Table2[1M Return vs Nifty])</f>
        <v>-1.5776886485849353</v>
      </c>
      <c r="K434">
        <v>5.4929463951546698</v>
      </c>
      <c r="L434">
        <f>(Table2[[#This Row],[6M Return vs Nifty]]-AVERAGE(Table2[6M Return vs Nifty]))/_xlfn.STDEV.P(Table2[6M Return vs Nifty])</f>
        <v>7.2824842370628071E-2</v>
      </c>
      <c r="M434">
        <v>-1.8019192577437999</v>
      </c>
      <c r="N434">
        <f>(Table2[[#This Row],[1W Return vs Nifty]]-AVERAGE(Table2[1W Return vs Nifty]))/_xlfn.STDEV.P(Table2[1W Return vs Nifty])</f>
        <v>-0.35838606859623684</v>
      </c>
      <c r="O434">
        <v>2243.83</v>
      </c>
      <c r="P434">
        <v>2332.77254547865</v>
      </c>
      <c r="Q434">
        <v>2295.1214755216602</v>
      </c>
      <c r="R434">
        <v>20.175290745432999</v>
      </c>
      <c r="S434" s="1">
        <f>(Table2[[#This Row],[Close Price]]-Table2[[#This Row],[20D EMA]])/Table2[[#This Row],[20D EMA]]</f>
        <v>-5.0618808020215407E-2</v>
      </c>
      <c r="T434" s="1">
        <f>(Table2[[#This Row],[Close Price]]-Table2[[#This Row],[50D EMA]])/Table2[[#This Row],[50D EMA]]</f>
        <v>-8.6816241845428369E-2</v>
      </c>
      <c r="U434" s="1">
        <f>(Table2[[#This Row],[Close Price]]-Table2[[#This Row],[200D EMA]])/Table2[[#This Row],[200D EMA]]</f>
        <v>-7.1835620589183136E-2</v>
      </c>
      <c r="V434">
        <v>0.44393972146571897</v>
      </c>
      <c r="W434">
        <v>2070.0500000000002</v>
      </c>
      <c r="X434">
        <v>2163</v>
      </c>
      <c r="Y434">
        <v>2037.6</v>
      </c>
      <c r="Z434">
        <v>2173.75</v>
      </c>
      <c r="AA434">
        <v>2037.6</v>
      </c>
      <c r="AB434">
        <v>2661</v>
      </c>
      <c r="AC434" s="1">
        <f>(Table2[[#This Row],[Close Price]]/Table2[[#This Row],[Day Low]])-1</f>
        <v>2.9081423154029951E-2</v>
      </c>
      <c r="AD434" s="1">
        <f>(Table2[[#This Row],[Day High]]/Table2[[#This Row],[Close Price]])-1</f>
        <v>1.5373782419903836E-2</v>
      </c>
      <c r="AE434" s="1">
        <f>(Table2[[#This Row],[Close Price]]/Table2[[#This Row],[Current Week Low]])-1</f>
        <v>4.5470160973694496E-2</v>
      </c>
      <c r="AF434" s="1">
        <f>(Table2[[#This Row],[Current Week High]]/Table2[[#This Row],[Close Price]])-1</f>
        <v>2.0420138481398897E-2</v>
      </c>
      <c r="AG434" s="1">
        <f>(Table2[[#This Row],[Close Price]]/Table2[[#This Row],[Current Month Low]])-1</f>
        <v>4.5470160973694496E-2</v>
      </c>
      <c r="AH434" s="1">
        <f>(Table2[[#This Row],[Current Month High]]/Table2[[#This Row],[Close Price]])-1</f>
        <v>0.24914916089660832</v>
      </c>
      <c r="AI434">
        <v>31.1583147517896</v>
      </c>
      <c r="AJ434">
        <v>23.851744186046499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-0.01</v>
      </c>
      <c r="AM434" t="s">
        <v>3158</v>
      </c>
      <c r="AN434">
        <v>-9.24</v>
      </c>
      <c r="AO434" t="s">
        <v>3158</v>
      </c>
      <c r="AP434">
        <v>6.6012709528661007E-2</v>
      </c>
      <c r="AQ434">
        <f>(Table2[[#This Row],[Sharpe Ratio]]-AVERAGE(Table2[Sharpe Ratio]))/_xlfn.STDEV.P(Table2[Sharpe Ratio])</f>
        <v>0.10889297426529675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639</v>
      </c>
      <c r="AT434">
        <f>_xlfn.RANK.AVG(Table2[[#This Row],[6M Return vs Nifty Z-Score]],Table2[6M Return vs Nifty Z-Score])</f>
        <v>298</v>
      </c>
      <c r="AU434">
        <f>_xlfn.RANK.AVG(Table2[[#This Row],[Sharpe Ratio Z-Score]],Table2[Sharpe Ratio Z-Score])</f>
        <v>309</v>
      </c>
      <c r="AV434">
        <f>(Table2[[#This Row],[Rank 1Y]]+Table2[[#This Row],[Rank 6M]]+Table2[[#This Row],[Rank Sharpe]])/3</f>
        <v>415.33333333333331</v>
      </c>
    </row>
    <row r="435" spans="1:48" hidden="1" x14ac:dyDescent="0.3">
      <c r="A435" t="s">
        <v>1375</v>
      </c>
      <c r="B435" t="s">
        <v>1376</v>
      </c>
      <c r="C435" t="s">
        <v>3114</v>
      </c>
      <c r="D435" t="s">
        <v>377</v>
      </c>
      <c r="E435">
        <v>7940.3953164000004</v>
      </c>
      <c r="F435">
        <v>582.79999999999995</v>
      </c>
      <c r="G435">
        <v>17.592370669593699</v>
      </c>
      <c r="H435">
        <f>(Table2[[#This Row],[1Y Return vs Nifty]]-AVERAGE(Table2[1Y Return vs Nifty]))/_xlfn.STDEV.P(Table2[1Y Return vs Nifty])</f>
        <v>-7.6597872047361543E-2</v>
      </c>
      <c r="I435">
        <v>-3.1254224997748201</v>
      </c>
      <c r="J435">
        <f>(Table2[[#This Row],[1M Return vs Nifty]]-AVERAGE(Table2[1M Return vs Nifty]))/_xlfn.STDEV.P(Table2[1M Return vs Nifty])</f>
        <v>-0.13059312552580227</v>
      </c>
      <c r="K435">
        <v>1.76624155223823</v>
      </c>
      <c r="L435">
        <f>(Table2[[#This Row],[6M Return vs Nifty]]-AVERAGE(Table2[6M Return vs Nifty]))/_xlfn.STDEV.P(Table2[6M Return vs Nifty])</f>
        <v>-6.3440562268581011E-2</v>
      </c>
      <c r="M435">
        <v>-0.215273808356892</v>
      </c>
      <c r="N435">
        <f>(Table2[[#This Row],[1W Return vs Nifty]]-AVERAGE(Table2[1W Return vs Nifty]))/_xlfn.STDEV.P(Table2[1W Return vs Nifty])</f>
        <v>-4.7791490270513506E-2</v>
      </c>
      <c r="O435">
        <v>598.79999999999995</v>
      </c>
      <c r="P435">
        <v>624.01418443963098</v>
      </c>
      <c r="Q435">
        <v>581.94259619265995</v>
      </c>
      <c r="R435">
        <v>36.621290415539903</v>
      </c>
      <c r="S435" s="1">
        <f>(Table2[[#This Row],[Close Price]]-Table2[[#This Row],[20D EMA]])/Table2[[#This Row],[20D EMA]]</f>
        <v>-2.6720106880427523E-2</v>
      </c>
      <c r="T435" s="1">
        <f>(Table2[[#This Row],[Close Price]]-Table2[[#This Row],[50D EMA]])/Table2[[#This Row],[50D EMA]]</f>
        <v>-6.6046871156689571E-2</v>
      </c>
      <c r="U435" s="1">
        <f>(Table2[[#This Row],[Close Price]]-Table2[[#This Row],[200D EMA]])/Table2[[#This Row],[200D EMA]]</f>
        <v>1.4733477373018266E-3</v>
      </c>
      <c r="V435">
        <v>0.24232204403924801</v>
      </c>
      <c r="W435">
        <v>567</v>
      </c>
      <c r="X435">
        <v>586.29999999999995</v>
      </c>
      <c r="Y435">
        <v>541.5</v>
      </c>
      <c r="Z435">
        <v>586.29999999999995</v>
      </c>
      <c r="AA435">
        <v>541.5</v>
      </c>
      <c r="AB435">
        <v>645</v>
      </c>
      <c r="AC435" s="1">
        <f>(Table2[[#This Row],[Close Price]]/Table2[[#This Row],[Day Low]])-1</f>
        <v>2.7865961199294409E-2</v>
      </c>
      <c r="AD435" s="1">
        <f>(Table2[[#This Row],[Day High]]/Table2[[#This Row],[Close Price]])-1</f>
        <v>6.0054907343858321E-3</v>
      </c>
      <c r="AE435" s="1">
        <f>(Table2[[#This Row],[Close Price]]/Table2[[#This Row],[Current Week Low]])-1</f>
        <v>7.6269621421976019E-2</v>
      </c>
      <c r="AF435" s="1">
        <f>(Table2[[#This Row],[Current Week High]]/Table2[[#This Row],[Close Price]])-1</f>
        <v>6.0054907343858321E-3</v>
      </c>
      <c r="AG435" s="1">
        <f>(Table2[[#This Row],[Close Price]]/Table2[[#This Row],[Current Month Low]])-1</f>
        <v>7.6269621421976019E-2</v>
      </c>
      <c r="AH435" s="1">
        <f>(Table2[[#This Row],[Current Month High]]/Table2[[#This Row],[Close Price]])-1</f>
        <v>0.10672614962251203</v>
      </c>
      <c r="AI435">
        <v>36.0672614962251</v>
      </c>
      <c r="AJ435">
        <v>50.769628767300397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-0.19</v>
      </c>
      <c r="AM435" t="s">
        <v>3158</v>
      </c>
      <c r="AN435">
        <v>-6.95</v>
      </c>
      <c r="AO435" t="s">
        <v>3158</v>
      </c>
      <c r="AP435">
        <v>-1.4344633917606001E-2</v>
      </c>
      <c r="AQ435">
        <f>(Table2[[#This Row],[Sharpe Ratio]]-AVERAGE(Table2[Sharpe Ratio]))/_xlfn.STDEV.P(Table2[Sharpe Ratio])</f>
        <v>-0.84621202701520959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322</v>
      </c>
      <c r="AT435">
        <f>_xlfn.RANK.AVG(Table2[[#This Row],[6M Return vs Nifty Z-Score]],Table2[6M Return vs Nifty Z-Score])</f>
        <v>339</v>
      </c>
      <c r="AU435">
        <f>_xlfn.RANK.AVG(Table2[[#This Row],[Sharpe Ratio Z-Score]],Table2[Sharpe Ratio Z-Score])</f>
        <v>586</v>
      </c>
      <c r="AV435">
        <f>(Table2[[#This Row],[Rank 1Y]]+Table2[[#This Row],[Rank 6M]]+Table2[[#This Row],[Rank Sharpe]])/3</f>
        <v>415.66666666666669</v>
      </c>
    </row>
    <row r="436" spans="1:48" hidden="1" x14ac:dyDescent="0.3">
      <c r="A436" t="s">
        <v>1596</v>
      </c>
      <c r="B436" t="s">
        <v>1597</v>
      </c>
      <c r="C436" t="s">
        <v>3126</v>
      </c>
      <c r="D436" t="s">
        <v>278</v>
      </c>
      <c r="E436">
        <v>5812.3155102000001</v>
      </c>
      <c r="F436">
        <v>607</v>
      </c>
      <c r="G436">
        <v>-23.591915092100301</v>
      </c>
      <c r="H436">
        <f>(Table2[[#This Row],[1Y Return vs Nifty]]-AVERAGE(Table2[1Y Return vs Nifty]))/_xlfn.STDEV.P(Table2[1Y Return vs Nifty])</f>
        <v>-0.80203291093714313</v>
      </c>
      <c r="I436">
        <v>-7.9857022842595597</v>
      </c>
      <c r="J436">
        <f>(Table2[[#This Row],[1M Return vs Nifty]]-AVERAGE(Table2[1M Return vs Nifty]))/_xlfn.STDEV.P(Table2[1M Return vs Nifty])</f>
        <v>-0.67445246194378872</v>
      </c>
      <c r="K436">
        <v>10.5861844275449</v>
      </c>
      <c r="L436">
        <f>(Table2[[#This Row],[6M Return vs Nifty]]-AVERAGE(Table2[6M Return vs Nifty]))/_xlfn.STDEV.P(Table2[6M Return vs Nifty])</f>
        <v>0.25905696180628723</v>
      </c>
      <c r="M436">
        <v>-0.46705343915681902</v>
      </c>
      <c r="N436">
        <f>(Table2[[#This Row],[1W Return vs Nifty]]-AVERAGE(Table2[1W Return vs Nifty]))/_xlfn.STDEV.P(Table2[1W Return vs Nifty])</f>
        <v>-9.7078738590248237E-2</v>
      </c>
      <c r="O436">
        <v>600.99</v>
      </c>
      <c r="P436">
        <v>618.64576666352696</v>
      </c>
      <c r="Q436">
        <v>581.45833718766005</v>
      </c>
      <c r="R436">
        <v>31.376281540163301</v>
      </c>
      <c r="S436" s="1">
        <f>(Table2[[#This Row],[Close Price]]-Table2[[#This Row],[20D EMA]])/Table2[[#This Row],[20D EMA]]</f>
        <v>1.0000166392119654E-2</v>
      </c>
      <c r="T436" s="1">
        <f>(Table2[[#This Row],[Close Price]]-Table2[[#This Row],[50D EMA]])/Table2[[#This Row],[50D EMA]]</f>
        <v>-1.8824612227340966E-2</v>
      </c>
      <c r="U436" s="1">
        <f>(Table2[[#This Row],[Close Price]]-Table2[[#This Row],[200D EMA]])/Table2[[#This Row],[200D EMA]]</f>
        <v>4.3926900998405717E-2</v>
      </c>
      <c r="V436">
        <v>0.44772425459356502</v>
      </c>
      <c r="W436">
        <v>575</v>
      </c>
      <c r="X436">
        <v>615.5</v>
      </c>
      <c r="Y436">
        <v>536.1</v>
      </c>
      <c r="Z436">
        <v>615.5</v>
      </c>
      <c r="AA436">
        <v>536.1</v>
      </c>
      <c r="AB436">
        <v>688.2</v>
      </c>
      <c r="AC436" s="1">
        <f>(Table2[[#This Row],[Close Price]]/Table2[[#This Row],[Day Low]])-1</f>
        <v>5.5652173913043557E-2</v>
      </c>
      <c r="AD436" s="1">
        <f>(Table2[[#This Row],[Day High]]/Table2[[#This Row],[Close Price]])-1</f>
        <v>1.4003294892916074E-2</v>
      </c>
      <c r="AE436" s="1">
        <f>(Table2[[#This Row],[Close Price]]/Table2[[#This Row],[Current Week Low]])-1</f>
        <v>0.13225144562581592</v>
      </c>
      <c r="AF436" s="1">
        <f>(Table2[[#This Row],[Current Week High]]/Table2[[#This Row],[Close Price]])-1</f>
        <v>1.4003294892916074E-2</v>
      </c>
      <c r="AG436" s="1">
        <f>(Table2[[#This Row],[Close Price]]/Table2[[#This Row],[Current Month Low]])-1</f>
        <v>0.13225144562581592</v>
      </c>
      <c r="AH436" s="1">
        <f>(Table2[[#This Row],[Current Month High]]/Table2[[#This Row],[Close Price]])-1</f>
        <v>0.13377265238879743</v>
      </c>
      <c r="AI436">
        <v>19.736408566721501</v>
      </c>
      <c r="AJ436">
        <v>39.556270835728199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</v>
      </c>
      <c r="AM436" t="s">
        <v>3157</v>
      </c>
      <c r="AN436">
        <v>-3.2</v>
      </c>
      <c r="AO436" t="s">
        <v>3158</v>
      </c>
      <c r="AP436">
        <v>3.1155264319110001E-2</v>
      </c>
      <c r="AQ436">
        <f>(Table2[[#This Row],[Sharpe Ratio]]-AVERAGE(Table2[Sharpe Ratio]))/_xlfn.STDEV.P(Table2[Sharpe Ratio])</f>
        <v>-0.30541291022135614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597</v>
      </c>
      <c r="AT436">
        <f>_xlfn.RANK.AVG(Table2[[#This Row],[6M Return vs Nifty Z-Score]],Table2[6M Return vs Nifty Z-Score])</f>
        <v>230</v>
      </c>
      <c r="AU436">
        <f>_xlfn.RANK.AVG(Table2[[#This Row],[Sharpe Ratio Z-Score]],Table2[Sharpe Ratio Z-Score])</f>
        <v>420</v>
      </c>
      <c r="AV436">
        <f>(Table2[[#This Row],[Rank 1Y]]+Table2[[#This Row],[Rank 6M]]+Table2[[#This Row],[Rank Sharpe]])/3</f>
        <v>415.66666666666669</v>
      </c>
    </row>
    <row r="437" spans="1:48" hidden="1" x14ac:dyDescent="0.3">
      <c r="A437" t="s">
        <v>1265</v>
      </c>
      <c r="B437" t="s">
        <v>1266</v>
      </c>
      <c r="C437" t="s">
        <v>3116</v>
      </c>
      <c r="D437" t="s">
        <v>250</v>
      </c>
      <c r="E437">
        <v>8914.0285210099992</v>
      </c>
      <c r="F437">
        <v>1359.55</v>
      </c>
      <c r="G437">
        <v>5.7511322375134597</v>
      </c>
      <c r="H437">
        <f>(Table2[[#This Row],[1Y Return vs Nifty]]-AVERAGE(Table2[1Y Return vs Nifty]))/_xlfn.STDEV.P(Table2[1Y Return vs Nifty])</f>
        <v>-0.28517376704246211</v>
      </c>
      <c r="I437">
        <v>4.4680181365831597</v>
      </c>
      <c r="J437">
        <f>(Table2[[#This Row],[1M Return vs Nifty]]-AVERAGE(Table2[1M Return vs Nifty]))/_xlfn.STDEV.P(Table2[1M Return vs Nifty])</f>
        <v>0.71910355218445821</v>
      </c>
      <c r="K437">
        <v>2.48107160671871</v>
      </c>
      <c r="L437">
        <f>(Table2[[#This Row],[6M Return vs Nifty]]-AVERAGE(Table2[6M Return vs Nifty]))/_xlfn.STDEV.P(Table2[6M Return vs Nifty])</f>
        <v>-3.7303100159877457E-2</v>
      </c>
      <c r="M437">
        <v>5.10690588940398</v>
      </c>
      <c r="N437">
        <f>(Table2[[#This Row],[1W Return vs Nifty]]-AVERAGE(Table2[1W Return vs Nifty]))/_xlfn.STDEV.P(Table2[1W Return vs Nifty])</f>
        <v>0.99405447452175377</v>
      </c>
      <c r="O437">
        <v>1360.03</v>
      </c>
      <c r="P437">
        <v>1354.3604266744201</v>
      </c>
      <c r="Q437">
        <v>1265.04237610429</v>
      </c>
      <c r="R437">
        <v>51.772609260793203</v>
      </c>
      <c r="S437" s="1">
        <f>(Table2[[#This Row],[Close Price]]-Table2[[#This Row],[20D EMA]])/Table2[[#This Row],[20D EMA]]</f>
        <v>-3.5293339117520805E-4</v>
      </c>
      <c r="T437" s="1">
        <f>(Table2[[#This Row],[Close Price]]-Table2[[#This Row],[50D EMA]])/Table2[[#This Row],[50D EMA]]</f>
        <v>3.8317520383570891E-3</v>
      </c>
      <c r="U437" s="1">
        <f>(Table2[[#This Row],[Close Price]]-Table2[[#This Row],[200D EMA]])/Table2[[#This Row],[200D EMA]]</f>
        <v>7.4707081502476652E-2</v>
      </c>
      <c r="V437">
        <v>0.62357485121982204</v>
      </c>
      <c r="W437">
        <v>1342.35</v>
      </c>
      <c r="X437">
        <v>1380.55</v>
      </c>
      <c r="Y437">
        <v>1326.3</v>
      </c>
      <c r="Z437">
        <v>1380.55</v>
      </c>
      <c r="AA437">
        <v>1292</v>
      </c>
      <c r="AB437">
        <v>1450</v>
      </c>
      <c r="AC437" s="1">
        <f>(Table2[[#This Row],[Close Price]]/Table2[[#This Row],[Day Low]])-1</f>
        <v>1.2813349722501588E-2</v>
      </c>
      <c r="AD437" s="1">
        <f>(Table2[[#This Row],[Day High]]/Table2[[#This Row],[Close Price]])-1</f>
        <v>1.5446287374498935E-2</v>
      </c>
      <c r="AE437" s="1">
        <f>(Table2[[#This Row],[Close Price]]/Table2[[#This Row],[Current Week Low]])-1</f>
        <v>2.5069742893764513E-2</v>
      </c>
      <c r="AF437" s="1">
        <f>(Table2[[#This Row],[Current Week High]]/Table2[[#This Row],[Close Price]])-1</f>
        <v>1.5446287374498935E-2</v>
      </c>
      <c r="AG437" s="1">
        <f>(Table2[[#This Row],[Close Price]]/Table2[[#This Row],[Current Month Low]])-1</f>
        <v>5.228328173374619E-2</v>
      </c>
      <c r="AH437" s="1">
        <f>(Table2[[#This Row],[Current Month High]]/Table2[[#This Row],[Close Price]])-1</f>
        <v>6.6529366334448836E-2</v>
      </c>
      <c r="AI437">
        <v>21.6542238240594</v>
      </c>
      <c r="AJ437">
        <v>39.169822909202502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0.03</v>
      </c>
      <c r="AM437" t="s">
        <v>3159</v>
      </c>
      <c r="AN437">
        <v>-0.6</v>
      </c>
      <c r="AO437" t="s">
        <v>3158</v>
      </c>
      <c r="AQ437">
        <f>(Table2[[#This Row],[Sharpe Ratio]]-AVERAGE(Table2[Sharpe Ratio]))/_xlfn.STDEV.P(Table2[Sharpe Ratio])</f>
        <v>-0.67571570385832536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0.71496545564554703</v>
      </c>
      <c r="AS437">
        <f>_xlfn.RANK.AVG(Table2[[#This Row],[1Y Return vs Nifty Z-Score]],Table2[1Y Return vs Nifty Z-Score])</f>
        <v>395</v>
      </c>
      <c r="AT437">
        <f>_xlfn.RANK.AVG(Table2[[#This Row],[6M Return vs Nifty Z-Score]],Table2[6M Return vs Nifty Z-Score])</f>
        <v>333</v>
      </c>
      <c r="AU437">
        <f>_xlfn.RANK.AVG(Table2[[#This Row],[Sharpe Ratio Z-Score]],Table2[Sharpe Ratio Z-Score])</f>
        <v>521.5</v>
      </c>
      <c r="AV437">
        <f>(Table2[[#This Row],[Rank 1Y]]+Table2[[#This Row],[Rank 6M]]+Table2[[#This Row],[Rank Sharpe]])/3</f>
        <v>416.5</v>
      </c>
    </row>
    <row r="438" spans="1:48" hidden="1" x14ac:dyDescent="0.3">
      <c r="A438" t="s">
        <v>195</v>
      </c>
      <c r="B438" t="s">
        <v>196</v>
      </c>
      <c r="C438" t="s">
        <v>3114</v>
      </c>
      <c r="D438" t="s">
        <v>197</v>
      </c>
      <c r="E438">
        <v>132985.24710047999</v>
      </c>
      <c r="F438">
        <v>1300.05</v>
      </c>
      <c r="G438">
        <v>5.7355740735973804</v>
      </c>
      <c r="H438">
        <f>(Table2[[#This Row],[1Y Return vs Nifty]]-AVERAGE(Table2[1Y Return vs Nifty]))/_xlfn.STDEV.P(Table2[1Y Return vs Nifty])</f>
        <v>-0.28544781421935922</v>
      </c>
      <c r="I438">
        <v>-2.27448310817402</v>
      </c>
      <c r="J438">
        <f>(Table2[[#This Row],[1M Return vs Nifty]]-AVERAGE(Table2[1M Return vs Nifty]))/_xlfn.STDEV.P(Table2[1M Return vs Nifty])</f>
        <v>-3.5374053091889089E-2</v>
      </c>
      <c r="K438">
        <v>-1.0746017857726</v>
      </c>
      <c r="L438">
        <f>(Table2[[#This Row],[6M Return vs Nifty]]-AVERAGE(Table2[6M Return vs Nifty]))/_xlfn.STDEV.P(Table2[6M Return vs Nifty])</f>
        <v>-0.16731481131367151</v>
      </c>
      <c r="M438">
        <v>-1.3121308049948099</v>
      </c>
      <c r="N438">
        <f>(Table2[[#This Row],[1W Return vs Nifty]]-AVERAGE(Table2[1W Return vs Nifty]))/_xlfn.STDEV.P(Table2[1W Return vs Nifty])</f>
        <v>-0.26250728357267433</v>
      </c>
      <c r="O438">
        <v>1323.8</v>
      </c>
      <c r="P438">
        <v>1367.7817522745499</v>
      </c>
      <c r="Q438">
        <v>1313.59019309523</v>
      </c>
      <c r="R438">
        <v>36.172013062334003</v>
      </c>
      <c r="S438" s="1">
        <f>(Table2[[#This Row],[Close Price]]-Table2[[#This Row],[20D EMA]])/Table2[[#This Row],[20D EMA]]</f>
        <v>-1.7940776552349297E-2</v>
      </c>
      <c r="T438" s="1">
        <f>(Table2[[#This Row],[Close Price]]-Table2[[#This Row],[50D EMA]])/Table2[[#This Row],[50D EMA]]</f>
        <v>-4.9519415039654978E-2</v>
      </c>
      <c r="U438" s="1">
        <f>(Table2[[#This Row],[Close Price]]-Table2[[#This Row],[200D EMA]])/Table2[[#This Row],[200D EMA]]</f>
        <v>-1.0307775717573769E-2</v>
      </c>
      <c r="V438">
        <v>0.87860971973221702</v>
      </c>
      <c r="W438">
        <v>1267.3</v>
      </c>
      <c r="X438">
        <v>1304</v>
      </c>
      <c r="Y438">
        <v>1267.3</v>
      </c>
      <c r="Z438">
        <v>1311.4</v>
      </c>
      <c r="AA438">
        <v>1238.7</v>
      </c>
      <c r="AB438">
        <v>1415.5</v>
      </c>
      <c r="AC438" s="1">
        <f>(Table2[[#This Row],[Close Price]]/Table2[[#This Row],[Day Low]])-1</f>
        <v>2.5842341986901385E-2</v>
      </c>
      <c r="AD438" s="1">
        <f>(Table2[[#This Row],[Day High]]/Table2[[#This Row],[Close Price]])-1</f>
        <v>3.0383446790507307E-3</v>
      </c>
      <c r="AE438" s="1">
        <f>(Table2[[#This Row],[Close Price]]/Table2[[#This Row],[Current Week Low]])-1</f>
        <v>2.5842341986901385E-2</v>
      </c>
      <c r="AF438" s="1">
        <f>(Table2[[#This Row],[Current Week High]]/Table2[[#This Row],[Close Price]])-1</f>
        <v>8.7304334448676801E-3</v>
      </c>
      <c r="AG438" s="1">
        <f>(Table2[[#This Row],[Close Price]]/Table2[[#This Row],[Current Month Low]])-1</f>
        <v>4.9527730685395843E-2</v>
      </c>
      <c r="AH438" s="1">
        <f>(Table2[[#This Row],[Current Month High]]/Table2[[#This Row],[Close Price]])-1</f>
        <v>8.8804276758586154E-2</v>
      </c>
      <c r="AI438">
        <v>18.599284642898301</v>
      </c>
      <c r="AJ438">
        <v>33.605672884229897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-0.04</v>
      </c>
      <c r="AM438" t="s">
        <v>3158</v>
      </c>
      <c r="AN438">
        <v>-0.96</v>
      </c>
      <c r="AO438" t="s">
        <v>3158</v>
      </c>
      <c r="AP438">
        <v>1.145296146656E-2</v>
      </c>
      <c r="AQ438">
        <f>(Table2[[#This Row],[Sharpe Ratio]]-AVERAGE(Table2[Sharpe Ratio]))/_xlfn.STDEV.P(Table2[Sharpe Ratio])</f>
        <v>-0.53958899400138649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397</v>
      </c>
      <c r="AT438">
        <f>_xlfn.RANK.AVG(Table2[[#This Row],[6M Return vs Nifty Z-Score]],Table2[6M Return vs Nifty Z-Score])</f>
        <v>384</v>
      </c>
      <c r="AU438">
        <f>_xlfn.RANK.AVG(Table2[[#This Row],[Sharpe Ratio Z-Score]],Table2[Sharpe Ratio Z-Score])</f>
        <v>470</v>
      </c>
      <c r="AV438">
        <f>(Table2[[#This Row],[Rank 1Y]]+Table2[[#This Row],[Rank 6M]]+Table2[[#This Row],[Rank Sharpe]])/3</f>
        <v>417</v>
      </c>
    </row>
    <row r="439" spans="1:48" hidden="1" x14ac:dyDescent="0.3">
      <c r="A439" t="s">
        <v>932</v>
      </c>
      <c r="B439" t="s">
        <v>933</v>
      </c>
      <c r="C439" t="s">
        <v>3128</v>
      </c>
      <c r="D439" t="s">
        <v>594</v>
      </c>
      <c r="E439">
        <v>15654.03688684</v>
      </c>
      <c r="F439">
        <v>499.4</v>
      </c>
      <c r="G439">
        <v>0.78616137589062796</v>
      </c>
      <c r="H439">
        <f>(Table2[[#This Row],[1Y Return vs Nifty]]-AVERAGE(Table2[1Y Return vs Nifty]))/_xlfn.STDEV.P(Table2[1Y Return vs Nifty])</f>
        <v>-0.3726285756781878</v>
      </c>
      <c r="I439">
        <v>-10.251819665276701</v>
      </c>
      <c r="J439">
        <f>(Table2[[#This Row],[1M Return vs Nifty]]-AVERAGE(Table2[1M Return vs Nifty]))/_xlfn.STDEV.P(Table2[1M Return vs Nifty])</f>
        <v>-0.92802821266899227</v>
      </c>
      <c r="K439">
        <v>-27.183313936723899</v>
      </c>
      <c r="L439">
        <f>(Table2[[#This Row],[6M Return vs Nifty]]-AVERAGE(Table2[6M Return vs Nifty]))/_xlfn.STDEV.P(Table2[6M Return vs Nifty])</f>
        <v>-1.1219689564146349</v>
      </c>
      <c r="M439">
        <v>1.4543412517915</v>
      </c>
      <c r="N439">
        <f>(Table2[[#This Row],[1W Return vs Nifty]]-AVERAGE(Table2[1W Return vs Nifty]))/_xlfn.STDEV.P(Table2[1W Return vs Nifty])</f>
        <v>0.27904484595913859</v>
      </c>
      <c r="O439">
        <v>523.54999999999995</v>
      </c>
      <c r="P439">
        <v>570.632203172304</v>
      </c>
      <c r="Q439">
        <v>581.34434885073904</v>
      </c>
      <c r="R439">
        <v>37.699015763858398</v>
      </c>
      <c r="S439" s="1">
        <f>(Table2[[#This Row],[Close Price]]-Table2[[#This Row],[20D EMA]])/Table2[[#This Row],[20D EMA]]</f>
        <v>-4.6127399484289906E-2</v>
      </c>
      <c r="T439" s="1">
        <f>(Table2[[#This Row],[Close Price]]-Table2[[#This Row],[50D EMA]])/Table2[[#This Row],[50D EMA]]</f>
        <v>-0.12483032464046769</v>
      </c>
      <c r="U439" s="1">
        <f>(Table2[[#This Row],[Close Price]]-Table2[[#This Row],[200D EMA]])/Table2[[#This Row],[200D EMA]]</f>
        <v>-0.14095664473686728</v>
      </c>
      <c r="V439">
        <v>0.76090881897200602</v>
      </c>
      <c r="W439">
        <v>486.95</v>
      </c>
      <c r="X439">
        <v>511.5</v>
      </c>
      <c r="Y439">
        <v>464.2</v>
      </c>
      <c r="Z439">
        <v>511.5</v>
      </c>
      <c r="AA439">
        <v>455.7</v>
      </c>
      <c r="AB439">
        <v>589.04999999999995</v>
      </c>
      <c r="AC439" s="1">
        <f>(Table2[[#This Row],[Close Price]]/Table2[[#This Row],[Day Low]])-1</f>
        <v>2.5567306705000403E-2</v>
      </c>
      <c r="AD439" s="1">
        <f>(Table2[[#This Row],[Day High]]/Table2[[#This Row],[Close Price]])-1</f>
        <v>2.4229074889867919E-2</v>
      </c>
      <c r="AE439" s="1">
        <f>(Table2[[#This Row],[Close Price]]/Table2[[#This Row],[Current Week Low]])-1</f>
        <v>7.5829383886255819E-2</v>
      </c>
      <c r="AF439" s="1">
        <f>(Table2[[#This Row],[Current Week High]]/Table2[[#This Row],[Close Price]])-1</f>
        <v>2.4229074889867919E-2</v>
      </c>
      <c r="AG439" s="1">
        <f>(Table2[[#This Row],[Close Price]]/Table2[[#This Row],[Current Month Low]])-1</f>
        <v>9.5896423085363169E-2</v>
      </c>
      <c r="AH439" s="1">
        <f>(Table2[[#This Row],[Current Month High]]/Table2[[#This Row],[Close Price]])-1</f>
        <v>0.17951541850220254</v>
      </c>
      <c r="AI439">
        <v>56.637965558670402</v>
      </c>
      <c r="AJ439">
        <v>35.577575675308701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-0.27</v>
      </c>
      <c r="AM439" t="s">
        <v>3158</v>
      </c>
      <c r="AN439">
        <v>-10.95</v>
      </c>
      <c r="AO439" t="s">
        <v>3158</v>
      </c>
      <c r="AP439">
        <v>0.124174546210195</v>
      </c>
      <c r="AQ439">
        <f>(Table2[[#This Row],[Sharpe Ratio]]-AVERAGE(Table2[Sharpe Ratio]))/_xlfn.STDEV.P(Table2[Sharpe Ratio])</f>
        <v>0.80018836452839681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435</v>
      </c>
      <c r="AT439">
        <f>_xlfn.RANK.AVG(Table2[[#This Row],[6M Return vs Nifty Z-Score]],Table2[6M Return vs Nifty Z-Score])</f>
        <v>674</v>
      </c>
      <c r="AU439">
        <f>_xlfn.RANK.AVG(Table2[[#This Row],[Sharpe Ratio Z-Score]],Table2[Sharpe Ratio Z-Score])</f>
        <v>142</v>
      </c>
      <c r="AV439">
        <f>(Table2[[#This Row],[Rank 1Y]]+Table2[[#This Row],[Rank 6M]]+Table2[[#This Row],[Rank Sharpe]])/3</f>
        <v>417</v>
      </c>
    </row>
    <row r="440" spans="1:48" hidden="1" x14ac:dyDescent="0.3">
      <c r="A440" t="s">
        <v>395</v>
      </c>
      <c r="B440" t="s">
        <v>396</v>
      </c>
      <c r="C440" t="s">
        <v>3112</v>
      </c>
      <c r="D440" t="s">
        <v>397</v>
      </c>
      <c r="E440">
        <v>56110.633769708998</v>
      </c>
      <c r="F440">
        <v>215.37</v>
      </c>
      <c r="G440">
        <v>-1.9879682867367101</v>
      </c>
      <c r="H440">
        <f>(Table2[[#This Row],[1Y Return vs Nifty]]-AVERAGE(Table2[1Y Return vs Nifty]))/_xlfn.STDEV.P(Table2[1Y Return vs Nifty])</f>
        <v>-0.42149310792570743</v>
      </c>
      <c r="I440">
        <v>-7.0191893191291301</v>
      </c>
      <c r="J440">
        <f>(Table2[[#This Row],[1M Return vs Nifty]]-AVERAGE(Table2[1M Return vs Nifty]))/_xlfn.STDEV.P(Table2[1M Return vs Nifty])</f>
        <v>-0.56630084862860131</v>
      </c>
      <c r="K440">
        <v>-14.6071662816854</v>
      </c>
      <c r="L440">
        <f>(Table2[[#This Row],[6M Return vs Nifty]]-AVERAGE(Table2[6M Return vs Nifty]))/_xlfn.STDEV.P(Table2[6M Return vs Nifty])</f>
        <v>-0.66212737484329653</v>
      </c>
      <c r="M440">
        <v>-1.2905383364052601</v>
      </c>
      <c r="N440">
        <f>(Table2[[#This Row],[1W Return vs Nifty]]-AVERAGE(Table2[1W Return vs Nifty]))/_xlfn.STDEV.P(Table2[1W Return vs Nifty])</f>
        <v>-0.25828043901885539</v>
      </c>
      <c r="O440">
        <v>216.42</v>
      </c>
      <c r="P440">
        <v>220.50954347448999</v>
      </c>
      <c r="Q440">
        <v>210.78223123930599</v>
      </c>
      <c r="R440">
        <v>30.2322835203674</v>
      </c>
      <c r="S440" s="1">
        <f>(Table2[[#This Row],[Close Price]]-Table2[[#This Row],[20D EMA]])/Table2[[#This Row],[20D EMA]]</f>
        <v>-4.8516772941501847E-3</v>
      </c>
      <c r="T440" s="1">
        <f>(Table2[[#This Row],[Close Price]]-Table2[[#This Row],[50D EMA]])/Table2[[#This Row],[50D EMA]]</f>
        <v>-2.3307578409115702E-2</v>
      </c>
      <c r="U440" s="1">
        <f>(Table2[[#This Row],[Close Price]]-Table2[[#This Row],[200D EMA]])/Table2[[#This Row],[200D EMA]]</f>
        <v>2.1765443575200688E-2</v>
      </c>
      <c r="V440">
        <v>1.13561954444459</v>
      </c>
      <c r="W440">
        <v>203.99</v>
      </c>
      <c r="X440">
        <v>218.81</v>
      </c>
      <c r="Y440">
        <v>199.44</v>
      </c>
      <c r="Z440">
        <v>218.81</v>
      </c>
      <c r="AA440">
        <v>199.44</v>
      </c>
      <c r="AB440">
        <v>244</v>
      </c>
      <c r="AC440" s="1">
        <f>(Table2[[#This Row],[Close Price]]/Table2[[#This Row],[Day Low]])-1</f>
        <v>5.5787048384724702E-2</v>
      </c>
      <c r="AD440" s="1">
        <f>(Table2[[#This Row],[Day High]]/Table2[[#This Row],[Close Price]])-1</f>
        <v>1.5972512420485696E-2</v>
      </c>
      <c r="AE440" s="1">
        <f>(Table2[[#This Row],[Close Price]]/Table2[[#This Row],[Current Week Low]])-1</f>
        <v>7.9873646209386306E-2</v>
      </c>
      <c r="AF440" s="1">
        <f>(Table2[[#This Row],[Current Week High]]/Table2[[#This Row],[Close Price]])-1</f>
        <v>1.5972512420485696E-2</v>
      </c>
      <c r="AG440" s="1">
        <f>(Table2[[#This Row],[Close Price]]/Table2[[#This Row],[Current Month Low]])-1</f>
        <v>7.9873646209386306E-2</v>
      </c>
      <c r="AH440" s="1">
        <f>(Table2[[#This Row],[Current Month High]]/Table2[[#This Row],[Close Price]])-1</f>
        <v>0.13293402052282111</v>
      </c>
      <c r="AI440">
        <v>14.6399219947067</v>
      </c>
      <c r="AJ440">
        <v>38.948387096774198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-0.03</v>
      </c>
      <c r="AM440" t="s">
        <v>3158</v>
      </c>
      <c r="AN440">
        <v>-3.89</v>
      </c>
      <c r="AO440" t="s">
        <v>3158</v>
      </c>
      <c r="AP440">
        <v>8.5871893623196999E-2</v>
      </c>
      <c r="AQ440">
        <f>(Table2[[#This Row],[Sharpe Ratio]]-AVERAGE(Table2[Sharpe Ratio]))/_xlfn.STDEV.P(Table2[Sharpe Ratio])</f>
        <v>0.34493370478950558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459</v>
      </c>
      <c r="AT440">
        <f>_xlfn.RANK.AVG(Table2[[#This Row],[6M Return vs Nifty Z-Score]],Table2[6M Return vs Nifty Z-Score])</f>
        <v>543</v>
      </c>
      <c r="AU440">
        <f>_xlfn.RANK.AVG(Table2[[#This Row],[Sharpe Ratio Z-Score]],Table2[Sharpe Ratio Z-Score])</f>
        <v>251</v>
      </c>
      <c r="AV440">
        <f>(Table2[[#This Row],[Rank 1Y]]+Table2[[#This Row],[Rank 6M]]+Table2[[#This Row],[Rank Sharpe]])/3</f>
        <v>417.66666666666669</v>
      </c>
    </row>
    <row r="441" spans="1:48" hidden="1" x14ac:dyDescent="0.3">
      <c r="A441" t="s">
        <v>1774</v>
      </c>
      <c r="B441" t="s">
        <v>1775</v>
      </c>
      <c r="C441" t="s">
        <v>3118</v>
      </c>
      <c r="D441" t="s">
        <v>200</v>
      </c>
      <c r="E441">
        <v>4403.8836850769903</v>
      </c>
      <c r="F441">
        <v>173.19</v>
      </c>
      <c r="G441">
        <v>-5.47687954431062E-2</v>
      </c>
      <c r="H441">
        <f>(Table2[[#This Row],[1Y Return vs Nifty]]-AVERAGE(Table2[1Y Return vs Nifty]))/_xlfn.STDEV.P(Table2[1Y Return vs Nifty])</f>
        <v>-0.38744102659878832</v>
      </c>
      <c r="I441">
        <v>2.7997670714852299</v>
      </c>
      <c r="J441">
        <f>(Table2[[#This Row],[1M Return vs Nifty]]-AVERAGE(Table2[1M Return vs Nifty]))/_xlfn.STDEV.P(Table2[1M Return vs Nifty])</f>
        <v>0.53242830765654559</v>
      </c>
      <c r="K441">
        <v>-8.3166008839047194</v>
      </c>
      <c r="L441">
        <f>(Table2[[#This Row],[6M Return vs Nifty]]-AVERAGE(Table2[6M Return vs Nifty]))/_xlfn.STDEV.P(Table2[6M Return vs Nifty])</f>
        <v>-0.43211548083261447</v>
      </c>
      <c r="M441">
        <v>5.3613125883208603</v>
      </c>
      <c r="N441">
        <f>(Table2[[#This Row],[1W Return vs Nifty]]-AVERAGE(Table2[1W Return vs Nifty]))/_xlfn.STDEV.P(Table2[1W Return vs Nifty])</f>
        <v>1.043855985882632</v>
      </c>
      <c r="O441">
        <v>171.08</v>
      </c>
      <c r="P441">
        <v>174.04778955992001</v>
      </c>
      <c r="Q441">
        <v>171.486293159588</v>
      </c>
      <c r="R441">
        <v>52.520577175458399</v>
      </c>
      <c r="S441" s="1">
        <f>(Table2[[#This Row],[Close Price]]-Table2[[#This Row],[20D EMA]])/Table2[[#This Row],[20D EMA]]</f>
        <v>1.2333411269581394E-2</v>
      </c>
      <c r="T441" s="1">
        <f>(Table2[[#This Row],[Close Price]]-Table2[[#This Row],[50D EMA]])/Table2[[#This Row],[50D EMA]]</f>
        <v>-4.9284714393037065E-3</v>
      </c>
      <c r="U441" s="1">
        <f>(Table2[[#This Row],[Close Price]]-Table2[[#This Row],[200D EMA]])/Table2[[#This Row],[200D EMA]]</f>
        <v>9.9349447062016694E-3</v>
      </c>
      <c r="V441">
        <v>0.69178698843074005</v>
      </c>
      <c r="W441">
        <v>169.15</v>
      </c>
      <c r="X441">
        <v>175.5</v>
      </c>
      <c r="Y441">
        <v>159.30000000000001</v>
      </c>
      <c r="Z441">
        <v>175.5</v>
      </c>
      <c r="AA441">
        <v>155.72</v>
      </c>
      <c r="AB441">
        <v>182.76</v>
      </c>
      <c r="AC441" s="1">
        <f>(Table2[[#This Row],[Close Price]]/Table2[[#This Row],[Day Low]])-1</f>
        <v>2.388412651492744E-2</v>
      </c>
      <c r="AD441" s="1">
        <f>(Table2[[#This Row],[Day High]]/Table2[[#This Row],[Close Price]])-1</f>
        <v>1.3337952537675335E-2</v>
      </c>
      <c r="AE441" s="1">
        <f>(Table2[[#This Row],[Close Price]]/Table2[[#This Row],[Current Week Low]])-1</f>
        <v>8.7193973634651423E-2</v>
      </c>
      <c r="AF441" s="1">
        <f>(Table2[[#This Row],[Current Week High]]/Table2[[#This Row],[Close Price]])-1</f>
        <v>1.3337952537675335E-2</v>
      </c>
      <c r="AG441" s="1">
        <f>(Table2[[#This Row],[Close Price]]/Table2[[#This Row],[Current Month Low]])-1</f>
        <v>0.11218854353968655</v>
      </c>
      <c r="AH441" s="1">
        <f>(Table2[[#This Row],[Current Month High]]/Table2[[#This Row],[Close Price]])-1</f>
        <v>5.525723194179788E-2</v>
      </c>
      <c r="AI441">
        <v>30.3193025001443</v>
      </c>
      <c r="AJ441">
        <v>31.304018195602701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0.03</v>
      </c>
      <c r="AM441" t="s">
        <v>3159</v>
      </c>
      <c r="AN441">
        <v>-3.14</v>
      </c>
      <c r="AO441" t="s">
        <v>3158</v>
      </c>
      <c r="AP441">
        <v>5.6470770473959001E-2</v>
      </c>
      <c r="AQ441">
        <f>(Table2[[#This Row],[Sharpe Ratio]]-AVERAGE(Table2[Sharpe Ratio]))/_xlfn.STDEV.P(Table2[Sharpe Ratio])</f>
        <v>-4.51985550493681E-3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444</v>
      </c>
      <c r="AT441">
        <f>_xlfn.RANK.AVG(Table2[[#This Row],[6M Return vs Nifty Z-Score]],Table2[6M Return vs Nifty Z-Score])</f>
        <v>476</v>
      </c>
      <c r="AU441">
        <f>_xlfn.RANK.AVG(Table2[[#This Row],[Sharpe Ratio Z-Score]],Table2[Sharpe Ratio Z-Score])</f>
        <v>337</v>
      </c>
      <c r="AV441">
        <f>(Table2[[#This Row],[Rank 1Y]]+Table2[[#This Row],[Rank 6M]]+Table2[[#This Row],[Rank Sharpe]])/3</f>
        <v>419</v>
      </c>
    </row>
    <row r="442" spans="1:48" hidden="1" x14ac:dyDescent="0.3">
      <c r="A442" t="s">
        <v>312</v>
      </c>
      <c r="B442" t="s">
        <v>313</v>
      </c>
      <c r="C442" t="s">
        <v>3114</v>
      </c>
      <c r="D442" t="s">
        <v>197</v>
      </c>
      <c r="E442">
        <v>84217.264416089994</v>
      </c>
      <c r="F442">
        <v>651.15</v>
      </c>
      <c r="G442">
        <v>-4.8160753333039601</v>
      </c>
      <c r="H442">
        <f>(Table2[[#This Row],[1Y Return vs Nifty]]-AVERAGE(Table2[1Y Return vs Nifty]))/_xlfn.STDEV.P(Table2[1Y Return vs Nifty])</f>
        <v>-0.47130841751204494</v>
      </c>
      <c r="I442">
        <v>-2.31700228869967</v>
      </c>
      <c r="J442">
        <f>(Table2[[#This Row],[1M Return vs Nifty]]-AVERAGE(Table2[1M Return vs Nifty]))/_xlfn.STDEV.P(Table2[1M Return vs Nifty])</f>
        <v>-4.0131897152540855E-2</v>
      </c>
      <c r="K442">
        <v>18.0248653672</v>
      </c>
      <c r="L442">
        <f>(Table2[[#This Row],[6M Return vs Nifty]]-AVERAGE(Table2[6M Return vs Nifty]))/_xlfn.STDEV.P(Table2[6M Return vs Nifty])</f>
        <v>0.53104922063803983</v>
      </c>
      <c r="M442">
        <v>-4.0407260284792397</v>
      </c>
      <c r="N442">
        <f>(Table2[[#This Row],[1W Return vs Nifty]]-AVERAGE(Table2[1W Return vs Nifty]))/_xlfn.STDEV.P(Table2[1W Return vs Nifty])</f>
        <v>-0.79664481454230873</v>
      </c>
      <c r="O442">
        <v>662.01</v>
      </c>
      <c r="P442">
        <v>667.53395941432302</v>
      </c>
      <c r="Q442">
        <v>618.84129660560097</v>
      </c>
      <c r="R442">
        <v>19.8512838096261</v>
      </c>
      <c r="S442" s="1">
        <f>(Table2[[#This Row],[Close Price]]-Table2[[#This Row],[20D EMA]])/Table2[[#This Row],[20D EMA]]</f>
        <v>-1.6404586033443625E-2</v>
      </c>
      <c r="T442" s="1">
        <f>(Table2[[#This Row],[Close Price]]-Table2[[#This Row],[50D EMA]])/Table2[[#This Row],[50D EMA]]</f>
        <v>-2.4544008860160321E-2</v>
      </c>
      <c r="U442" s="1">
        <f>(Table2[[#This Row],[Close Price]]-Table2[[#This Row],[200D EMA]])/Table2[[#This Row],[200D EMA]]</f>
        <v>5.2208382943438145E-2</v>
      </c>
      <c r="V442">
        <v>1.1220911834516401</v>
      </c>
      <c r="W442">
        <v>647.04999999999995</v>
      </c>
      <c r="X442">
        <v>687</v>
      </c>
      <c r="Y442">
        <v>616.85</v>
      </c>
      <c r="Z442">
        <v>687</v>
      </c>
      <c r="AA442">
        <v>616.85</v>
      </c>
      <c r="AB442">
        <v>719.85</v>
      </c>
      <c r="AC442" s="1">
        <f>(Table2[[#This Row],[Close Price]]/Table2[[#This Row],[Day Low]])-1</f>
        <v>6.3364500425007186E-3</v>
      </c>
      <c r="AD442" s="1">
        <f>(Table2[[#This Row],[Day High]]/Table2[[#This Row],[Close Price]])-1</f>
        <v>5.5056438608615643E-2</v>
      </c>
      <c r="AE442" s="1">
        <f>(Table2[[#This Row],[Close Price]]/Table2[[#This Row],[Current Week Low]])-1</f>
        <v>5.5605090378536115E-2</v>
      </c>
      <c r="AF442" s="1">
        <f>(Table2[[#This Row],[Current Week High]]/Table2[[#This Row],[Close Price]])-1</f>
        <v>5.5056438608615643E-2</v>
      </c>
      <c r="AG442" s="1">
        <f>(Table2[[#This Row],[Close Price]]/Table2[[#This Row],[Current Month Low]])-1</f>
        <v>5.5605090378536115E-2</v>
      </c>
      <c r="AH442" s="1">
        <f>(Table2[[#This Row],[Current Month High]]/Table2[[#This Row],[Close Price]])-1</f>
        <v>0.1055056438608617</v>
      </c>
      <c r="AI442">
        <v>10.5505643860861</v>
      </c>
      <c r="AJ442">
        <v>33.898827884022197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0.04</v>
      </c>
      <c r="AM442" t="s">
        <v>3159</v>
      </c>
      <c r="AN442">
        <v>-5.54</v>
      </c>
      <c r="AO442" t="s">
        <v>3158</v>
      </c>
      <c r="AP442">
        <v>-2.5174648840243001E-2</v>
      </c>
      <c r="AQ442">
        <f>(Table2[[#This Row],[Sharpe Ratio]]-AVERAGE(Table2[Sharpe Ratio]))/_xlfn.STDEV.P(Table2[Sharpe Ratio])</f>
        <v>-0.97493456776806275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478</v>
      </c>
      <c r="AT442">
        <f>_xlfn.RANK.AVG(Table2[[#This Row],[6M Return vs Nifty Z-Score]],Table2[6M Return vs Nifty Z-Score])</f>
        <v>163</v>
      </c>
      <c r="AU442">
        <f>_xlfn.RANK.AVG(Table2[[#This Row],[Sharpe Ratio Z-Score]],Table2[Sharpe Ratio Z-Score])</f>
        <v>617</v>
      </c>
      <c r="AV442">
        <f>(Table2[[#This Row],[Rank 1Y]]+Table2[[#This Row],[Rank 6M]]+Table2[[#This Row],[Rank Sharpe]])/3</f>
        <v>419.33333333333331</v>
      </c>
    </row>
    <row r="443" spans="1:48" hidden="1" x14ac:dyDescent="0.3">
      <c r="A443" t="s">
        <v>421</v>
      </c>
      <c r="B443" t="s">
        <v>422</v>
      </c>
      <c r="C443" t="s">
        <v>3118</v>
      </c>
      <c r="D443" t="s">
        <v>200</v>
      </c>
      <c r="E443">
        <v>54235.810453300001</v>
      </c>
      <c r="F443">
        <v>3469.9</v>
      </c>
      <c r="G443">
        <v>-5.8393994692006199</v>
      </c>
      <c r="H443">
        <f>(Table2[[#This Row],[1Y Return vs Nifty]]-AVERAGE(Table2[1Y Return vs Nifty]))/_xlfn.STDEV.P(Table2[1Y Return vs Nifty])</f>
        <v>-0.48933362228593763</v>
      </c>
      <c r="I443">
        <v>-5.6280442182015298</v>
      </c>
      <c r="J443">
        <f>(Table2[[#This Row],[1M Return vs Nifty]]-AVERAGE(Table2[1M Return vs Nifty]))/_xlfn.STDEV.P(Table2[1M Return vs Nifty])</f>
        <v>-0.41063342103177075</v>
      </c>
      <c r="K443">
        <v>-13.640714759394699</v>
      </c>
      <c r="L443">
        <f>(Table2[[#This Row],[6M Return vs Nifty]]-AVERAGE(Table2[6M Return vs Nifty]))/_xlfn.STDEV.P(Table2[6M Return vs Nifty])</f>
        <v>-0.62678947895399906</v>
      </c>
      <c r="M443">
        <v>-9.3653399253028695</v>
      </c>
      <c r="N443">
        <f>(Table2[[#This Row],[1W Return vs Nifty]]-AVERAGE(Table2[1W Return vs Nifty]))/_xlfn.STDEV.P(Table2[1W Return vs Nifty])</f>
        <v>-1.8389672871969662</v>
      </c>
      <c r="O443">
        <v>3765.67</v>
      </c>
      <c r="P443">
        <v>3867.9055298409098</v>
      </c>
      <c r="Q443">
        <v>3745.5131496386098</v>
      </c>
      <c r="R443">
        <v>15.1473480799405</v>
      </c>
      <c r="S443" s="1">
        <f>(Table2[[#This Row],[Close Price]]-Table2[[#This Row],[20D EMA]])/Table2[[#This Row],[20D EMA]]</f>
        <v>-7.8543791675850502E-2</v>
      </c>
      <c r="T443" s="1">
        <f>(Table2[[#This Row],[Close Price]]-Table2[[#This Row],[50D EMA]])/Table2[[#This Row],[50D EMA]]</f>
        <v>-0.10289949606325571</v>
      </c>
      <c r="U443" s="1">
        <f>(Table2[[#This Row],[Close Price]]-Table2[[#This Row],[200D EMA]])/Table2[[#This Row],[200D EMA]]</f>
        <v>-7.3584883733541967E-2</v>
      </c>
      <c r="V443">
        <v>1.0549622386829201</v>
      </c>
      <c r="W443">
        <v>3445.55</v>
      </c>
      <c r="X443">
        <v>3532.6</v>
      </c>
      <c r="Y443">
        <v>3430.6</v>
      </c>
      <c r="Z443">
        <v>3625</v>
      </c>
      <c r="AA443">
        <v>3430.6</v>
      </c>
      <c r="AB443">
        <v>4083.05</v>
      </c>
      <c r="AC443" s="1">
        <f>(Table2[[#This Row],[Close Price]]/Table2[[#This Row],[Day Low]])-1</f>
        <v>7.0670865319033549E-3</v>
      </c>
      <c r="AD443" s="1">
        <f>(Table2[[#This Row],[Day High]]/Table2[[#This Row],[Close Price]])-1</f>
        <v>1.8069685005331459E-2</v>
      </c>
      <c r="AE443" s="1">
        <f>(Table2[[#This Row],[Close Price]]/Table2[[#This Row],[Current Week Low]])-1</f>
        <v>1.1455722031131543E-2</v>
      </c>
      <c r="AF443" s="1">
        <f>(Table2[[#This Row],[Current Week High]]/Table2[[#This Row],[Close Price]])-1</f>
        <v>4.4698694486872803E-2</v>
      </c>
      <c r="AG443" s="1">
        <f>(Table2[[#This Row],[Close Price]]/Table2[[#This Row],[Current Month Low]])-1</f>
        <v>1.1455722031131543E-2</v>
      </c>
      <c r="AH443" s="1">
        <f>(Table2[[#This Row],[Current Month High]]/Table2[[#This Row],[Close Price]])-1</f>
        <v>0.17670538055851748</v>
      </c>
      <c r="AI443">
        <v>42.684227211158799</v>
      </c>
      <c r="AJ443">
        <v>32.834392466120498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-0.08</v>
      </c>
      <c r="AM443" t="s">
        <v>3158</v>
      </c>
      <c r="AN443">
        <v>-14.18</v>
      </c>
      <c r="AO443" t="s">
        <v>3158</v>
      </c>
      <c r="AP443">
        <v>8.8777463610187998E-2</v>
      </c>
      <c r="AQ443">
        <f>(Table2[[#This Row],[Sharpe Ratio]]-AVERAGE(Table2[Sharpe Ratio]))/_xlfn.STDEV.P(Table2[Sharpe Ratio])</f>
        <v>0.37946850033064111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480</v>
      </c>
      <c r="AT443">
        <f>_xlfn.RANK.AVG(Table2[[#This Row],[6M Return vs Nifty Z-Score]],Table2[6M Return vs Nifty Z-Score])</f>
        <v>534</v>
      </c>
      <c r="AU443">
        <f>_xlfn.RANK.AVG(Table2[[#This Row],[Sharpe Ratio Z-Score]],Table2[Sharpe Ratio Z-Score])</f>
        <v>244</v>
      </c>
      <c r="AV443">
        <f>(Table2[[#This Row],[Rank 1Y]]+Table2[[#This Row],[Rank 6M]]+Table2[[#This Row],[Rank Sharpe]])/3</f>
        <v>419.33333333333331</v>
      </c>
    </row>
    <row r="444" spans="1:48" x14ac:dyDescent="0.3">
      <c r="A444" t="s">
        <v>1990</v>
      </c>
      <c r="B444" t="s">
        <v>1991</v>
      </c>
      <c r="C444" t="s">
        <v>3112</v>
      </c>
      <c r="D444" t="s">
        <v>508</v>
      </c>
      <c r="E444">
        <v>3360.7244406999998</v>
      </c>
      <c r="F444">
        <v>57.7</v>
      </c>
      <c r="G444">
        <v>22.5090503837475</v>
      </c>
      <c r="H444">
        <f>(Table2[[#This Row],[1Y Return vs Nifty]]-AVERAGE(Table2[1Y Return vs Nifty]))/_xlfn.STDEV.P(Table2[1Y Return vs Nifty])</f>
        <v>1.0006318693836712E-2</v>
      </c>
      <c r="I444">
        <v>15.6856174750836</v>
      </c>
      <c r="J444">
        <f>(Table2[[#This Row],[1M Return vs Nifty]]-AVERAGE(Table2[1M Return vs Nifty]))/_xlfn.STDEV.P(Table2[1M Return vs Nifty])</f>
        <v>1.9743391359290403</v>
      </c>
      <c r="K444">
        <v>3.1751793287532499</v>
      </c>
      <c r="L444">
        <f>(Table2[[#This Row],[6M Return vs Nifty]]-AVERAGE(Table2[6M Return vs Nifty]))/_xlfn.STDEV.P(Table2[6M Return vs Nifty])</f>
        <v>-1.1923341474127153E-2</v>
      </c>
      <c r="M444">
        <v>-3.9487881748021501</v>
      </c>
      <c r="N444">
        <f>(Table2[[#This Row],[1W Return vs Nifty]]-AVERAGE(Table2[1W Return vs Nifty]))/_xlfn.STDEV.P(Table2[1W Return vs Nifty])</f>
        <v>-0.77864747373372323</v>
      </c>
      <c r="O444">
        <v>58.72</v>
      </c>
      <c r="P444">
        <v>56.766586775031101</v>
      </c>
      <c r="Q444">
        <v>50.634889143842997</v>
      </c>
      <c r="R444">
        <v>40.191404819717498</v>
      </c>
      <c r="S444" s="1">
        <f>(Table2[[#This Row],[Close Price]]-Table2[[#This Row],[20D EMA]])/Table2[[#This Row],[20D EMA]]</f>
        <v>-1.7370572207084402E-2</v>
      </c>
      <c r="T444" s="1">
        <f>(Table2[[#This Row],[Close Price]]-Table2[[#This Row],[50D EMA]])/Table2[[#This Row],[50D EMA]]</f>
        <v>1.6443004203653577E-2</v>
      </c>
      <c r="U444" s="1">
        <f>(Table2[[#This Row],[Close Price]]-Table2[[#This Row],[200D EMA]])/Table2[[#This Row],[200D EMA]]</f>
        <v>0.13953048926574169</v>
      </c>
      <c r="V444">
        <v>0.91253941379960002</v>
      </c>
      <c r="W444">
        <v>56.79</v>
      </c>
      <c r="X444">
        <v>59.15</v>
      </c>
      <c r="Y444">
        <v>55.69</v>
      </c>
      <c r="Z444">
        <v>59.15</v>
      </c>
      <c r="AA444">
        <v>47.05</v>
      </c>
      <c r="AB444">
        <v>69</v>
      </c>
      <c r="AC444" s="1">
        <f>(Table2[[#This Row],[Close Price]]/Table2[[#This Row],[Day Low]])-1</f>
        <v>1.6023947878147649E-2</v>
      </c>
      <c r="AD444" s="1">
        <f>(Table2[[#This Row],[Day High]]/Table2[[#This Row],[Close Price]])-1</f>
        <v>2.512998266897748E-2</v>
      </c>
      <c r="AE444" s="1">
        <f>(Table2[[#This Row],[Close Price]]/Table2[[#This Row],[Current Week Low]])-1</f>
        <v>3.6092655773029447E-2</v>
      </c>
      <c r="AF444" s="1">
        <f>(Table2[[#This Row],[Current Week High]]/Table2[[#This Row],[Close Price]])-1</f>
        <v>2.512998266897748E-2</v>
      </c>
      <c r="AG444" s="1">
        <f>(Table2[[#This Row],[Close Price]]/Table2[[#This Row],[Current Month Low]])-1</f>
        <v>0.22635494155154112</v>
      </c>
      <c r="AH444" s="1">
        <f>(Table2[[#This Row],[Current Month High]]/Table2[[#This Row],[Close Price]])-1</f>
        <v>0.19584055459272087</v>
      </c>
      <c r="AI444">
        <v>19.584055459272001</v>
      </c>
      <c r="AJ444">
        <v>73.533834586466099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0.05</v>
      </c>
      <c r="AM444" t="s">
        <v>3159</v>
      </c>
      <c r="AN444">
        <v>-14.52</v>
      </c>
      <c r="AO444" t="s">
        <v>3158</v>
      </c>
      <c r="AP444">
        <v>-4.1901439099245999E-2</v>
      </c>
      <c r="AQ444">
        <f>(Table2[[#This Row],[Sharpe Ratio]]-AVERAGE(Table2[Sharpe Ratio]))/_xlfn.STDEV.P(Table2[Sharpe Ratio])</f>
        <v>-1.1737445376674094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2.0030101747617213E-2</v>
      </c>
      <c r="AS444">
        <f>_xlfn.RANK.AVG(Table2[[#This Row],[1Y Return vs Nifty Z-Score]],Table2[1Y Return vs Nifty Z-Score])</f>
        <v>290</v>
      </c>
      <c r="AT444">
        <f>_xlfn.RANK.AVG(Table2[[#This Row],[6M Return vs Nifty Z-Score]],Table2[6M Return vs Nifty Z-Score])</f>
        <v>325</v>
      </c>
      <c r="AU444">
        <f>_xlfn.RANK.AVG(Table2[[#This Row],[Sharpe Ratio Z-Score]],Table2[Sharpe Ratio Z-Score])</f>
        <v>643</v>
      </c>
      <c r="AV444">
        <f>(Table2[[#This Row],[Rank 1Y]]+Table2[[#This Row],[Rank 6M]]+Table2[[#This Row],[Rank Sharpe]])/3</f>
        <v>419.33333333333331</v>
      </c>
    </row>
    <row r="445" spans="1:48" x14ac:dyDescent="0.3">
      <c r="A445" t="s">
        <v>620</v>
      </c>
      <c r="B445" t="s">
        <v>621</v>
      </c>
      <c r="C445" t="s">
        <v>594</v>
      </c>
      <c r="D445" t="s">
        <v>594</v>
      </c>
      <c r="E445">
        <v>31108.492139999998</v>
      </c>
      <c r="F445">
        <v>910.1</v>
      </c>
      <c r="G445">
        <v>-17.291046481474002</v>
      </c>
      <c r="H445">
        <f>(Table2[[#This Row],[1Y Return vs Nifty]]-AVERAGE(Table2[1Y Return vs Nifty]))/_xlfn.STDEV.P(Table2[1Y Return vs Nifty])</f>
        <v>-0.69104711183799949</v>
      </c>
      <c r="I445">
        <v>-2.0340891811117898</v>
      </c>
      <c r="J445">
        <f>(Table2[[#This Row],[1M Return vs Nifty]]-AVERAGE(Table2[1M Return vs Nifty]))/_xlfn.STDEV.P(Table2[1M Return vs Nifty])</f>
        <v>-8.4742680078419719E-3</v>
      </c>
      <c r="K445">
        <v>-0.210912668276832</v>
      </c>
      <c r="L445">
        <f>(Table2[[#This Row],[6M Return vs Nifty]]-AVERAGE(Table2[6M Return vs Nifty]))/_xlfn.STDEV.P(Table2[6M Return vs Nifty])</f>
        <v>-0.13573437979606848</v>
      </c>
      <c r="M445">
        <v>-2.2847848685616201</v>
      </c>
      <c r="N445">
        <f>(Table2[[#This Row],[1W Return vs Nifty]]-AVERAGE(Table2[1W Return vs Nifty]))/_xlfn.STDEV.P(Table2[1W Return vs Nifty])</f>
        <v>-0.452909669214072</v>
      </c>
      <c r="O445">
        <v>917.47</v>
      </c>
      <c r="P445">
        <v>908.62382481371003</v>
      </c>
      <c r="Q445">
        <v>849.70659079401401</v>
      </c>
      <c r="R445">
        <v>34.2087923997193</v>
      </c>
      <c r="S445" s="1">
        <f>(Table2[[#This Row],[Close Price]]-Table2[[#This Row],[20D EMA]])/Table2[[#This Row],[20D EMA]]</f>
        <v>-8.0329602057833006E-3</v>
      </c>
      <c r="T445" s="1">
        <f>(Table2[[#This Row],[Close Price]]-Table2[[#This Row],[50D EMA]])/Table2[[#This Row],[50D EMA]]</f>
        <v>1.6246274266390104E-3</v>
      </c>
      <c r="U445" s="1">
        <f>(Table2[[#This Row],[Close Price]]-Table2[[#This Row],[200D EMA]])/Table2[[#This Row],[200D EMA]]</f>
        <v>7.1075604050041541E-2</v>
      </c>
      <c r="V445">
        <v>0.41406712269295598</v>
      </c>
      <c r="W445">
        <v>880</v>
      </c>
      <c r="X445">
        <v>920.5</v>
      </c>
      <c r="Y445">
        <v>868.25</v>
      </c>
      <c r="Z445">
        <v>920.5</v>
      </c>
      <c r="AA445">
        <v>863.25</v>
      </c>
      <c r="AB445">
        <v>986.5</v>
      </c>
      <c r="AC445" s="1">
        <f>(Table2[[#This Row],[Close Price]]/Table2[[#This Row],[Day Low]])-1</f>
        <v>3.4204545454545432E-2</v>
      </c>
      <c r="AD445" s="1">
        <f>(Table2[[#This Row],[Day High]]/Table2[[#This Row],[Close Price]])-1</f>
        <v>1.1427315679595651E-2</v>
      </c>
      <c r="AE445" s="1">
        <f>(Table2[[#This Row],[Close Price]]/Table2[[#This Row],[Current Week Low]])-1</f>
        <v>4.8200403109703416E-2</v>
      </c>
      <c r="AF445" s="1">
        <f>(Table2[[#This Row],[Current Week High]]/Table2[[#This Row],[Close Price]])-1</f>
        <v>1.1427315679595651E-2</v>
      </c>
      <c r="AG445" s="1">
        <f>(Table2[[#This Row],[Close Price]]/Table2[[#This Row],[Current Month Low]])-1</f>
        <v>5.4271647842455861E-2</v>
      </c>
      <c r="AH445" s="1">
        <f>(Table2[[#This Row],[Current Month High]]/Table2[[#This Row],[Close Price]])-1</f>
        <v>8.3946819030875641E-2</v>
      </c>
      <c r="AI445">
        <v>15.7015712559059</v>
      </c>
      <c r="AJ445">
        <v>28.1830985915493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0.03</v>
      </c>
      <c r="AM445" t="s">
        <v>3159</v>
      </c>
      <c r="AN445">
        <v>-2.67</v>
      </c>
      <c r="AO445" t="s">
        <v>3158</v>
      </c>
      <c r="AP445">
        <v>5.7731873075843002E-2</v>
      </c>
      <c r="AQ445">
        <f>(Table2[[#This Row],[Sharpe Ratio]]-AVERAGE(Table2[Sharpe Ratio]))/_xlfn.STDEV.P(Table2[Sharpe Ratio])</f>
        <v>1.0469258750597019E-2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-1.2776961701053851</v>
      </c>
      <c r="AS445">
        <f>_xlfn.RANK.AVG(Table2[[#This Row],[1Y Return vs Nifty Z-Score]],Table2[1Y Return vs Nifty Z-Score])</f>
        <v>557</v>
      </c>
      <c r="AT445">
        <f>_xlfn.RANK.AVG(Table2[[#This Row],[6M Return vs Nifty Z-Score]],Table2[6M Return vs Nifty Z-Score])</f>
        <v>371</v>
      </c>
      <c r="AU445">
        <f>_xlfn.RANK.AVG(Table2[[#This Row],[Sharpe Ratio Z-Score]],Table2[Sharpe Ratio Z-Score])</f>
        <v>332</v>
      </c>
      <c r="AV445">
        <f>(Table2[[#This Row],[Rank 1Y]]+Table2[[#This Row],[Rank 6M]]+Table2[[#This Row],[Rank Sharpe]])/3</f>
        <v>420</v>
      </c>
    </row>
    <row r="446" spans="1:48" hidden="1" x14ac:dyDescent="0.3">
      <c r="A446" t="s">
        <v>527</v>
      </c>
      <c r="B446" t="s">
        <v>528</v>
      </c>
      <c r="C446" t="s">
        <v>3128</v>
      </c>
      <c r="D446" t="s">
        <v>529</v>
      </c>
      <c r="E446">
        <v>38979.000936550001</v>
      </c>
      <c r="F446">
        <v>34601.65</v>
      </c>
      <c r="G446">
        <v>-10.2597502432321</v>
      </c>
      <c r="H446">
        <f>(Table2[[#This Row],[1Y Return vs Nifty]]-AVERAGE(Table2[1Y Return vs Nifty]))/_xlfn.STDEV.P(Table2[1Y Return vs Nifty])</f>
        <v>-0.56719529394927304</v>
      </c>
      <c r="I446">
        <v>2.3967944098966201</v>
      </c>
      <c r="J446">
        <f>(Table2[[#This Row],[1M Return vs Nifty]]-AVERAGE(Table2[1M Return vs Nifty]))/_xlfn.STDEV.P(Table2[1M Return vs Nifty])</f>
        <v>0.48733616192744833</v>
      </c>
      <c r="K446">
        <v>5.8870446648233496</v>
      </c>
      <c r="L446">
        <f>(Table2[[#This Row],[6M Return vs Nifty]]-AVERAGE(Table2[6M Return vs Nifty]))/_xlfn.STDEV.P(Table2[6M Return vs Nifty])</f>
        <v>8.7234880849014457E-2</v>
      </c>
      <c r="M446">
        <v>-0.74683381837934004</v>
      </c>
      <c r="N446">
        <f>(Table2[[#This Row],[1W Return vs Nifty]]-AVERAGE(Table2[1W Return vs Nifty]))/_xlfn.STDEV.P(Table2[1W Return vs Nifty])</f>
        <v>-0.15184728750708912</v>
      </c>
      <c r="O446">
        <v>34113.68</v>
      </c>
      <c r="P446">
        <v>34745.613949142396</v>
      </c>
      <c r="Q446">
        <v>33839.350239339401</v>
      </c>
      <c r="R446">
        <v>38.606968977447302</v>
      </c>
      <c r="S446" s="1">
        <f>(Table2[[#This Row],[Close Price]]-Table2[[#This Row],[20D EMA]])/Table2[[#This Row],[20D EMA]]</f>
        <v>1.430423220244785E-2</v>
      </c>
      <c r="T446" s="1">
        <f>(Table2[[#This Row],[Close Price]]-Table2[[#This Row],[50D EMA]])/Table2[[#This Row],[50D EMA]]</f>
        <v>-4.143370422324869E-3</v>
      </c>
      <c r="U446" s="1">
        <f>(Table2[[#This Row],[Close Price]]-Table2[[#This Row],[200D EMA]])/Table2[[#This Row],[200D EMA]]</f>
        <v>2.2527021212552744E-2</v>
      </c>
      <c r="V446">
        <v>0.79066123874712602</v>
      </c>
      <c r="W446">
        <v>33742.5</v>
      </c>
      <c r="X446">
        <v>34900.65</v>
      </c>
      <c r="Y446">
        <v>33210</v>
      </c>
      <c r="Z446">
        <v>34900.65</v>
      </c>
      <c r="AA446">
        <v>33131.599999999999</v>
      </c>
      <c r="AB446">
        <v>35254</v>
      </c>
      <c r="AC446" s="1">
        <f>(Table2[[#This Row],[Close Price]]/Table2[[#This Row],[Day Low]])-1</f>
        <v>2.5461954508409379E-2</v>
      </c>
      <c r="AD446" s="1">
        <f>(Table2[[#This Row],[Day High]]/Table2[[#This Row],[Close Price]])-1</f>
        <v>8.6412064164569369E-3</v>
      </c>
      <c r="AE446" s="1">
        <f>(Table2[[#This Row],[Close Price]]/Table2[[#This Row],[Current Week Low]])-1</f>
        <v>4.1904546823245958E-2</v>
      </c>
      <c r="AF446" s="1">
        <f>(Table2[[#This Row],[Current Week High]]/Table2[[#This Row],[Close Price]])-1</f>
        <v>8.6412064164569369E-3</v>
      </c>
      <c r="AG446" s="1">
        <f>(Table2[[#This Row],[Close Price]]/Table2[[#This Row],[Current Month Low]])-1</f>
        <v>4.4370027405860268E-2</v>
      </c>
      <c r="AH446" s="1">
        <f>(Table2[[#This Row],[Current Month High]]/Table2[[#This Row],[Close Price]])-1</f>
        <v>1.8853147176507434E-2</v>
      </c>
      <c r="AI446">
        <v>18.076739115042098</v>
      </c>
      <c r="AJ446">
        <v>21.413771384559698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</v>
      </c>
      <c r="AM446">
        <v>0</v>
      </c>
      <c r="AN446">
        <v>1.7</v>
      </c>
      <c r="AO446" t="s">
        <v>3159</v>
      </c>
      <c r="AP446">
        <v>1.4052083870039001E-2</v>
      </c>
      <c r="AQ446">
        <f>(Table2[[#This Row],[Sharpe Ratio]]-AVERAGE(Table2[Sharpe Ratio]))/_xlfn.STDEV.P(Table2[Sharpe Ratio])</f>
        <v>-0.50869654907924999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508</v>
      </c>
      <c r="AT446">
        <f>_xlfn.RANK.AVG(Table2[[#This Row],[6M Return vs Nifty Z-Score]],Table2[6M Return vs Nifty Z-Score])</f>
        <v>291</v>
      </c>
      <c r="AU446">
        <f>_xlfn.RANK.AVG(Table2[[#This Row],[Sharpe Ratio Z-Score]],Table2[Sharpe Ratio Z-Score])</f>
        <v>463</v>
      </c>
      <c r="AV446">
        <f>(Table2[[#This Row],[Rank 1Y]]+Table2[[#This Row],[Rank 6M]]+Table2[[#This Row],[Rank Sharpe]])/3</f>
        <v>420.66666666666669</v>
      </c>
    </row>
    <row r="447" spans="1:48" hidden="1" x14ac:dyDescent="0.3">
      <c r="A447" t="s">
        <v>1928</v>
      </c>
      <c r="B447" t="s">
        <v>1929</v>
      </c>
      <c r="C447" t="s">
        <v>3119</v>
      </c>
      <c r="D447" t="s">
        <v>120</v>
      </c>
      <c r="E447">
        <v>3695.9404395839902</v>
      </c>
      <c r="F447">
        <v>205.08</v>
      </c>
      <c r="G447">
        <v>-5.9610216420824198</v>
      </c>
      <c r="H447">
        <f>(Table2[[#This Row],[1Y Return vs Nifty]]-AVERAGE(Table2[1Y Return vs Nifty]))/_xlfn.STDEV.P(Table2[1Y Return vs Nifty])</f>
        <v>-0.49147591962295811</v>
      </c>
      <c r="I447">
        <v>-10.1940781687011</v>
      </c>
      <c r="J447">
        <f>(Table2[[#This Row],[1M Return vs Nifty]]-AVERAGE(Table2[1M Return vs Nifty]))/_xlfn.STDEV.P(Table2[1M Return vs Nifty])</f>
        <v>-0.92156701014488351</v>
      </c>
      <c r="K447">
        <v>-13.757166509290199</v>
      </c>
      <c r="L447">
        <f>(Table2[[#This Row],[6M Return vs Nifty]]-AVERAGE(Table2[6M Return vs Nifty]))/_xlfn.STDEV.P(Table2[6M Return vs Nifty])</f>
        <v>-0.63104748850649051</v>
      </c>
      <c r="M447">
        <v>0.84164483213723595</v>
      </c>
      <c r="N447">
        <f>(Table2[[#This Row],[1W Return vs Nifty]]-AVERAGE(Table2[1W Return vs Nifty]))/_xlfn.STDEV.P(Table2[1W Return vs Nifty])</f>
        <v>0.15910615002821721</v>
      </c>
      <c r="O447">
        <v>211.64</v>
      </c>
      <c r="P447">
        <v>218.15357009457699</v>
      </c>
      <c r="Q447">
        <v>215.175099711347</v>
      </c>
      <c r="R447">
        <v>37.6221317287795</v>
      </c>
      <c r="S447" s="1">
        <f>(Table2[[#This Row],[Close Price]]-Table2[[#This Row],[20D EMA]])/Table2[[#This Row],[20D EMA]]</f>
        <v>-3.0996030996030873E-2</v>
      </c>
      <c r="T447" s="1">
        <f>(Table2[[#This Row],[Close Price]]-Table2[[#This Row],[50D EMA]])/Table2[[#This Row],[50D EMA]]</f>
        <v>-5.9928288539624369E-2</v>
      </c>
      <c r="U447" s="1">
        <f>(Table2[[#This Row],[Close Price]]-Table2[[#This Row],[200D EMA]])/Table2[[#This Row],[200D EMA]]</f>
        <v>-4.6915743154711489E-2</v>
      </c>
      <c r="V447">
        <v>0.46506717880627302</v>
      </c>
      <c r="W447">
        <v>202.3</v>
      </c>
      <c r="X447">
        <v>208.34</v>
      </c>
      <c r="Y447">
        <v>195.72</v>
      </c>
      <c r="Z447">
        <v>208.34</v>
      </c>
      <c r="AA447">
        <v>194</v>
      </c>
      <c r="AB447">
        <v>246.13</v>
      </c>
      <c r="AC447" s="1">
        <f>(Table2[[#This Row],[Close Price]]/Table2[[#This Row],[Day Low]])-1</f>
        <v>1.3741967375185293E-2</v>
      </c>
      <c r="AD447" s="1">
        <f>(Table2[[#This Row],[Day High]]/Table2[[#This Row],[Close Price]])-1</f>
        <v>1.5896235615369569E-2</v>
      </c>
      <c r="AE447" s="1">
        <f>(Table2[[#This Row],[Close Price]]/Table2[[#This Row],[Current Week Low]])-1</f>
        <v>4.78234212139792E-2</v>
      </c>
      <c r="AF447" s="1">
        <f>(Table2[[#This Row],[Current Week High]]/Table2[[#This Row],[Close Price]])-1</f>
        <v>1.5896235615369569E-2</v>
      </c>
      <c r="AG447" s="1">
        <f>(Table2[[#This Row],[Close Price]]/Table2[[#This Row],[Current Month Low]])-1</f>
        <v>5.7113402061855778E-2</v>
      </c>
      <c r="AH447" s="1">
        <f>(Table2[[#This Row],[Current Month High]]/Table2[[#This Row],[Close Price]])-1</f>
        <v>0.2001657889604056</v>
      </c>
      <c r="AI447">
        <v>34.069631363370299</v>
      </c>
      <c r="AJ447">
        <v>23.2081706218083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-0.13</v>
      </c>
      <c r="AM447" t="s">
        <v>3158</v>
      </c>
      <c r="AN447">
        <v>-9.7899999999999991</v>
      </c>
      <c r="AO447" t="s">
        <v>3158</v>
      </c>
      <c r="AP447">
        <v>8.8545420250787002E-2</v>
      </c>
      <c r="AQ447">
        <f>(Table2[[#This Row],[Sharpe Ratio]]-AVERAGE(Table2[Sharpe Ratio]))/_xlfn.STDEV.P(Table2[Sharpe Ratio])</f>
        <v>0.37671049759469927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482</v>
      </c>
      <c r="AT447">
        <f>_xlfn.RANK.AVG(Table2[[#This Row],[6M Return vs Nifty Z-Score]],Table2[6M Return vs Nifty Z-Score])</f>
        <v>536</v>
      </c>
      <c r="AU447">
        <f>_xlfn.RANK.AVG(Table2[[#This Row],[Sharpe Ratio Z-Score]],Table2[Sharpe Ratio Z-Score])</f>
        <v>245</v>
      </c>
      <c r="AV447">
        <f>(Table2[[#This Row],[Rank 1Y]]+Table2[[#This Row],[Rank 6M]]+Table2[[#This Row],[Rank Sharpe]])/3</f>
        <v>421</v>
      </c>
    </row>
    <row r="448" spans="1:48" x14ac:dyDescent="0.3">
      <c r="A448" t="s">
        <v>1755</v>
      </c>
      <c r="B448" t="s">
        <v>1756</v>
      </c>
      <c r="C448" t="s">
        <v>3116</v>
      </c>
      <c r="D448" t="s">
        <v>51</v>
      </c>
      <c r="E448">
        <v>4516.5064725000002</v>
      </c>
      <c r="F448">
        <v>366.3</v>
      </c>
      <c r="G448">
        <v>6.1059987958869302</v>
      </c>
      <c r="H448">
        <f>(Table2[[#This Row],[1Y Return vs Nifty]]-AVERAGE(Table2[1Y Return vs Nifty]))/_xlfn.STDEV.P(Table2[1Y Return vs Nifty])</f>
        <v>-0.27892301798094066</v>
      </c>
      <c r="I448">
        <v>0.78599435885806501</v>
      </c>
      <c r="J448">
        <f>(Table2[[#This Row],[1M Return vs Nifty]]-AVERAGE(Table2[1M Return vs Nifty]))/_xlfn.STDEV.P(Table2[1M Return vs Nifty])</f>
        <v>0.30708961528697315</v>
      </c>
      <c r="K448">
        <v>12.9724060756103</v>
      </c>
      <c r="L448">
        <f>(Table2[[#This Row],[6M Return vs Nifty]]-AVERAGE(Table2[6M Return vs Nifty]))/_xlfn.STDEV.P(Table2[6M Return vs Nifty])</f>
        <v>0.34630815881227528</v>
      </c>
      <c r="M448">
        <v>2.5223226366237101</v>
      </c>
      <c r="N448">
        <f>(Table2[[#This Row],[1W Return vs Nifty]]-AVERAGE(Table2[1W Return vs Nifty]))/_xlfn.STDEV.P(Table2[1W Return vs Nifty])</f>
        <v>0.48810807934241107</v>
      </c>
      <c r="O448">
        <v>359.25</v>
      </c>
      <c r="P448">
        <v>356.12288742319498</v>
      </c>
      <c r="Q448">
        <v>328.94558047403098</v>
      </c>
      <c r="R448">
        <v>49.094039940254</v>
      </c>
      <c r="S448" s="1">
        <f>(Table2[[#This Row],[Close Price]]-Table2[[#This Row],[20D EMA]])/Table2[[#This Row],[20D EMA]]</f>
        <v>1.9624217118997943E-2</v>
      </c>
      <c r="T448" s="1">
        <f>(Table2[[#This Row],[Close Price]]-Table2[[#This Row],[50D EMA]])/Table2[[#This Row],[50D EMA]]</f>
        <v>2.8577530218413517E-2</v>
      </c>
      <c r="U448" s="1">
        <f>(Table2[[#This Row],[Close Price]]-Table2[[#This Row],[200D EMA]])/Table2[[#This Row],[200D EMA]]</f>
        <v>0.11355805258772288</v>
      </c>
      <c r="V448">
        <v>0.62563975491134505</v>
      </c>
      <c r="W448">
        <v>355.4</v>
      </c>
      <c r="X448">
        <v>372.4</v>
      </c>
      <c r="Y448">
        <v>338.9</v>
      </c>
      <c r="Z448">
        <v>372.4</v>
      </c>
      <c r="AA448">
        <v>334.35</v>
      </c>
      <c r="AB448">
        <v>392.95</v>
      </c>
      <c r="AC448" s="1">
        <f>(Table2[[#This Row],[Close Price]]/Table2[[#This Row],[Day Low]])-1</f>
        <v>3.0669667979741133E-2</v>
      </c>
      <c r="AD448" s="1">
        <f>(Table2[[#This Row],[Day High]]/Table2[[#This Row],[Close Price]])-1</f>
        <v>1.665301665301655E-2</v>
      </c>
      <c r="AE448" s="1">
        <f>(Table2[[#This Row],[Close Price]]/Table2[[#This Row],[Current Week Low]])-1</f>
        <v>8.0849808203009799E-2</v>
      </c>
      <c r="AF448" s="1">
        <f>(Table2[[#This Row],[Current Week High]]/Table2[[#This Row],[Close Price]])-1</f>
        <v>1.665301665301655E-2</v>
      </c>
      <c r="AG448" s="1">
        <f>(Table2[[#This Row],[Close Price]]/Table2[[#This Row],[Current Month Low]])-1</f>
        <v>9.5558546433378133E-2</v>
      </c>
      <c r="AH448" s="1">
        <f>(Table2[[#This Row],[Current Month High]]/Table2[[#This Row],[Close Price]])-1</f>
        <v>7.2754572754572644E-2</v>
      </c>
      <c r="AI448">
        <v>12.1758121758121</v>
      </c>
      <c r="AJ448">
        <v>46.461415433826403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0.12</v>
      </c>
      <c r="AM448" t="s">
        <v>3159</v>
      </c>
      <c r="AN448">
        <v>0.56000000000000005</v>
      </c>
      <c r="AO448" t="s">
        <v>3159</v>
      </c>
      <c r="AP448">
        <v>-5.2267862679665003E-2</v>
      </c>
      <c r="AQ448">
        <f>(Table2[[#This Row],[Sharpe Ratio]]-AVERAGE(Table2[Sharpe Ratio]))/_xlfn.STDEV.P(Table2[Sharpe Ratio])</f>
        <v>-1.2969569608564728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-0.43437412539575393</v>
      </c>
      <c r="AS448">
        <f>_xlfn.RANK.AVG(Table2[[#This Row],[1Y Return vs Nifty Z-Score]],Table2[1Y Return vs Nifty Z-Score])</f>
        <v>393</v>
      </c>
      <c r="AT448">
        <f>_xlfn.RANK.AVG(Table2[[#This Row],[6M Return vs Nifty Z-Score]],Table2[6M Return vs Nifty Z-Score])</f>
        <v>208</v>
      </c>
      <c r="AU448">
        <f>_xlfn.RANK.AVG(Table2[[#This Row],[Sharpe Ratio Z-Score]],Table2[Sharpe Ratio Z-Score])</f>
        <v>663</v>
      </c>
      <c r="AV448">
        <f>(Table2[[#This Row],[Rank 1Y]]+Table2[[#This Row],[Rank 6M]]+Table2[[#This Row],[Rank Sharpe]])/3</f>
        <v>421.33333333333331</v>
      </c>
    </row>
    <row r="449" spans="1:48" x14ac:dyDescent="0.3">
      <c r="A449" t="s">
        <v>382</v>
      </c>
      <c r="B449" t="s">
        <v>383</v>
      </c>
      <c r="C449" t="s">
        <v>3116</v>
      </c>
      <c r="D449" t="s">
        <v>51</v>
      </c>
      <c r="E449">
        <v>60362.679698380001</v>
      </c>
      <c r="F449">
        <v>28406.9</v>
      </c>
      <c r="G449">
        <v>-0.81131826171252897</v>
      </c>
      <c r="H449">
        <f>(Table2[[#This Row],[1Y Return vs Nifty]]-AVERAGE(Table2[1Y Return vs Nifty]))/_xlfn.STDEV.P(Table2[1Y Return vs Nifty])</f>
        <v>-0.40076716498712656</v>
      </c>
      <c r="I449">
        <v>2.3991414470218801</v>
      </c>
      <c r="J449">
        <f>(Table2[[#This Row],[1M Return vs Nifty]]-AVERAGE(Table2[1M Return vs Nifty]))/_xlfn.STDEV.P(Table2[1M Return vs Nifty])</f>
        <v>0.48759879249813426</v>
      </c>
      <c r="K449">
        <v>-0.26523901365791303</v>
      </c>
      <c r="L449">
        <f>(Table2[[#This Row],[6M Return vs Nifty]]-AVERAGE(Table2[6M Return vs Nifty]))/_xlfn.STDEV.P(Table2[6M Return vs Nifty])</f>
        <v>-0.13772079990390002</v>
      </c>
      <c r="M449">
        <v>-1.4298919671615899</v>
      </c>
      <c r="N449">
        <f>(Table2[[#This Row],[1W Return vs Nifty]]-AVERAGE(Table2[1W Return vs Nifty]))/_xlfn.STDEV.P(Table2[1W Return vs Nifty])</f>
        <v>-0.28555967912863894</v>
      </c>
      <c r="O449">
        <v>28665.98</v>
      </c>
      <c r="P449">
        <v>28644.4635512532</v>
      </c>
      <c r="Q449">
        <v>27305.5111414887</v>
      </c>
      <c r="R449">
        <v>43.355182914284001</v>
      </c>
      <c r="S449" s="1">
        <f>(Table2[[#This Row],[Close Price]]-Table2[[#This Row],[20D EMA]])/Table2[[#This Row],[20D EMA]]</f>
        <v>-9.0378909076193493E-3</v>
      </c>
      <c r="T449" s="1">
        <f>(Table2[[#This Row],[Close Price]]-Table2[[#This Row],[50D EMA]])/Table2[[#This Row],[50D EMA]]</f>
        <v>-8.293524185856346E-3</v>
      </c>
      <c r="U449" s="1">
        <f>(Table2[[#This Row],[Close Price]]-Table2[[#This Row],[200D EMA]])/Table2[[#This Row],[200D EMA]]</f>
        <v>4.0335771515290303E-2</v>
      </c>
      <c r="V449">
        <v>0.675043646820077</v>
      </c>
      <c r="W449">
        <v>28224.05</v>
      </c>
      <c r="X449">
        <v>28679.95</v>
      </c>
      <c r="Y449">
        <v>27423.4</v>
      </c>
      <c r="Z449">
        <v>28747.95</v>
      </c>
      <c r="AA449">
        <v>27423.4</v>
      </c>
      <c r="AB449">
        <v>29525</v>
      </c>
      <c r="AC449" s="1">
        <f>(Table2[[#This Row],[Close Price]]/Table2[[#This Row],[Day Low]])-1</f>
        <v>6.4785174345993735E-3</v>
      </c>
      <c r="AD449" s="1">
        <f>(Table2[[#This Row],[Day High]]/Table2[[#This Row],[Close Price]])-1</f>
        <v>9.612101285251029E-3</v>
      </c>
      <c r="AE449" s="1">
        <f>(Table2[[#This Row],[Close Price]]/Table2[[#This Row],[Current Week Low]])-1</f>
        <v>3.5863532603543025E-2</v>
      </c>
      <c r="AF449" s="1">
        <f>(Table2[[#This Row],[Current Week High]]/Table2[[#This Row],[Close Price]])-1</f>
        <v>1.2005885893920043E-2</v>
      </c>
      <c r="AG449" s="1">
        <f>(Table2[[#This Row],[Close Price]]/Table2[[#This Row],[Current Month Low]])-1</f>
        <v>3.5863532603543025E-2</v>
      </c>
      <c r="AH449" s="1">
        <f>(Table2[[#This Row],[Current Month High]]/Table2[[#This Row],[Close Price]])-1</f>
        <v>3.9360155455188561E-2</v>
      </c>
      <c r="AI449">
        <v>7.4422059429222998</v>
      </c>
      <c r="AJ449">
        <v>29.122272727272701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0.04</v>
      </c>
      <c r="AM449" t="s">
        <v>3159</v>
      </c>
      <c r="AN449">
        <v>-1.47</v>
      </c>
      <c r="AO449" t="s">
        <v>3158</v>
      </c>
      <c r="AP449">
        <v>2.1893159457841E-2</v>
      </c>
      <c r="AQ449">
        <f>(Table2[[#This Row],[Sharpe Ratio]]-AVERAGE(Table2[Sharpe Ratio]))/_xlfn.STDEV.P(Table2[Sharpe Ratio])</f>
        <v>-0.41549970871411379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-0.75194856023564505</v>
      </c>
      <c r="AS449">
        <f>_xlfn.RANK.AVG(Table2[[#This Row],[1Y Return vs Nifty Z-Score]],Table2[1Y Return vs Nifty Z-Score])</f>
        <v>450</v>
      </c>
      <c r="AT449">
        <f>_xlfn.RANK.AVG(Table2[[#This Row],[6M Return vs Nifty Z-Score]],Table2[6M Return vs Nifty Z-Score])</f>
        <v>373</v>
      </c>
      <c r="AU449">
        <f>_xlfn.RANK.AVG(Table2[[#This Row],[Sharpe Ratio Z-Score]],Table2[Sharpe Ratio Z-Score])</f>
        <v>443</v>
      </c>
      <c r="AV449">
        <f>(Table2[[#This Row],[Rank 1Y]]+Table2[[#This Row],[Rank 6M]]+Table2[[#This Row],[Rank Sharpe]])/3</f>
        <v>422</v>
      </c>
    </row>
    <row r="450" spans="1:48" hidden="1" x14ac:dyDescent="0.3">
      <c r="A450" t="s">
        <v>1296</v>
      </c>
      <c r="B450" t="s">
        <v>1297</v>
      </c>
      <c r="C450" t="s">
        <v>3114</v>
      </c>
      <c r="D450" t="s">
        <v>247</v>
      </c>
      <c r="E450">
        <v>8655.9474140000002</v>
      </c>
      <c r="F450">
        <v>648.25</v>
      </c>
      <c r="G450">
        <v>-22.297327124639299</v>
      </c>
      <c r="H450">
        <f>(Table2[[#This Row],[1Y Return vs Nifty]]-AVERAGE(Table2[1Y Return vs Nifty]))/_xlfn.STDEV.P(Table2[1Y Return vs Nifty])</f>
        <v>-0.77922956604109495</v>
      </c>
      <c r="I450">
        <v>-3.50242842555723</v>
      </c>
      <c r="J450">
        <f>(Table2[[#This Row],[1M Return vs Nifty]]-AVERAGE(Table2[1M Return vs Nifty]))/_xlfn.STDEV.P(Table2[1M Return vs Nifty])</f>
        <v>-0.17277962542159112</v>
      </c>
      <c r="K450">
        <v>1.9052207518661799</v>
      </c>
      <c r="L450">
        <f>(Table2[[#This Row],[6M Return vs Nifty]]-AVERAGE(Table2[6M Return vs Nifty]))/_xlfn.STDEV.P(Table2[6M Return vs Nifty])</f>
        <v>-5.8358845934181031E-2</v>
      </c>
      <c r="M450">
        <v>1.07842579284065</v>
      </c>
      <c r="N450">
        <f>(Table2[[#This Row],[1W Return vs Nifty]]-AVERAGE(Table2[1W Return vs Nifty]))/_xlfn.STDEV.P(Table2[1W Return vs Nifty])</f>
        <v>0.20545732613605783</v>
      </c>
      <c r="O450">
        <v>657.23</v>
      </c>
      <c r="P450">
        <v>672.85151692313195</v>
      </c>
      <c r="Q450">
        <v>644.36084199930303</v>
      </c>
      <c r="R450">
        <v>37.399780507710297</v>
      </c>
      <c r="S450" s="1">
        <f>(Table2[[#This Row],[Close Price]]-Table2[[#This Row],[20D EMA]])/Table2[[#This Row],[20D EMA]]</f>
        <v>-1.3663405504922201E-2</v>
      </c>
      <c r="T450" s="1">
        <f>(Table2[[#This Row],[Close Price]]-Table2[[#This Row],[50D EMA]])/Table2[[#This Row],[50D EMA]]</f>
        <v>-3.6563069718014006E-2</v>
      </c>
      <c r="U450" s="1">
        <f>(Table2[[#This Row],[Close Price]]-Table2[[#This Row],[200D EMA]])/Table2[[#This Row],[200D EMA]]</f>
        <v>6.035683342628031E-3</v>
      </c>
      <c r="V450">
        <v>0.25217347912160598</v>
      </c>
      <c r="W450">
        <v>628</v>
      </c>
      <c r="X450">
        <v>650</v>
      </c>
      <c r="Y450">
        <v>619.9</v>
      </c>
      <c r="Z450">
        <v>650</v>
      </c>
      <c r="AA450">
        <v>616.65</v>
      </c>
      <c r="AB450">
        <v>704.25</v>
      </c>
      <c r="AC450" s="1">
        <f>(Table2[[#This Row],[Close Price]]/Table2[[#This Row],[Day Low]])-1</f>
        <v>3.2245222929936368E-2</v>
      </c>
      <c r="AD450" s="1">
        <f>(Table2[[#This Row],[Day High]]/Table2[[#This Row],[Close Price]])-1</f>
        <v>2.6995757809487042E-3</v>
      </c>
      <c r="AE450" s="1">
        <f>(Table2[[#This Row],[Close Price]]/Table2[[#This Row],[Current Week Low]])-1</f>
        <v>4.5733182771414693E-2</v>
      </c>
      <c r="AF450" s="1">
        <f>(Table2[[#This Row],[Current Week High]]/Table2[[#This Row],[Close Price]])-1</f>
        <v>2.6995757809487042E-3</v>
      </c>
      <c r="AG450" s="1">
        <f>(Table2[[#This Row],[Close Price]]/Table2[[#This Row],[Current Month Low]])-1</f>
        <v>5.1244628233195533E-2</v>
      </c>
      <c r="AH450" s="1">
        <f>(Table2[[#This Row],[Current Month High]]/Table2[[#This Row],[Close Price]])-1</f>
        <v>8.6386424990358757E-2</v>
      </c>
      <c r="AI450">
        <v>31.893559583494</v>
      </c>
      <c r="AJ450">
        <v>17.521754894851298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0.02</v>
      </c>
      <c r="AM450" t="s">
        <v>3159</v>
      </c>
      <c r="AN450">
        <v>-2.2400000000000002</v>
      </c>
      <c r="AO450" t="s">
        <v>3158</v>
      </c>
      <c r="AP450">
        <v>5.2376431715924002E-2</v>
      </c>
      <c r="AQ450">
        <f>(Table2[[#This Row],[Sharpe Ratio]]-AVERAGE(Table2[Sharpe Ratio]))/_xlfn.STDEV.P(Table2[Sharpe Ratio])</f>
        <v>-5.3184025536275832E-2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581</v>
      </c>
      <c r="AT450">
        <f>_xlfn.RANK.AVG(Table2[[#This Row],[6M Return vs Nifty Z-Score]],Table2[6M Return vs Nifty Z-Score])</f>
        <v>336</v>
      </c>
      <c r="AU450">
        <f>_xlfn.RANK.AVG(Table2[[#This Row],[Sharpe Ratio Z-Score]],Table2[Sharpe Ratio Z-Score])</f>
        <v>350</v>
      </c>
      <c r="AV450">
        <f>(Table2[[#This Row],[Rank 1Y]]+Table2[[#This Row],[Rank 6M]]+Table2[[#This Row],[Rank Sharpe]])/3</f>
        <v>422.33333333333331</v>
      </c>
    </row>
    <row r="451" spans="1:48" hidden="1" x14ac:dyDescent="0.3">
      <c r="A451" t="s">
        <v>1438</v>
      </c>
      <c r="B451" t="s">
        <v>1439</v>
      </c>
      <c r="C451" t="s">
        <v>3115</v>
      </c>
      <c r="D451" t="s">
        <v>48</v>
      </c>
      <c r="E451">
        <v>7178.424001245</v>
      </c>
      <c r="F451">
        <v>490.95</v>
      </c>
      <c r="G451">
        <v>33.668685434433101</v>
      </c>
      <c r="H451">
        <f>(Table2[[#This Row],[1Y Return vs Nifty]]-AVERAGE(Table2[1Y Return vs Nifty]))/_xlfn.STDEV.P(Table2[1Y Return vs Nifty])</f>
        <v>0.20657620298984372</v>
      </c>
      <c r="I451">
        <v>-4.0394836688515099</v>
      </c>
      <c r="J451">
        <f>(Table2[[#This Row],[1M Return vs Nifty]]-AVERAGE(Table2[1M Return vs Nifty]))/_xlfn.STDEV.P(Table2[1M Return vs Nifty])</f>
        <v>-0.23287544730621379</v>
      </c>
      <c r="K451">
        <v>-3.2889534636291602</v>
      </c>
      <c r="L451">
        <f>(Table2[[#This Row],[6M Return vs Nifty]]-AVERAGE(Table2[6M Return vs Nifty]))/_xlfn.STDEV.P(Table2[6M Return vs Nifty])</f>
        <v>-0.24828165470889488</v>
      </c>
      <c r="M451">
        <v>4.6459014120592101</v>
      </c>
      <c r="N451">
        <f>(Table2[[#This Row],[1W Return vs Nifty]]-AVERAGE(Table2[1W Return vs Nifty]))/_xlfn.STDEV.P(Table2[1W Return vs Nifty])</f>
        <v>0.90381031108719612</v>
      </c>
      <c r="O451">
        <v>495.54</v>
      </c>
      <c r="P451">
        <v>510.71132904446102</v>
      </c>
      <c r="Q451">
        <v>472.550846748683</v>
      </c>
      <c r="R451">
        <v>42.813989929006503</v>
      </c>
      <c r="S451" s="1">
        <f>(Table2[[#This Row],[Close Price]]-Table2[[#This Row],[20D EMA]])/Table2[[#This Row],[20D EMA]]</f>
        <v>-9.2626225935343899E-3</v>
      </c>
      <c r="T451" s="1">
        <f>(Table2[[#This Row],[Close Price]]-Table2[[#This Row],[50D EMA]])/Table2[[#This Row],[50D EMA]]</f>
        <v>-3.8693735424734768E-2</v>
      </c>
      <c r="U451" s="1">
        <f>(Table2[[#This Row],[Close Price]]-Table2[[#This Row],[200D EMA]])/Table2[[#This Row],[200D EMA]]</f>
        <v>3.8935816913480678E-2</v>
      </c>
      <c r="V451">
        <v>0.39163996368320703</v>
      </c>
      <c r="W451">
        <v>480.75</v>
      </c>
      <c r="X451">
        <v>495</v>
      </c>
      <c r="Y451">
        <v>467</v>
      </c>
      <c r="Z451">
        <v>495</v>
      </c>
      <c r="AA451">
        <v>458.15</v>
      </c>
      <c r="AB451">
        <v>540.35</v>
      </c>
      <c r="AC451" s="1">
        <f>(Table2[[#This Row],[Close Price]]/Table2[[#This Row],[Day Low]])-1</f>
        <v>2.121684867394702E-2</v>
      </c>
      <c r="AD451" s="1">
        <f>(Table2[[#This Row],[Day High]]/Table2[[#This Row],[Close Price]])-1</f>
        <v>8.2493125572868919E-3</v>
      </c>
      <c r="AE451" s="1">
        <f>(Table2[[#This Row],[Close Price]]/Table2[[#This Row],[Current Week Low]])-1</f>
        <v>5.1284796573875857E-2</v>
      </c>
      <c r="AF451" s="1">
        <f>(Table2[[#This Row],[Current Week High]]/Table2[[#This Row],[Close Price]])-1</f>
        <v>8.2493125572868919E-3</v>
      </c>
      <c r="AG451" s="1">
        <f>(Table2[[#This Row],[Close Price]]/Table2[[#This Row],[Current Month Low]])-1</f>
        <v>7.1592273272945484E-2</v>
      </c>
      <c r="AH451" s="1">
        <f>(Table2[[#This Row],[Current Month High]]/Table2[[#This Row],[Close Price]])-1</f>
        <v>0.10062124452591914</v>
      </c>
      <c r="AI451">
        <v>19.767797128017101</v>
      </c>
      <c r="AJ451">
        <v>62.998007968127403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-0.09</v>
      </c>
      <c r="AM451" t="s">
        <v>3158</v>
      </c>
      <c r="AN451">
        <v>-3.7</v>
      </c>
      <c r="AO451" t="s">
        <v>3158</v>
      </c>
      <c r="AP451">
        <v>-3.2551207436214001E-2</v>
      </c>
      <c r="AQ451">
        <f>(Table2[[#This Row],[Sharpe Ratio]]-AVERAGE(Table2[Sharpe Ratio]))/_xlfn.STDEV.P(Table2[Sharpe Ratio])</f>
        <v>-1.0626102885559419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232</v>
      </c>
      <c r="AT451">
        <f>_xlfn.RANK.AVG(Table2[[#This Row],[6M Return vs Nifty Z-Score]],Table2[6M Return vs Nifty Z-Score])</f>
        <v>410</v>
      </c>
      <c r="AU451">
        <f>_xlfn.RANK.AVG(Table2[[#This Row],[Sharpe Ratio Z-Score]],Table2[Sharpe Ratio Z-Score])</f>
        <v>626</v>
      </c>
      <c r="AV451">
        <f>(Table2[[#This Row],[Rank 1Y]]+Table2[[#This Row],[Rank 6M]]+Table2[[#This Row],[Rank Sharpe]])/3</f>
        <v>422.66666666666669</v>
      </c>
    </row>
    <row r="452" spans="1:48" hidden="1" x14ac:dyDescent="0.3">
      <c r="A452" t="s">
        <v>1739</v>
      </c>
      <c r="B452" t="s">
        <v>1740</v>
      </c>
      <c r="C452" t="s">
        <v>3123</v>
      </c>
      <c r="D452" t="s">
        <v>267</v>
      </c>
      <c r="E452">
        <v>4607.2869335249998</v>
      </c>
      <c r="F452">
        <v>506.05</v>
      </c>
      <c r="G452">
        <v>6.1095753391102496</v>
      </c>
      <c r="H452">
        <f>(Table2[[#This Row],[1Y Return vs Nifty]]-AVERAGE(Table2[1Y Return vs Nifty]))/_xlfn.STDEV.P(Table2[1Y Return vs Nifty])</f>
        <v>-0.27886001944340832</v>
      </c>
      <c r="I452">
        <v>-4.5371490527425097E-2</v>
      </c>
      <c r="J452">
        <f>(Table2[[#This Row],[1M Return vs Nifty]]-AVERAGE(Table2[1M Return vs Nifty]))/_xlfn.STDEV.P(Table2[1M Return vs Nifty])</f>
        <v>0.2140607981783913</v>
      </c>
      <c r="K452">
        <v>10.6529809056979</v>
      </c>
      <c r="L452">
        <f>(Table2[[#This Row],[6M Return vs Nifty]]-AVERAGE(Table2[6M Return vs Nifty]))/_xlfn.STDEV.P(Table2[6M Return vs Nifty])</f>
        <v>0.26149934710580819</v>
      </c>
      <c r="M452">
        <v>1.6605669009789299</v>
      </c>
      <c r="N452">
        <f>(Table2[[#This Row],[1W Return vs Nifty]]-AVERAGE(Table2[1W Return vs Nifty]))/_xlfn.STDEV.P(Table2[1W Return vs Nifty])</f>
        <v>0.31941465168610095</v>
      </c>
      <c r="O452">
        <v>494.22</v>
      </c>
      <c r="P452">
        <v>505.16742549040902</v>
      </c>
      <c r="Q452">
        <v>483.93987060564302</v>
      </c>
      <c r="R452">
        <v>46.225073829884899</v>
      </c>
      <c r="S452" s="1">
        <f>(Table2[[#This Row],[Close Price]]-Table2[[#This Row],[20D EMA]])/Table2[[#This Row],[20D EMA]]</f>
        <v>2.3936708348508726E-2</v>
      </c>
      <c r="T452" s="1">
        <f>(Table2[[#This Row],[Close Price]]-Table2[[#This Row],[50D EMA]])/Table2[[#This Row],[50D EMA]]</f>
        <v>1.747093072626773E-3</v>
      </c>
      <c r="U452" s="1">
        <f>(Table2[[#This Row],[Close Price]]-Table2[[#This Row],[200D EMA]])/Table2[[#This Row],[200D EMA]]</f>
        <v>4.568776151195502E-2</v>
      </c>
      <c r="V452">
        <v>0.50277817641821698</v>
      </c>
      <c r="W452">
        <v>485</v>
      </c>
      <c r="X452">
        <v>508</v>
      </c>
      <c r="Y452">
        <v>468</v>
      </c>
      <c r="Z452">
        <v>508</v>
      </c>
      <c r="AA452">
        <v>459.3</v>
      </c>
      <c r="AB452">
        <v>528.95000000000005</v>
      </c>
      <c r="AC452" s="1">
        <f>(Table2[[#This Row],[Close Price]]/Table2[[#This Row],[Day Low]])-1</f>
        <v>4.3402061855670082E-2</v>
      </c>
      <c r="AD452" s="1">
        <f>(Table2[[#This Row],[Day High]]/Table2[[#This Row],[Close Price]])-1</f>
        <v>3.8533741725126358E-3</v>
      </c>
      <c r="AE452" s="1">
        <f>(Table2[[#This Row],[Close Price]]/Table2[[#This Row],[Current Week Low]])-1</f>
        <v>8.1303418803418737E-2</v>
      </c>
      <c r="AF452" s="1">
        <f>(Table2[[#This Row],[Current Week High]]/Table2[[#This Row],[Close Price]])-1</f>
        <v>3.8533741725126358E-3</v>
      </c>
      <c r="AG452" s="1">
        <f>(Table2[[#This Row],[Close Price]]/Table2[[#This Row],[Current Month Low]])-1</f>
        <v>0.10178532549531893</v>
      </c>
      <c r="AH452" s="1">
        <f>(Table2[[#This Row],[Current Month High]]/Table2[[#This Row],[Close Price]])-1</f>
        <v>4.5252445410532527E-2</v>
      </c>
      <c r="AI452">
        <v>21.302242861377302</v>
      </c>
      <c r="AJ452">
        <v>40.530408219938899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-0.02</v>
      </c>
      <c r="AM452" t="s">
        <v>3158</v>
      </c>
      <c r="AN452">
        <v>-0.66</v>
      </c>
      <c r="AO452" t="s">
        <v>3158</v>
      </c>
      <c r="AP452">
        <v>-4.4254621922476998E-2</v>
      </c>
      <c r="AQ452">
        <f>(Table2[[#This Row],[Sharpe Ratio]]-AVERAGE(Table2[Sharpe Ratio]))/_xlfn.STDEV.P(Table2[Sharpe Ratio])</f>
        <v>-1.2017138132433023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392</v>
      </c>
      <c r="AT452">
        <f>_xlfn.RANK.AVG(Table2[[#This Row],[6M Return vs Nifty Z-Score]],Table2[6M Return vs Nifty Z-Score])</f>
        <v>229</v>
      </c>
      <c r="AU452">
        <f>_xlfn.RANK.AVG(Table2[[#This Row],[Sharpe Ratio Z-Score]],Table2[Sharpe Ratio Z-Score])</f>
        <v>649</v>
      </c>
      <c r="AV452">
        <f>(Table2[[#This Row],[Rank 1Y]]+Table2[[#This Row],[Rank 6M]]+Table2[[#This Row],[Rank Sharpe]])/3</f>
        <v>423.33333333333331</v>
      </c>
    </row>
    <row r="453" spans="1:48" hidden="1" x14ac:dyDescent="0.3">
      <c r="A453" t="s">
        <v>211</v>
      </c>
      <c r="B453" t="s">
        <v>212</v>
      </c>
      <c r="C453" t="s">
        <v>3112</v>
      </c>
      <c r="D453" t="s">
        <v>34</v>
      </c>
      <c r="E453">
        <v>114883.460906928</v>
      </c>
      <c r="F453">
        <v>99.96</v>
      </c>
      <c r="G453">
        <v>9.4840223024015593</v>
      </c>
      <c r="H453">
        <f>(Table2[[#This Row],[1Y Return vs Nifty]]-AVERAGE(Table2[1Y Return vs Nifty]))/_xlfn.STDEV.P(Table2[1Y Return vs Nifty])</f>
        <v>-0.21942127918671564</v>
      </c>
      <c r="I453">
        <v>-0.71462186216098</v>
      </c>
      <c r="J453">
        <f>(Table2[[#This Row],[1M Return vs Nifty]]-AVERAGE(Table2[1M Return vs Nifty]))/_xlfn.STDEV.P(Table2[1M Return vs Nifty])</f>
        <v>0.13917250385096858</v>
      </c>
      <c r="K453">
        <v>-36.811281485075803</v>
      </c>
      <c r="L453">
        <f>(Table2[[#This Row],[6M Return vs Nifty]]-AVERAGE(Table2[6M Return vs Nifty]))/_xlfn.STDEV.P(Table2[6M Return vs Nifty])</f>
        <v>-1.4740115648661898</v>
      </c>
      <c r="M453">
        <v>6.1046128413163396</v>
      </c>
      <c r="N453">
        <f>(Table2[[#This Row],[1W Return vs Nifty]]-AVERAGE(Table2[1W Return vs Nifty]))/_xlfn.STDEV.P(Table2[1W Return vs Nifty])</f>
        <v>1.1893611009275478</v>
      </c>
      <c r="O453">
        <v>101.79</v>
      </c>
      <c r="P453">
        <v>106.63240839672901</v>
      </c>
      <c r="Q453">
        <v>109.22626134313499</v>
      </c>
      <c r="R453">
        <v>51.843095298171001</v>
      </c>
      <c r="S453" s="1">
        <f>(Table2[[#This Row],[Close Price]]-Table2[[#This Row],[20D EMA]])/Table2[[#This Row],[20D EMA]]</f>
        <v>-1.7978190391983617E-2</v>
      </c>
      <c r="T453" s="1">
        <f>(Table2[[#This Row],[Close Price]]-Table2[[#This Row],[50D EMA]])/Table2[[#This Row],[50D EMA]]</f>
        <v>-6.2573925667177274E-2</v>
      </c>
      <c r="U453" s="1">
        <f>(Table2[[#This Row],[Close Price]]-Table2[[#This Row],[200D EMA]])/Table2[[#This Row],[200D EMA]]</f>
        <v>-8.4835471151255296E-2</v>
      </c>
      <c r="V453">
        <v>1.2868283899891599</v>
      </c>
      <c r="W453">
        <v>99.8</v>
      </c>
      <c r="X453">
        <v>101.9</v>
      </c>
      <c r="Y453">
        <v>95.98</v>
      </c>
      <c r="Z453">
        <v>102.61</v>
      </c>
      <c r="AA453">
        <v>92.4</v>
      </c>
      <c r="AB453">
        <v>107.4</v>
      </c>
      <c r="AC453" s="1">
        <f>(Table2[[#This Row],[Close Price]]/Table2[[#This Row],[Day Low]])-1</f>
        <v>1.6032064128255197E-3</v>
      </c>
      <c r="AD453" s="1">
        <f>(Table2[[#This Row],[Day High]]/Table2[[#This Row],[Close Price]])-1</f>
        <v>1.9407763105242282E-2</v>
      </c>
      <c r="AE453" s="1">
        <f>(Table2[[#This Row],[Close Price]]/Table2[[#This Row],[Current Week Low]])-1</f>
        <v>4.1466972285892689E-2</v>
      </c>
      <c r="AF453" s="1">
        <f>(Table2[[#This Row],[Current Week High]]/Table2[[#This Row],[Close Price]])-1</f>
        <v>2.6510604241696711E-2</v>
      </c>
      <c r="AG453" s="1">
        <f>(Table2[[#This Row],[Close Price]]/Table2[[#This Row],[Current Month Low]])-1</f>
        <v>8.181818181818179E-2</v>
      </c>
      <c r="AH453" s="1">
        <f>(Table2[[#This Row],[Current Month High]]/Table2[[#This Row],[Close Price]])-1</f>
        <v>7.4429771908763653E-2</v>
      </c>
      <c r="AI453">
        <v>42.9571828731492</v>
      </c>
      <c r="AJ453">
        <v>38.1617138908085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-0.15</v>
      </c>
      <c r="AM453" t="s">
        <v>3158</v>
      </c>
      <c r="AN453">
        <v>-4.8099999999999996</v>
      </c>
      <c r="AO453" t="s">
        <v>3158</v>
      </c>
      <c r="AP453">
        <v>0.11006234234634001</v>
      </c>
      <c r="AQ453">
        <f>(Table2[[#This Row],[Sharpe Ratio]]-AVERAGE(Table2[Sharpe Ratio]))/_xlfn.STDEV.P(Table2[Sharpe Ratio])</f>
        <v>0.63245464024878795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373</v>
      </c>
      <c r="AT453">
        <f>_xlfn.RANK.AVG(Table2[[#This Row],[6M Return vs Nifty Z-Score]],Table2[6M Return vs Nifty Z-Score])</f>
        <v>711</v>
      </c>
      <c r="AU453">
        <f>_xlfn.RANK.AVG(Table2[[#This Row],[Sharpe Ratio Z-Score]],Table2[Sharpe Ratio Z-Score])</f>
        <v>187</v>
      </c>
      <c r="AV453">
        <f>(Table2[[#This Row],[Rank 1Y]]+Table2[[#This Row],[Rank 6M]]+Table2[[#This Row],[Rank Sharpe]])/3</f>
        <v>423.66666666666669</v>
      </c>
    </row>
    <row r="454" spans="1:48" hidden="1" x14ac:dyDescent="0.3">
      <c r="A454" t="s">
        <v>500</v>
      </c>
      <c r="B454" t="s">
        <v>501</v>
      </c>
      <c r="C454" t="s">
        <v>3112</v>
      </c>
      <c r="D454" t="s">
        <v>34</v>
      </c>
      <c r="E454">
        <v>42565.0650933</v>
      </c>
      <c r="F454">
        <v>55.34</v>
      </c>
      <c r="G454">
        <v>5.5431367333448698</v>
      </c>
      <c r="H454">
        <f>(Table2[[#This Row],[1Y Return vs Nifty]]-AVERAGE(Table2[1Y Return vs Nifty]))/_xlfn.STDEV.P(Table2[1Y Return vs Nifty])</f>
        <v>-0.28883747575720164</v>
      </c>
      <c r="I454">
        <v>-7.4019475518471198</v>
      </c>
      <c r="J454">
        <f>(Table2[[#This Row],[1M Return vs Nifty]]-AVERAGE(Table2[1M Return vs Nifty]))/_xlfn.STDEV.P(Table2[1M Return vs Nifty])</f>
        <v>-0.60913102460304802</v>
      </c>
      <c r="K454">
        <v>-28.735402644851</v>
      </c>
      <c r="L454">
        <f>(Table2[[#This Row],[6M Return vs Nifty]]-AVERAGE(Table2[6M Return vs Nifty]))/_xlfn.STDEV.P(Table2[6M Return vs Nifty])</f>
        <v>-1.1787204311795036</v>
      </c>
      <c r="M454">
        <v>6.2912550737676396</v>
      </c>
      <c r="N454">
        <f>(Table2[[#This Row],[1W Return vs Nifty]]-AVERAGE(Table2[1W Return vs Nifty]))/_xlfn.STDEV.P(Table2[1W Return vs Nifty])</f>
        <v>1.2258973450571884</v>
      </c>
      <c r="O454">
        <v>53.63</v>
      </c>
      <c r="P454">
        <v>56.961157815432998</v>
      </c>
      <c r="Q454">
        <v>57.8880562131</v>
      </c>
      <c r="R454">
        <v>47.811978075862797</v>
      </c>
      <c r="S454" s="1">
        <f>(Table2[[#This Row],[Close Price]]-Table2[[#This Row],[20D EMA]])/Table2[[#This Row],[20D EMA]]</f>
        <v>3.1885138914786518E-2</v>
      </c>
      <c r="T454" s="1">
        <f>(Table2[[#This Row],[Close Price]]-Table2[[#This Row],[50D EMA]])/Table2[[#This Row],[50D EMA]]</f>
        <v>-2.8460759535224183E-2</v>
      </c>
      <c r="U454" s="1">
        <f>(Table2[[#This Row],[Close Price]]-Table2[[#This Row],[200D EMA]])/Table2[[#This Row],[200D EMA]]</f>
        <v>-4.401695927947525E-2</v>
      </c>
      <c r="V454">
        <v>1.4962693379874099</v>
      </c>
      <c r="W454">
        <v>51.7</v>
      </c>
      <c r="X454">
        <v>56.9</v>
      </c>
      <c r="Y454">
        <v>48.76</v>
      </c>
      <c r="Z454">
        <v>56.9</v>
      </c>
      <c r="AA454">
        <v>47.37</v>
      </c>
      <c r="AB454">
        <v>60.61</v>
      </c>
      <c r="AC454" s="1">
        <f>(Table2[[#This Row],[Close Price]]/Table2[[#This Row],[Day Low]])-1</f>
        <v>7.0406189555125787E-2</v>
      </c>
      <c r="AD454" s="1">
        <f>(Table2[[#This Row],[Day High]]/Table2[[#This Row],[Close Price]])-1</f>
        <v>2.8189374774123532E-2</v>
      </c>
      <c r="AE454" s="1">
        <f>(Table2[[#This Row],[Close Price]]/Table2[[#This Row],[Current Week Low]])-1</f>
        <v>0.134946677604594</v>
      </c>
      <c r="AF454" s="1">
        <f>(Table2[[#This Row],[Current Week High]]/Table2[[#This Row],[Close Price]])-1</f>
        <v>2.8189374774123532E-2</v>
      </c>
      <c r="AG454" s="1">
        <f>(Table2[[#This Row],[Close Price]]/Table2[[#This Row],[Current Month Low]])-1</f>
        <v>0.16824994722398157</v>
      </c>
      <c r="AH454" s="1">
        <f>(Table2[[#This Row],[Current Month High]]/Table2[[#This Row],[Close Price]])-1</f>
        <v>9.5229490422840568E-2</v>
      </c>
      <c r="AI454">
        <v>32.815323455005398</v>
      </c>
      <c r="AJ454">
        <v>34.320388349514502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-0.12</v>
      </c>
      <c r="AM454" t="s">
        <v>3158</v>
      </c>
      <c r="AN454">
        <v>2.1</v>
      </c>
      <c r="AO454" t="s">
        <v>3159</v>
      </c>
      <c r="AP454">
        <v>0.10772807350090199</v>
      </c>
      <c r="AQ454">
        <f>(Table2[[#This Row],[Sharpe Ratio]]-AVERAGE(Table2[Sharpe Ratio]))/_xlfn.STDEV.P(Table2[Sharpe Ratio])</f>
        <v>0.60471017094459911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399</v>
      </c>
      <c r="AT454">
        <f>_xlfn.RANK.AVG(Table2[[#This Row],[6M Return vs Nifty Z-Score]],Table2[6M Return vs Nifty Z-Score])</f>
        <v>684</v>
      </c>
      <c r="AU454">
        <f>_xlfn.RANK.AVG(Table2[[#This Row],[Sharpe Ratio Z-Score]],Table2[Sharpe Ratio Z-Score])</f>
        <v>190</v>
      </c>
      <c r="AV454">
        <f>(Table2[[#This Row],[Rank 1Y]]+Table2[[#This Row],[Rank 6M]]+Table2[[#This Row],[Rank Sharpe]])/3</f>
        <v>424.33333333333331</v>
      </c>
    </row>
    <row r="455" spans="1:48" hidden="1" x14ac:dyDescent="0.3">
      <c r="A455" t="s">
        <v>691</v>
      </c>
      <c r="B455" t="s">
        <v>692</v>
      </c>
      <c r="C455" t="s">
        <v>3123</v>
      </c>
      <c r="D455" t="s">
        <v>267</v>
      </c>
      <c r="E455">
        <v>25601.824397910001</v>
      </c>
      <c r="F455">
        <v>3403.65</v>
      </c>
      <c r="G455">
        <v>-11.952762694969699</v>
      </c>
      <c r="H455">
        <f>(Table2[[#This Row],[1Y Return vs Nifty]]-AVERAGE(Table2[1Y Return vs Nifty]))/_xlfn.STDEV.P(Table2[1Y Return vs Nifty])</f>
        <v>-0.59701663310940212</v>
      </c>
      <c r="I455">
        <v>-7.7429582973500697</v>
      </c>
      <c r="J455">
        <f>(Table2[[#This Row],[1M Return vs Nifty]]-AVERAGE(Table2[1M Return vs Nifty]))/_xlfn.STDEV.P(Table2[1M Return vs Nifty])</f>
        <v>-0.64728970805017771</v>
      </c>
      <c r="K455">
        <v>-5.7878071734507097</v>
      </c>
      <c r="L455">
        <f>(Table2[[#This Row],[6M Return vs Nifty]]-AVERAGE(Table2[6M Return vs Nifty]))/_xlfn.STDEV.P(Table2[6M Return vs Nifty])</f>
        <v>-0.33965119596737253</v>
      </c>
      <c r="M455">
        <v>-4.16165745160857</v>
      </c>
      <c r="N455">
        <f>(Table2[[#This Row],[1W Return vs Nifty]]-AVERAGE(Table2[1W Return vs Nifty]))/_xlfn.STDEV.P(Table2[1W Return vs Nifty])</f>
        <v>-0.82031780612823468</v>
      </c>
      <c r="O455">
        <v>3560.08</v>
      </c>
      <c r="P455">
        <v>3695.00305819088</v>
      </c>
      <c r="Q455">
        <v>3622.72274070403</v>
      </c>
      <c r="R455">
        <v>17.606985495020801</v>
      </c>
      <c r="S455" s="1">
        <f>(Table2[[#This Row],[Close Price]]-Table2[[#This Row],[20D EMA]])/Table2[[#This Row],[20D EMA]]</f>
        <v>-4.3940023819689401E-2</v>
      </c>
      <c r="T455" s="1">
        <f>(Table2[[#This Row],[Close Price]]-Table2[[#This Row],[50D EMA]])/Table2[[#This Row],[50D EMA]]</f>
        <v>-7.8850559418354046E-2</v>
      </c>
      <c r="U455" s="1">
        <f>(Table2[[#This Row],[Close Price]]-Table2[[#This Row],[200D EMA]])/Table2[[#This Row],[200D EMA]]</f>
        <v>-6.0471848491904165E-2</v>
      </c>
      <c r="V455">
        <v>0.60662122472760904</v>
      </c>
      <c r="W455">
        <v>3282.8</v>
      </c>
      <c r="X455">
        <v>3420.9</v>
      </c>
      <c r="Y455">
        <v>3258.5</v>
      </c>
      <c r="Z455">
        <v>3420.9</v>
      </c>
      <c r="AA455">
        <v>3258.5</v>
      </c>
      <c r="AB455">
        <v>3873.4</v>
      </c>
      <c r="AC455" s="1">
        <f>(Table2[[#This Row],[Close Price]]/Table2[[#This Row],[Day Low]])-1</f>
        <v>3.6813086389667404E-2</v>
      </c>
      <c r="AD455" s="1">
        <f>(Table2[[#This Row],[Day High]]/Table2[[#This Row],[Close Price]])-1</f>
        <v>5.0680886695164684E-3</v>
      </c>
      <c r="AE455" s="1">
        <f>(Table2[[#This Row],[Close Price]]/Table2[[#This Row],[Current Week Low]])-1</f>
        <v>4.4545036059536525E-2</v>
      </c>
      <c r="AF455" s="1">
        <f>(Table2[[#This Row],[Current Week High]]/Table2[[#This Row],[Close Price]])-1</f>
        <v>5.0680886695164684E-3</v>
      </c>
      <c r="AG455" s="1">
        <f>(Table2[[#This Row],[Close Price]]/Table2[[#This Row],[Current Month Low]])-1</f>
        <v>4.4545036059536525E-2</v>
      </c>
      <c r="AH455" s="1">
        <f>(Table2[[#This Row],[Current Month High]]/Table2[[#This Row],[Close Price]])-1</f>
        <v>0.13801360304379129</v>
      </c>
      <c r="AI455">
        <v>41.550982033992902</v>
      </c>
      <c r="AJ455">
        <v>34.824717765894199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-0.06</v>
      </c>
      <c r="AM455" t="s">
        <v>3158</v>
      </c>
      <c r="AN455">
        <v>-10.64</v>
      </c>
      <c r="AO455" t="s">
        <v>3158</v>
      </c>
      <c r="AP455">
        <v>6.4069342162121998E-2</v>
      </c>
      <c r="AQ455">
        <f>(Table2[[#This Row],[Sharpe Ratio]]-AVERAGE(Table2[Sharpe Ratio]))/_xlfn.STDEV.P(Table2[Sharpe Ratio])</f>
        <v>8.5794651056691956E-2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519</v>
      </c>
      <c r="AT455">
        <f>_xlfn.RANK.AVG(Table2[[#This Row],[6M Return vs Nifty Z-Score]],Table2[6M Return vs Nifty Z-Score])</f>
        <v>441</v>
      </c>
      <c r="AU455">
        <f>_xlfn.RANK.AVG(Table2[[#This Row],[Sharpe Ratio Z-Score]],Table2[Sharpe Ratio Z-Score])</f>
        <v>313</v>
      </c>
      <c r="AV455">
        <f>(Table2[[#This Row],[Rank 1Y]]+Table2[[#This Row],[Rank 6M]]+Table2[[#This Row],[Rank Sharpe]])/3</f>
        <v>424.33333333333331</v>
      </c>
    </row>
    <row r="456" spans="1:48" hidden="1" x14ac:dyDescent="0.3">
      <c r="A456" t="s">
        <v>628</v>
      </c>
      <c r="B456" t="s">
        <v>629</v>
      </c>
      <c r="C456" t="s">
        <v>3129</v>
      </c>
      <c r="D456" t="s">
        <v>630</v>
      </c>
      <c r="E456">
        <v>29386.890113400001</v>
      </c>
      <c r="F456">
        <v>745.7</v>
      </c>
      <c r="G456">
        <v>-8.9891993629128208</v>
      </c>
      <c r="H456">
        <f>(Table2[[#This Row],[1Y Return vs Nifty]]-AVERAGE(Table2[1Y Return vs Nifty]))/_xlfn.STDEV.P(Table2[1Y Return vs Nifty])</f>
        <v>-0.5448153470780529</v>
      </c>
      <c r="I456">
        <v>-5.5574127207540398</v>
      </c>
      <c r="J456">
        <f>(Table2[[#This Row],[1M Return vs Nifty]]-AVERAGE(Table2[1M Return vs Nifty]))/_xlfn.STDEV.P(Table2[1M Return vs Nifty])</f>
        <v>-0.4027298432470871</v>
      </c>
      <c r="K456">
        <v>6.09807775304599</v>
      </c>
      <c r="L456">
        <f>(Table2[[#This Row],[6M Return vs Nifty]]-AVERAGE(Table2[6M Return vs Nifty]))/_xlfn.STDEV.P(Table2[6M Return vs Nifty])</f>
        <v>9.495121749788514E-2</v>
      </c>
      <c r="M456">
        <v>-1.1001362895842901</v>
      </c>
      <c r="N456">
        <f>(Table2[[#This Row],[1W Return vs Nifty]]-AVERAGE(Table2[1W Return vs Nifty]))/_xlfn.STDEV.P(Table2[1W Return vs Nifty])</f>
        <v>-0.22100819053538664</v>
      </c>
      <c r="O456">
        <v>765.34</v>
      </c>
      <c r="P456">
        <v>786.19101600115005</v>
      </c>
      <c r="Q456">
        <v>734.39317959541404</v>
      </c>
      <c r="R456">
        <v>35.693820273847599</v>
      </c>
      <c r="S456" s="1">
        <f>(Table2[[#This Row],[Close Price]]-Table2[[#This Row],[20D EMA]])/Table2[[#This Row],[20D EMA]]</f>
        <v>-2.566179737110302E-2</v>
      </c>
      <c r="T456" s="1">
        <f>(Table2[[#This Row],[Close Price]]-Table2[[#This Row],[50D EMA]])/Table2[[#This Row],[50D EMA]]</f>
        <v>-5.1502771180344763E-2</v>
      </c>
      <c r="U456" s="1">
        <f>(Table2[[#This Row],[Close Price]]-Table2[[#This Row],[200D EMA]])/Table2[[#This Row],[200D EMA]]</f>
        <v>1.5396140267554047E-2</v>
      </c>
      <c r="V456">
        <v>0.47736133311933199</v>
      </c>
      <c r="W456">
        <v>739.8</v>
      </c>
      <c r="X456">
        <v>751.8</v>
      </c>
      <c r="Y456">
        <v>718.25</v>
      </c>
      <c r="Z456">
        <v>751.8</v>
      </c>
      <c r="AA456">
        <v>718.25</v>
      </c>
      <c r="AB456">
        <v>853</v>
      </c>
      <c r="AC456" s="1">
        <f>(Table2[[#This Row],[Close Price]]/Table2[[#This Row],[Day Low]])-1</f>
        <v>7.9751284130846756E-3</v>
      </c>
      <c r="AD456" s="1">
        <f>(Table2[[#This Row],[Day High]]/Table2[[#This Row],[Close Price]])-1</f>
        <v>8.1802333378033776E-3</v>
      </c>
      <c r="AE456" s="1">
        <f>(Table2[[#This Row],[Close Price]]/Table2[[#This Row],[Current Week Low]])-1</f>
        <v>3.8217890706578661E-2</v>
      </c>
      <c r="AF456" s="1">
        <f>(Table2[[#This Row],[Current Week High]]/Table2[[#This Row],[Close Price]])-1</f>
        <v>8.1802333378033776E-3</v>
      </c>
      <c r="AG456" s="1">
        <f>(Table2[[#This Row],[Close Price]]/Table2[[#This Row],[Current Month Low]])-1</f>
        <v>3.8217890706578661E-2</v>
      </c>
      <c r="AH456" s="1">
        <f>(Table2[[#This Row],[Current Month High]]/Table2[[#This Row],[Close Price]])-1</f>
        <v>0.1438916454338206</v>
      </c>
      <c r="AI456">
        <v>23.508113182244799</v>
      </c>
      <c r="AJ456">
        <v>31.377730796335399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-0.05</v>
      </c>
      <c r="AM456" t="s">
        <v>3158</v>
      </c>
      <c r="AN456">
        <v>-5.28</v>
      </c>
      <c r="AO456" t="s">
        <v>3158</v>
      </c>
      <c r="AP456">
        <v>1.0446926005969999E-3</v>
      </c>
      <c r="AQ456">
        <f>(Table2[[#This Row],[Sharpe Ratio]]-AVERAGE(Table2[Sharpe Ratio]))/_xlfn.STDEV.P(Table2[Sharpe Ratio])</f>
        <v>-0.66329877859874242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497</v>
      </c>
      <c r="AT456">
        <f>_xlfn.RANK.AVG(Table2[[#This Row],[6M Return vs Nifty Z-Score]],Table2[6M Return vs Nifty Z-Score])</f>
        <v>287</v>
      </c>
      <c r="AU456">
        <f>_xlfn.RANK.AVG(Table2[[#This Row],[Sharpe Ratio Z-Score]],Table2[Sharpe Ratio Z-Score])</f>
        <v>491</v>
      </c>
      <c r="AV456">
        <f>(Table2[[#This Row],[Rank 1Y]]+Table2[[#This Row],[Rank 6M]]+Table2[[#This Row],[Rank Sharpe]])/3</f>
        <v>425</v>
      </c>
    </row>
    <row r="457" spans="1:48" hidden="1" x14ac:dyDescent="0.3">
      <c r="A457" t="s">
        <v>158</v>
      </c>
      <c r="B457" t="s">
        <v>159</v>
      </c>
      <c r="C457" t="s">
        <v>3126</v>
      </c>
      <c r="D457" t="s">
        <v>160</v>
      </c>
      <c r="E457">
        <v>160396.35493679999</v>
      </c>
      <c r="F457">
        <v>3153.6</v>
      </c>
      <c r="G457">
        <v>9.2258396854437503</v>
      </c>
      <c r="H457">
        <f>(Table2[[#This Row],[1Y Return vs Nifty]]-AVERAGE(Table2[1Y Return vs Nifty]))/_xlfn.STDEV.P(Table2[1Y Return vs Nifty])</f>
        <v>-0.2239690020210317</v>
      </c>
      <c r="I457">
        <v>-2.23121588410927</v>
      </c>
      <c r="J457">
        <f>(Table2[[#This Row],[1M Return vs Nifty]]-AVERAGE(Table2[1M Return vs Nifty]))/_xlfn.STDEV.P(Table2[1M Return vs Nifty])</f>
        <v>-3.0532503878277731E-2</v>
      </c>
      <c r="K457">
        <v>-4.2491348430087097</v>
      </c>
      <c r="L457">
        <f>(Table2[[#This Row],[6M Return vs Nifty]]-AVERAGE(Table2[6M Return vs Nifty]))/_xlfn.STDEV.P(Table2[6M Return vs Nifty])</f>
        <v>-0.28339028544386768</v>
      </c>
      <c r="M457">
        <v>-0.92677256307244504</v>
      </c>
      <c r="N457">
        <f>(Table2[[#This Row],[1W Return vs Nifty]]-AVERAGE(Table2[1W Return vs Nifty]))/_xlfn.STDEV.P(Table2[1W Return vs Nifty])</f>
        <v>-0.18707128701750936</v>
      </c>
      <c r="O457">
        <v>3164.88</v>
      </c>
      <c r="P457">
        <v>3174.4569094857902</v>
      </c>
      <c r="Q457">
        <v>3015.5360169062801</v>
      </c>
      <c r="R457">
        <v>39.885264849268403</v>
      </c>
      <c r="S457" s="1">
        <f>(Table2[[#This Row],[Close Price]]-Table2[[#This Row],[20D EMA]])/Table2[[#This Row],[20D EMA]]</f>
        <v>-3.564116175020917E-3</v>
      </c>
      <c r="T457" s="1">
        <f>(Table2[[#This Row],[Close Price]]-Table2[[#This Row],[50D EMA]])/Table2[[#This Row],[50D EMA]]</f>
        <v>-6.5702292015577517E-3</v>
      </c>
      <c r="U457" s="1">
        <f>(Table2[[#This Row],[Close Price]]-Table2[[#This Row],[200D EMA]])/Table2[[#This Row],[200D EMA]]</f>
        <v>4.5784226193843765E-2</v>
      </c>
      <c r="V457">
        <v>1.1055434747720201</v>
      </c>
      <c r="W457">
        <v>3101</v>
      </c>
      <c r="X457">
        <v>3174</v>
      </c>
      <c r="Y457">
        <v>3079.05</v>
      </c>
      <c r="Z457">
        <v>3208</v>
      </c>
      <c r="AA457">
        <v>3079.05</v>
      </c>
      <c r="AB457">
        <v>3396.4</v>
      </c>
      <c r="AC457" s="1">
        <f>(Table2[[#This Row],[Close Price]]/Table2[[#This Row],[Day Low]])-1</f>
        <v>1.6962270235407972E-2</v>
      </c>
      <c r="AD457" s="1">
        <f>(Table2[[#This Row],[Day High]]/Table2[[#This Row],[Close Price]])-1</f>
        <v>6.4687975646879892E-3</v>
      </c>
      <c r="AE457" s="1">
        <f>(Table2[[#This Row],[Close Price]]/Table2[[#This Row],[Current Week Low]])-1</f>
        <v>2.421201344570556E-2</v>
      </c>
      <c r="AF457" s="1">
        <f>(Table2[[#This Row],[Current Week High]]/Table2[[#This Row],[Close Price]])-1</f>
        <v>1.7250126839168045E-2</v>
      </c>
      <c r="AG457" s="1">
        <f>(Table2[[#This Row],[Close Price]]/Table2[[#This Row],[Current Month Low]])-1</f>
        <v>2.421201344570556E-2</v>
      </c>
      <c r="AH457" s="1">
        <f>(Table2[[#This Row],[Current Month High]]/Table2[[#This Row],[Close Price]])-1</f>
        <v>7.6991374936580481E-2</v>
      </c>
      <c r="AI457">
        <v>8.2889396245560505</v>
      </c>
      <c r="AJ457">
        <v>37.172683775554503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0.08</v>
      </c>
      <c r="AM457" t="s">
        <v>3159</v>
      </c>
      <c r="AN457">
        <v>0.71</v>
      </c>
      <c r="AO457" t="s">
        <v>3159</v>
      </c>
      <c r="AP457">
        <v>3.8896036726019999E-3</v>
      </c>
      <c r="AQ457">
        <f>(Table2[[#This Row],[Sharpe Ratio]]-AVERAGE(Table2[Sharpe Ratio]))/_xlfn.STDEV.P(Table2[Sharpe Ratio])</f>
        <v>-0.62948495802505477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374</v>
      </c>
      <c r="AT457">
        <f>_xlfn.RANK.AVG(Table2[[#This Row],[6M Return vs Nifty Z-Score]],Table2[6M Return vs Nifty Z-Score])</f>
        <v>419</v>
      </c>
      <c r="AU457">
        <f>_xlfn.RANK.AVG(Table2[[#This Row],[Sharpe Ratio Z-Score]],Table2[Sharpe Ratio Z-Score])</f>
        <v>486</v>
      </c>
      <c r="AV457">
        <f>(Table2[[#This Row],[Rank 1Y]]+Table2[[#This Row],[Rank 6M]]+Table2[[#This Row],[Rank Sharpe]])/3</f>
        <v>426.33333333333331</v>
      </c>
    </row>
    <row r="458" spans="1:48" hidden="1" x14ac:dyDescent="0.3">
      <c r="A458" t="s">
        <v>1436</v>
      </c>
      <c r="B458" t="s">
        <v>1437</v>
      </c>
      <c r="C458" t="s">
        <v>3112</v>
      </c>
      <c r="D458" t="s">
        <v>563</v>
      </c>
      <c r="E458">
        <v>7224.9869614299996</v>
      </c>
      <c r="F458">
        <v>672.7</v>
      </c>
      <c r="G458">
        <v>-3.6675215437786002</v>
      </c>
      <c r="H458">
        <f>(Table2[[#This Row],[1Y Return vs Nifty]]-AVERAGE(Table2[1Y Return vs Nifty]))/_xlfn.STDEV.P(Table2[1Y Return vs Nifty])</f>
        <v>-0.45107737191876907</v>
      </c>
      <c r="I458">
        <v>-5.6552199009384303</v>
      </c>
      <c r="J458">
        <f>(Table2[[#This Row],[1M Return vs Nifty]]-AVERAGE(Table2[1M Return vs Nifty]))/_xlfn.STDEV.P(Table2[1M Return vs Nifty])</f>
        <v>-0.41367434654128094</v>
      </c>
      <c r="K458">
        <v>5.9615870067260097</v>
      </c>
      <c r="L458">
        <f>(Table2[[#This Row],[6M Return vs Nifty]]-AVERAGE(Table2[6M Return vs Nifty]))/_xlfn.STDEV.P(Table2[6M Return vs Nifty])</f>
        <v>8.9960490418397779E-2</v>
      </c>
      <c r="M458">
        <v>0.35771664934972303</v>
      </c>
      <c r="N458">
        <f>(Table2[[#This Row],[1W Return vs Nifty]]-AVERAGE(Table2[1W Return vs Nifty]))/_xlfn.STDEV.P(Table2[1W Return vs Nifty])</f>
        <v>6.4374545099781341E-2</v>
      </c>
      <c r="O458">
        <v>703.72</v>
      </c>
      <c r="P458">
        <v>718.15520455637397</v>
      </c>
      <c r="Q458">
        <v>656.70236721446201</v>
      </c>
      <c r="R458">
        <v>30.624989317272</v>
      </c>
      <c r="S458" s="1">
        <f>(Table2[[#This Row],[Close Price]]-Table2[[#This Row],[20D EMA]])/Table2[[#This Row],[20D EMA]]</f>
        <v>-4.4080031830841783E-2</v>
      </c>
      <c r="T458" s="1">
        <f>(Table2[[#This Row],[Close Price]]-Table2[[#This Row],[50D EMA]])/Table2[[#This Row],[50D EMA]]</f>
        <v>-6.3294402474536091E-2</v>
      </c>
      <c r="U458" s="1">
        <f>(Table2[[#This Row],[Close Price]]-Table2[[#This Row],[200D EMA]])/Table2[[#This Row],[200D EMA]]</f>
        <v>2.4360552944852745E-2</v>
      </c>
      <c r="V458">
        <v>0.43621592678259002</v>
      </c>
      <c r="W458">
        <v>670.15</v>
      </c>
      <c r="X458">
        <v>690</v>
      </c>
      <c r="Y458">
        <v>666.25</v>
      </c>
      <c r="Z458">
        <v>694</v>
      </c>
      <c r="AA458">
        <v>661.05</v>
      </c>
      <c r="AB458">
        <v>759.5</v>
      </c>
      <c r="AC458" s="1">
        <f>(Table2[[#This Row],[Close Price]]/Table2[[#This Row],[Day Low]])-1</f>
        <v>3.80511825710661E-3</v>
      </c>
      <c r="AD458" s="1">
        <f>(Table2[[#This Row],[Day High]]/Table2[[#This Row],[Close Price]])-1</f>
        <v>2.5717258807789412E-2</v>
      </c>
      <c r="AE458" s="1">
        <f>(Table2[[#This Row],[Close Price]]/Table2[[#This Row],[Current Week Low]])-1</f>
        <v>9.6810506566604726E-3</v>
      </c>
      <c r="AF458" s="1">
        <f>(Table2[[#This Row],[Current Week High]]/Table2[[#This Row],[Close Price]])-1</f>
        <v>3.1663445815370839E-2</v>
      </c>
      <c r="AG458" s="1">
        <f>(Table2[[#This Row],[Close Price]]/Table2[[#This Row],[Current Month Low]])-1</f>
        <v>1.7623477800469134E-2</v>
      </c>
      <c r="AH458" s="1">
        <f>(Table2[[#This Row],[Current Month High]]/Table2[[#This Row],[Close Price]])-1</f>
        <v>0.12903225806451601</v>
      </c>
      <c r="AI458">
        <v>18.7750854764382</v>
      </c>
      <c r="AJ458">
        <v>29.577193489357601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-0.13</v>
      </c>
      <c r="AM458" t="s">
        <v>3158</v>
      </c>
      <c r="AN458">
        <v>-7.82</v>
      </c>
      <c r="AO458" t="s">
        <v>3158</v>
      </c>
      <c r="AQ458">
        <f>(Table2[[#This Row],[Sharpe Ratio]]-AVERAGE(Table2[Sharpe Ratio]))/_xlfn.STDEV.P(Table2[Sharpe Ratio])</f>
        <v>-0.67571570385832536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469</v>
      </c>
      <c r="AT458">
        <f>_xlfn.RANK.AVG(Table2[[#This Row],[6M Return vs Nifty Z-Score]],Table2[6M Return vs Nifty Z-Score])</f>
        <v>290</v>
      </c>
      <c r="AU458">
        <f>_xlfn.RANK.AVG(Table2[[#This Row],[Sharpe Ratio Z-Score]],Table2[Sharpe Ratio Z-Score])</f>
        <v>521.5</v>
      </c>
      <c r="AV458">
        <f>(Table2[[#This Row],[Rank 1Y]]+Table2[[#This Row],[Rank 6M]]+Table2[[#This Row],[Rank Sharpe]])/3</f>
        <v>426.83333333333331</v>
      </c>
    </row>
    <row r="459" spans="1:48" hidden="1" x14ac:dyDescent="0.3">
      <c r="A459" t="s">
        <v>561</v>
      </c>
      <c r="B459" t="s">
        <v>562</v>
      </c>
      <c r="C459" t="s">
        <v>3112</v>
      </c>
      <c r="D459" t="s">
        <v>563</v>
      </c>
      <c r="E459">
        <v>34818.9879</v>
      </c>
      <c r="F459">
        <v>633</v>
      </c>
      <c r="G459">
        <v>13.250340978821599</v>
      </c>
      <c r="H459">
        <f>(Table2[[#This Row],[1Y Return vs Nifty]]-AVERAGE(Table2[1Y Return vs Nifty]))/_xlfn.STDEV.P(Table2[1Y Return vs Nifty])</f>
        <v>-0.15307996756825965</v>
      </c>
      <c r="I459">
        <v>1.69678533492885</v>
      </c>
      <c r="J459">
        <f>(Table2[[#This Row],[1M Return vs Nifty]]-AVERAGE(Table2[1M Return vs Nifty]))/_xlfn.STDEV.P(Table2[1M Return vs Nifty])</f>
        <v>0.40900600648786795</v>
      </c>
      <c r="K459">
        <v>-13.7419478478211</v>
      </c>
      <c r="L459">
        <f>(Table2[[#This Row],[6M Return vs Nifty]]-AVERAGE(Table2[6M Return vs Nifty]))/_xlfn.STDEV.P(Table2[6M Return vs Nifty])</f>
        <v>-0.630491024512006</v>
      </c>
      <c r="M459">
        <v>8.5580572920457207</v>
      </c>
      <c r="N459">
        <f>(Table2[[#This Row],[1W Return vs Nifty]]-AVERAGE(Table2[1W Return vs Nifty]))/_xlfn.STDEV.P(Table2[1W Return vs Nifty])</f>
        <v>1.6696363539239438</v>
      </c>
      <c r="O459">
        <v>623.92999999999995</v>
      </c>
      <c r="P459">
        <v>648.55198511541698</v>
      </c>
      <c r="Q459">
        <v>639.87623738717502</v>
      </c>
      <c r="R459">
        <v>64.498209381594805</v>
      </c>
      <c r="S459" s="1">
        <f>(Table2[[#This Row],[Close Price]]-Table2[[#This Row],[20D EMA]])/Table2[[#This Row],[20D EMA]]</f>
        <v>1.4536887150802254E-2</v>
      </c>
      <c r="T459" s="1">
        <f>(Table2[[#This Row],[Close Price]]-Table2[[#This Row],[50D EMA]])/Table2[[#This Row],[50D EMA]]</f>
        <v>-2.3979550556227709E-2</v>
      </c>
      <c r="U459" s="1">
        <f>(Table2[[#This Row],[Close Price]]-Table2[[#This Row],[200D EMA]])/Table2[[#This Row],[200D EMA]]</f>
        <v>-1.074619900756584E-2</v>
      </c>
      <c r="V459">
        <v>0.77427898285389596</v>
      </c>
      <c r="W459">
        <v>630.5</v>
      </c>
      <c r="X459">
        <v>657.6</v>
      </c>
      <c r="Y459">
        <v>592</v>
      </c>
      <c r="Z459">
        <v>657.6</v>
      </c>
      <c r="AA459">
        <v>580.15</v>
      </c>
      <c r="AB459">
        <v>668.75</v>
      </c>
      <c r="AC459" s="1">
        <f>(Table2[[#This Row],[Close Price]]/Table2[[#This Row],[Day Low]])-1</f>
        <v>3.965107057890549E-3</v>
      </c>
      <c r="AD459" s="1">
        <f>(Table2[[#This Row],[Day High]]/Table2[[#This Row],[Close Price]])-1</f>
        <v>3.8862559241706229E-2</v>
      </c>
      <c r="AE459" s="1">
        <f>(Table2[[#This Row],[Close Price]]/Table2[[#This Row],[Current Week Low]])-1</f>
        <v>6.9256756756756799E-2</v>
      </c>
      <c r="AF459" s="1">
        <f>(Table2[[#This Row],[Current Week High]]/Table2[[#This Row],[Close Price]])-1</f>
        <v>3.8862559241706229E-2</v>
      </c>
      <c r="AG459" s="1">
        <f>(Table2[[#This Row],[Close Price]]/Table2[[#This Row],[Current Month Low]])-1</f>
        <v>9.1097130052572695E-2</v>
      </c>
      <c r="AH459" s="1">
        <f>(Table2[[#This Row],[Current Month High]]/Table2[[#This Row],[Close Price]])-1</f>
        <v>5.6477093206950935E-2</v>
      </c>
      <c r="AI459">
        <v>30.608214849921001</v>
      </c>
      <c r="AJ459">
        <v>45.517241379310299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-0.06</v>
      </c>
      <c r="AM459" t="s">
        <v>3158</v>
      </c>
      <c r="AN459">
        <v>2.4700000000000002</v>
      </c>
      <c r="AO459" t="s">
        <v>3159</v>
      </c>
      <c r="AP459">
        <v>4.1543167666876997E-2</v>
      </c>
      <c r="AQ459">
        <f>(Table2[[#This Row],[Sharpe Ratio]]-AVERAGE(Table2[Sharpe Ratio]))/_xlfn.STDEV.P(Table2[Sharpe Ratio])</f>
        <v>-0.18194518450061894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355</v>
      </c>
      <c r="AT459">
        <f>_xlfn.RANK.AVG(Table2[[#This Row],[6M Return vs Nifty Z-Score]],Table2[6M Return vs Nifty Z-Score])</f>
        <v>535</v>
      </c>
      <c r="AU459">
        <f>_xlfn.RANK.AVG(Table2[[#This Row],[Sharpe Ratio Z-Score]],Table2[Sharpe Ratio Z-Score])</f>
        <v>391</v>
      </c>
      <c r="AV459">
        <f>(Table2[[#This Row],[Rank 1Y]]+Table2[[#This Row],[Rank 6M]]+Table2[[#This Row],[Rank Sharpe]])/3</f>
        <v>427</v>
      </c>
    </row>
    <row r="460" spans="1:48" hidden="1" x14ac:dyDescent="0.3">
      <c r="A460" t="s">
        <v>46</v>
      </c>
      <c r="B460" t="s">
        <v>47</v>
      </c>
      <c r="C460" t="s">
        <v>3115</v>
      </c>
      <c r="D460" t="s">
        <v>48</v>
      </c>
      <c r="E460">
        <v>468646.3867415</v>
      </c>
      <c r="F460">
        <v>3408.35</v>
      </c>
      <c r="G460">
        <v>-10.695664936375699</v>
      </c>
      <c r="H460">
        <f>(Table2[[#This Row],[1Y Return vs Nifty]]-AVERAGE(Table2[1Y Return vs Nifty]))/_xlfn.STDEV.P(Table2[1Y Return vs Nifty])</f>
        <v>-0.57487365443373206</v>
      </c>
      <c r="I460">
        <v>-3.1446263177485898</v>
      </c>
      <c r="J460">
        <f>(Table2[[#This Row],[1M Return vs Nifty]]-AVERAGE(Table2[1M Return vs Nifty]))/_xlfn.STDEV.P(Table2[1M Return vs Nifty])</f>
        <v>-0.13274200916275802</v>
      </c>
      <c r="K460">
        <v>-12.853236941292</v>
      </c>
      <c r="L460">
        <f>(Table2[[#This Row],[6M Return vs Nifty]]-AVERAGE(Table2[6M Return vs Nifty]))/_xlfn.STDEV.P(Table2[6M Return vs Nifty])</f>
        <v>-0.59799568173871165</v>
      </c>
      <c r="M460">
        <v>-3.2564014944442201</v>
      </c>
      <c r="N460">
        <f>(Table2[[#This Row],[1W Return vs Nifty]]-AVERAGE(Table2[1W Return vs Nifty]))/_xlfn.STDEV.P(Table2[1W Return vs Nifty])</f>
        <v>-0.64310897071957085</v>
      </c>
      <c r="O460">
        <v>3489.59</v>
      </c>
      <c r="P460">
        <v>3557.20384779913</v>
      </c>
      <c r="Q460">
        <v>3480.4253688112799</v>
      </c>
      <c r="R460">
        <v>33.546553607209397</v>
      </c>
      <c r="S460" s="1">
        <f>(Table2[[#This Row],[Close Price]]-Table2[[#This Row],[20D EMA]])/Table2[[#This Row],[20D EMA]]</f>
        <v>-2.3280671941402924E-2</v>
      </c>
      <c r="T460" s="1">
        <f>(Table2[[#This Row],[Close Price]]-Table2[[#This Row],[50D EMA]])/Table2[[#This Row],[50D EMA]]</f>
        <v>-4.1845745750901275E-2</v>
      </c>
      <c r="U460" s="1">
        <f>(Table2[[#This Row],[Close Price]]-Table2[[#This Row],[200D EMA]])/Table2[[#This Row],[200D EMA]]</f>
        <v>-2.070878159237672E-2</v>
      </c>
      <c r="V460">
        <v>1.02020055748159</v>
      </c>
      <c r="W460">
        <v>3353</v>
      </c>
      <c r="X460">
        <v>3438.4</v>
      </c>
      <c r="Y460">
        <v>3262.55</v>
      </c>
      <c r="Z460">
        <v>3438.4</v>
      </c>
      <c r="AA460">
        <v>3262.55</v>
      </c>
      <c r="AB460">
        <v>3724</v>
      </c>
      <c r="AC460" s="1">
        <f>(Table2[[#This Row],[Close Price]]/Table2[[#This Row],[Day Low]])-1</f>
        <v>1.6507605129734593E-2</v>
      </c>
      <c r="AD460" s="1">
        <f>(Table2[[#This Row],[Day High]]/Table2[[#This Row],[Close Price]])-1</f>
        <v>8.8165828039961092E-3</v>
      </c>
      <c r="AE460" s="1">
        <f>(Table2[[#This Row],[Close Price]]/Table2[[#This Row],[Current Week Low]])-1</f>
        <v>4.4688970283980334E-2</v>
      </c>
      <c r="AF460" s="1">
        <f>(Table2[[#This Row],[Current Week High]]/Table2[[#This Row],[Close Price]])-1</f>
        <v>8.8165828039961092E-3</v>
      </c>
      <c r="AG460" s="1">
        <f>(Table2[[#This Row],[Close Price]]/Table2[[#This Row],[Current Month Low]])-1</f>
        <v>4.4688970283980334E-2</v>
      </c>
      <c r="AH460" s="1">
        <f>(Table2[[#This Row],[Current Month High]]/Table2[[#This Row],[Close Price]])-1</f>
        <v>9.2610794079246661E-2</v>
      </c>
      <c r="AI460">
        <v>15.0087285636745</v>
      </c>
      <c r="AJ460">
        <v>19.333718467167301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-0.01</v>
      </c>
      <c r="AM460" t="s">
        <v>3158</v>
      </c>
      <c r="AN460">
        <v>-4.13</v>
      </c>
      <c r="AO460" t="s">
        <v>3158</v>
      </c>
      <c r="AP460">
        <v>8.822235115964E-2</v>
      </c>
      <c r="AQ460">
        <f>(Table2[[#This Row],[Sharpe Ratio]]-AVERAGE(Table2[Sharpe Ratio]))/_xlfn.STDEV.P(Table2[Sharpe Ratio])</f>
        <v>0.37287058836574399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512</v>
      </c>
      <c r="AT460">
        <f>_xlfn.RANK.AVG(Table2[[#This Row],[6M Return vs Nifty Z-Score]],Table2[6M Return vs Nifty Z-Score])</f>
        <v>523</v>
      </c>
      <c r="AU460">
        <f>_xlfn.RANK.AVG(Table2[[#This Row],[Sharpe Ratio Z-Score]],Table2[Sharpe Ratio Z-Score])</f>
        <v>247</v>
      </c>
      <c r="AV460">
        <f>(Table2[[#This Row],[Rank 1Y]]+Table2[[#This Row],[Rank 6M]]+Table2[[#This Row],[Rank Sharpe]])/3</f>
        <v>427.33333333333331</v>
      </c>
    </row>
    <row r="461" spans="1:48" x14ac:dyDescent="0.3">
      <c r="A461" t="s">
        <v>1872</v>
      </c>
      <c r="B461" t="s">
        <v>1873</v>
      </c>
      <c r="C461" t="s">
        <v>3123</v>
      </c>
      <c r="D461" t="s">
        <v>131</v>
      </c>
      <c r="E461">
        <v>3929.35434101999</v>
      </c>
      <c r="F461">
        <v>594.20000000000005</v>
      </c>
      <c r="G461">
        <v>-8.0527332880881097</v>
      </c>
      <c r="H461">
        <f>(Table2[[#This Row],[1Y Return vs Nifty]]-AVERAGE(Table2[1Y Return vs Nifty]))/_xlfn.STDEV.P(Table2[1Y Return vs Nifty])</f>
        <v>-0.5283200918892087</v>
      </c>
      <c r="I461">
        <v>1.2978582494999999</v>
      </c>
      <c r="J461">
        <f>(Table2[[#This Row],[1M Return vs Nifty]]-AVERAGE(Table2[1M Return vs Nifty]))/_xlfn.STDEV.P(Table2[1M Return vs Nifty])</f>
        <v>0.36436655576054799</v>
      </c>
      <c r="K461">
        <v>7.1747793743190797</v>
      </c>
      <c r="L461">
        <f>(Table2[[#This Row],[6M Return vs Nifty]]-AVERAGE(Table2[6M Return vs Nifty]))/_xlfn.STDEV.P(Table2[6M Return vs Nifty])</f>
        <v>0.1343203621666248</v>
      </c>
      <c r="M461">
        <v>6.1094669371146297</v>
      </c>
      <c r="N461">
        <f>(Table2[[#This Row],[1W Return vs Nifty]]-AVERAGE(Table2[1W Return vs Nifty]))/_xlfn.STDEV.P(Table2[1W Return vs Nifty])</f>
        <v>1.190311316893065</v>
      </c>
      <c r="O461">
        <v>582.12</v>
      </c>
      <c r="P461">
        <v>565.73239652174198</v>
      </c>
      <c r="Q461">
        <v>532.49070150503701</v>
      </c>
      <c r="R461">
        <v>48.294259210446803</v>
      </c>
      <c r="S461" s="1">
        <f>(Table2[[#This Row],[Close Price]]-Table2[[#This Row],[20D EMA]])/Table2[[#This Row],[20D EMA]]</f>
        <v>2.0751735037449395E-2</v>
      </c>
      <c r="T461" s="1">
        <f>(Table2[[#This Row],[Close Price]]-Table2[[#This Row],[50D EMA]])/Table2[[#This Row],[50D EMA]]</f>
        <v>5.0319910355644648E-2</v>
      </c>
      <c r="U461" s="1">
        <f>(Table2[[#This Row],[Close Price]]-Table2[[#This Row],[200D EMA]])/Table2[[#This Row],[200D EMA]]</f>
        <v>0.11588803019573349</v>
      </c>
      <c r="V461">
        <v>0.82986576263382805</v>
      </c>
      <c r="W461">
        <v>586.6</v>
      </c>
      <c r="X461">
        <v>613.45000000000005</v>
      </c>
      <c r="Y461">
        <v>566.4</v>
      </c>
      <c r="Z461">
        <v>613.45000000000005</v>
      </c>
      <c r="AA461">
        <v>527.45000000000005</v>
      </c>
      <c r="AB461">
        <v>659</v>
      </c>
      <c r="AC461" s="1">
        <f>(Table2[[#This Row],[Close Price]]/Table2[[#This Row],[Day Low]])-1</f>
        <v>1.2956017729287561E-2</v>
      </c>
      <c r="AD461" s="1">
        <f>(Table2[[#This Row],[Day High]]/Table2[[#This Row],[Close Price]])-1</f>
        <v>3.2396499495119579E-2</v>
      </c>
      <c r="AE461" s="1">
        <f>(Table2[[#This Row],[Close Price]]/Table2[[#This Row],[Current Week Low]])-1</f>
        <v>4.9081920903955023E-2</v>
      </c>
      <c r="AF461" s="1">
        <f>(Table2[[#This Row],[Current Week High]]/Table2[[#This Row],[Close Price]])-1</f>
        <v>3.2396499495119579E-2</v>
      </c>
      <c r="AG461" s="1">
        <f>(Table2[[#This Row],[Close Price]]/Table2[[#This Row],[Current Month Low]])-1</f>
        <v>0.12655227983695139</v>
      </c>
      <c r="AH461" s="1">
        <f>(Table2[[#This Row],[Current Month High]]/Table2[[#This Row],[Close Price]])-1</f>
        <v>0.10905419050824627</v>
      </c>
      <c r="AI461">
        <v>12.2517670817906</v>
      </c>
      <c r="AJ461">
        <v>39.811764705882297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0.28000000000000003</v>
      </c>
      <c r="AM461" t="s">
        <v>3159</v>
      </c>
      <c r="AN461">
        <v>-5.58</v>
      </c>
      <c r="AO461" t="s">
        <v>3158</v>
      </c>
      <c r="AQ461">
        <f>(Table2[[#This Row],[Sharpe Ratio]]-AVERAGE(Table2[Sharpe Ratio]))/_xlfn.STDEV.P(Table2[Sharpe Ratio])</f>
        <v>-0.67571570385832536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0.48496243907270375</v>
      </c>
      <c r="AS461">
        <f>_xlfn.RANK.AVG(Table2[[#This Row],[1Y Return vs Nifty Z-Score]],Table2[1Y Return vs Nifty Z-Score])</f>
        <v>492</v>
      </c>
      <c r="AT461">
        <f>_xlfn.RANK.AVG(Table2[[#This Row],[6M Return vs Nifty Z-Score]],Table2[6M Return vs Nifty Z-Score])</f>
        <v>269</v>
      </c>
      <c r="AU461">
        <f>_xlfn.RANK.AVG(Table2[[#This Row],[Sharpe Ratio Z-Score]],Table2[Sharpe Ratio Z-Score])</f>
        <v>521.5</v>
      </c>
      <c r="AV461">
        <f>(Table2[[#This Row],[Rank 1Y]]+Table2[[#This Row],[Rank 6M]]+Table2[[#This Row],[Rank Sharpe]])/3</f>
        <v>427.5</v>
      </c>
    </row>
    <row r="462" spans="1:48" x14ac:dyDescent="0.3">
      <c r="A462" t="s">
        <v>167</v>
      </c>
      <c r="B462" t="s">
        <v>168</v>
      </c>
      <c r="C462" t="s">
        <v>3112</v>
      </c>
      <c r="D462" t="s">
        <v>43</v>
      </c>
      <c r="E462">
        <v>156437.99422396399</v>
      </c>
      <c r="F462">
        <v>727.05</v>
      </c>
      <c r="G462">
        <v>-7.5073800619088598</v>
      </c>
      <c r="H462">
        <f>(Table2[[#This Row],[1Y Return vs Nifty]]-AVERAGE(Table2[1Y Return vs Nifty]))/_xlfn.STDEV.P(Table2[1Y Return vs Nifty])</f>
        <v>-0.51871404114618525</v>
      </c>
      <c r="I462">
        <v>6.7020820319208898</v>
      </c>
      <c r="J462">
        <f>(Table2[[#This Row],[1M Return vs Nifty]]-AVERAGE(Table2[1M Return vs Nifty]))/_xlfn.STDEV.P(Table2[1M Return vs Nifty])</f>
        <v>0.96909255724387966</v>
      </c>
      <c r="K462">
        <v>16.889751566319099</v>
      </c>
      <c r="L462">
        <f>(Table2[[#This Row],[6M Return vs Nifty]]-AVERAGE(Table2[6M Return vs Nifty]))/_xlfn.STDEV.P(Table2[6M Return vs Nifty])</f>
        <v>0.48954425904104365</v>
      </c>
      <c r="M462">
        <v>2.7873462789793502</v>
      </c>
      <c r="N462">
        <f>(Table2[[#This Row],[1W Return vs Nifty]]-AVERAGE(Table2[1W Return vs Nifty]))/_xlfn.STDEV.P(Table2[1W Return vs Nifty])</f>
        <v>0.53998791580846239</v>
      </c>
      <c r="O462">
        <v>724.02</v>
      </c>
      <c r="P462">
        <v>713.64995642379404</v>
      </c>
      <c r="Q462">
        <v>660.35599502368598</v>
      </c>
      <c r="R462">
        <v>62.401206520059901</v>
      </c>
      <c r="S462" s="1">
        <f>(Table2[[#This Row],[Close Price]]-Table2[[#This Row],[20D EMA]])/Table2[[#This Row],[20D EMA]]</f>
        <v>4.1849672660975844E-3</v>
      </c>
      <c r="T462" s="1">
        <f>(Table2[[#This Row],[Close Price]]-Table2[[#This Row],[50D EMA]])/Table2[[#This Row],[50D EMA]]</f>
        <v>1.8776773480594779E-2</v>
      </c>
      <c r="U462" s="1">
        <f>(Table2[[#This Row],[Close Price]]-Table2[[#This Row],[200D EMA]])/Table2[[#This Row],[200D EMA]]</f>
        <v>0.10099704625824101</v>
      </c>
      <c r="V462">
        <v>0.84088688838728698</v>
      </c>
      <c r="W462">
        <v>724.55</v>
      </c>
      <c r="X462">
        <v>745</v>
      </c>
      <c r="Y462">
        <v>705.7</v>
      </c>
      <c r="Z462">
        <v>745.1</v>
      </c>
      <c r="AA462">
        <v>696.5</v>
      </c>
      <c r="AB462">
        <v>755.45</v>
      </c>
      <c r="AC462" s="1">
        <f>(Table2[[#This Row],[Close Price]]/Table2[[#This Row],[Day Low]])-1</f>
        <v>3.4504175005176663E-3</v>
      </c>
      <c r="AD462" s="1">
        <f>(Table2[[#This Row],[Day High]]/Table2[[#This Row],[Close Price]])-1</f>
        <v>2.4688810948352957E-2</v>
      </c>
      <c r="AE462" s="1">
        <f>(Table2[[#This Row],[Close Price]]/Table2[[#This Row],[Current Week Low]])-1</f>
        <v>3.0253648859288607E-2</v>
      </c>
      <c r="AF462" s="1">
        <f>(Table2[[#This Row],[Current Week High]]/Table2[[#This Row],[Close Price]])-1</f>
        <v>2.4826353070628082E-2</v>
      </c>
      <c r="AG462" s="1">
        <f>(Table2[[#This Row],[Close Price]]/Table2[[#This Row],[Current Month Low]])-1</f>
        <v>4.3862167982770872E-2</v>
      </c>
      <c r="AH462" s="1">
        <f>(Table2[[#This Row],[Current Month High]]/Table2[[#This Row],[Close Price]])-1</f>
        <v>3.9061962726085087E-2</v>
      </c>
      <c r="AI462">
        <v>4.6970634756894301</v>
      </c>
      <c r="AJ462">
        <v>42.168556902620203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-0.01</v>
      </c>
      <c r="AM462" t="s">
        <v>3158</v>
      </c>
      <c r="AN462">
        <v>-1.83</v>
      </c>
      <c r="AO462" t="s">
        <v>3158</v>
      </c>
      <c r="AP462">
        <v>-2.9595244519533999E-2</v>
      </c>
      <c r="AQ462">
        <f>(Table2[[#This Row],[Sharpe Ratio]]-AVERAGE(Table2[Sharpe Ratio]))/_xlfn.STDEV.P(Table2[Sharpe Ratio])</f>
        <v>-1.0274765366890868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0.45243415425811367</v>
      </c>
      <c r="AS462">
        <f>_xlfn.RANK.AVG(Table2[[#This Row],[1Y Return vs Nifty Z-Score]],Table2[1Y Return vs Nifty Z-Score])</f>
        <v>491</v>
      </c>
      <c r="AT462">
        <f>_xlfn.RANK.AVG(Table2[[#This Row],[6M Return vs Nifty Z-Score]],Table2[6M Return vs Nifty Z-Score])</f>
        <v>172</v>
      </c>
      <c r="AU462">
        <f>_xlfn.RANK.AVG(Table2[[#This Row],[Sharpe Ratio Z-Score]],Table2[Sharpe Ratio Z-Score])</f>
        <v>621</v>
      </c>
      <c r="AV462">
        <f>(Table2[[#This Row],[Rank 1Y]]+Table2[[#This Row],[Rank 6M]]+Table2[[#This Row],[Rank Sharpe]])/3</f>
        <v>428</v>
      </c>
    </row>
    <row r="463" spans="1:48" hidden="1" x14ac:dyDescent="0.3">
      <c r="A463" t="s">
        <v>1452</v>
      </c>
      <c r="B463" t="s">
        <v>1453</v>
      </c>
      <c r="C463" t="s">
        <v>3115</v>
      </c>
      <c r="D463" t="s">
        <v>48</v>
      </c>
      <c r="E463">
        <v>7120.7039727800002</v>
      </c>
      <c r="F463">
        <v>191.32</v>
      </c>
      <c r="G463">
        <v>1.71171483819006</v>
      </c>
      <c r="H463">
        <f>(Table2[[#This Row],[1Y Return vs Nifty]]-AVERAGE(Table2[1Y Return vs Nifty]))/_xlfn.STDEV.P(Table2[1Y Return vs Nifty])</f>
        <v>-0.35632553922873061</v>
      </c>
      <c r="I463">
        <v>-1.1434499179164701</v>
      </c>
      <c r="J463">
        <f>(Table2[[#This Row],[1M Return vs Nifty]]-AVERAGE(Table2[1M Return vs Nifty]))/_xlfn.STDEV.P(Table2[1M Return vs Nifty])</f>
        <v>9.1187171281205584E-2</v>
      </c>
      <c r="K463">
        <v>-19.513869219921599</v>
      </c>
      <c r="L463">
        <f>(Table2[[#This Row],[6M Return vs Nifty]]-AVERAGE(Table2[6M Return vs Nifty]))/_xlfn.STDEV.P(Table2[6M Return vs Nifty])</f>
        <v>-0.84153891654186286</v>
      </c>
      <c r="M463">
        <v>2.94503324033604</v>
      </c>
      <c r="N463">
        <f>(Table2[[#This Row],[1W Return vs Nifty]]-AVERAGE(Table2[1W Return vs Nifty]))/_xlfn.STDEV.P(Table2[1W Return vs Nifty])</f>
        <v>0.57085600627503175</v>
      </c>
      <c r="O463">
        <v>185.94</v>
      </c>
      <c r="P463">
        <v>189.26092653170099</v>
      </c>
      <c r="Q463">
        <v>189.731770460164</v>
      </c>
      <c r="R463">
        <v>51.207028798779398</v>
      </c>
      <c r="S463" s="1">
        <f>(Table2[[#This Row],[Close Price]]-Table2[[#This Row],[20D EMA]])/Table2[[#This Row],[20D EMA]]</f>
        <v>2.8934064752070537E-2</v>
      </c>
      <c r="T463" s="1">
        <f>(Table2[[#This Row],[Close Price]]-Table2[[#This Row],[50D EMA]])/Table2[[#This Row],[50D EMA]]</f>
        <v>1.0879548705760522E-2</v>
      </c>
      <c r="U463" s="1">
        <f>(Table2[[#This Row],[Close Price]]-Table2[[#This Row],[200D EMA]])/Table2[[#This Row],[200D EMA]]</f>
        <v>8.3709203576396128E-3</v>
      </c>
      <c r="V463">
        <v>0.87557393575720499</v>
      </c>
      <c r="W463">
        <v>182.63</v>
      </c>
      <c r="X463">
        <v>194.3</v>
      </c>
      <c r="Y463">
        <v>173.81</v>
      </c>
      <c r="Z463">
        <v>194.3</v>
      </c>
      <c r="AA463">
        <v>173.5</v>
      </c>
      <c r="AB463">
        <v>198.4</v>
      </c>
      <c r="AC463" s="1">
        <f>(Table2[[#This Row],[Close Price]]/Table2[[#This Row],[Day Low]])-1</f>
        <v>4.7582543941302013E-2</v>
      </c>
      <c r="AD463" s="1">
        <f>(Table2[[#This Row],[Day High]]/Table2[[#This Row],[Close Price]])-1</f>
        <v>1.5575998327409746E-2</v>
      </c>
      <c r="AE463" s="1">
        <f>(Table2[[#This Row],[Close Price]]/Table2[[#This Row],[Current Week Low]])-1</f>
        <v>0.10074218974742521</v>
      </c>
      <c r="AF463" s="1">
        <f>(Table2[[#This Row],[Current Week High]]/Table2[[#This Row],[Close Price]])-1</f>
        <v>1.5575998327409746E-2</v>
      </c>
      <c r="AG463" s="1">
        <f>(Table2[[#This Row],[Close Price]]/Table2[[#This Row],[Current Month Low]])-1</f>
        <v>0.10270893371757928</v>
      </c>
      <c r="AH463" s="1">
        <f>(Table2[[#This Row],[Current Month High]]/Table2[[#This Row],[Close Price]])-1</f>
        <v>3.7006063140288648E-2</v>
      </c>
      <c r="AI463">
        <v>30.305247752456602</v>
      </c>
      <c r="AJ463">
        <v>39.446064139941697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0.05</v>
      </c>
      <c r="AM463" t="s">
        <v>3159</v>
      </c>
      <c r="AN463">
        <v>2.31</v>
      </c>
      <c r="AO463" t="s">
        <v>3159</v>
      </c>
      <c r="AP463">
        <v>8.3769879884689993E-2</v>
      </c>
      <c r="AQ463">
        <f>(Table2[[#This Row],[Sharpe Ratio]]-AVERAGE(Table2[Sharpe Ratio]))/_xlfn.STDEV.P(Table2[Sharpe Ratio])</f>
        <v>0.3199497549934196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428</v>
      </c>
      <c r="AT463">
        <f>_xlfn.RANK.AVG(Table2[[#This Row],[6M Return vs Nifty Z-Score]],Table2[6M Return vs Nifty Z-Score])</f>
        <v>598</v>
      </c>
      <c r="AU463">
        <f>_xlfn.RANK.AVG(Table2[[#This Row],[Sharpe Ratio Z-Score]],Table2[Sharpe Ratio Z-Score])</f>
        <v>259</v>
      </c>
      <c r="AV463">
        <f>(Table2[[#This Row],[Rank 1Y]]+Table2[[#This Row],[Rank 6M]]+Table2[[#This Row],[Rank Sharpe]])/3</f>
        <v>428.33333333333331</v>
      </c>
    </row>
    <row r="464" spans="1:48" hidden="1" x14ac:dyDescent="0.3">
      <c r="A464" t="s">
        <v>726</v>
      </c>
      <c r="B464" t="s">
        <v>727</v>
      </c>
      <c r="C464" t="s">
        <v>3116</v>
      </c>
      <c r="D464" t="s">
        <v>51</v>
      </c>
      <c r="E464">
        <v>23320.135125659999</v>
      </c>
      <c r="F464">
        <v>5097.55</v>
      </c>
      <c r="G464">
        <v>2.07825274945418</v>
      </c>
      <c r="H464">
        <f>(Table2[[#This Row],[1Y Return vs Nifty]]-AVERAGE(Table2[1Y Return vs Nifty]))/_xlfn.STDEV.P(Table2[1Y Return vs Nifty])</f>
        <v>-0.34986920669813754</v>
      </c>
      <c r="I464">
        <v>-3.7514402151760802</v>
      </c>
      <c r="J464">
        <f>(Table2[[#This Row],[1M Return vs Nifty]]-AVERAGE(Table2[1M Return vs Nifty]))/_xlfn.STDEV.P(Table2[1M Return vs Nifty])</f>
        <v>-0.20064373873759445</v>
      </c>
      <c r="K464">
        <v>12.0597323035045</v>
      </c>
      <c r="L464">
        <f>(Table2[[#This Row],[6M Return vs Nifty]]-AVERAGE(Table2[6M Return vs Nifty]))/_xlfn.STDEV.P(Table2[6M Return vs Nifty])</f>
        <v>0.31293662387680021</v>
      </c>
      <c r="M464">
        <v>-4.9872747296611903</v>
      </c>
      <c r="N464">
        <f>(Table2[[#This Row],[1W Return vs Nifty]]-AVERAGE(Table2[1W Return vs Nifty]))/_xlfn.STDEV.P(Table2[1W Return vs Nifty])</f>
        <v>-0.98193693183415254</v>
      </c>
      <c r="O464">
        <v>5499.29</v>
      </c>
      <c r="P464">
        <v>5581.9806464626899</v>
      </c>
      <c r="Q464">
        <v>5056.7421580990103</v>
      </c>
      <c r="R464">
        <v>19.945733398043298</v>
      </c>
      <c r="S464" s="1">
        <f>(Table2[[#This Row],[Close Price]]-Table2[[#This Row],[20D EMA]])/Table2[[#This Row],[20D EMA]]</f>
        <v>-7.3053066850447934E-2</v>
      </c>
      <c r="T464" s="1">
        <f>(Table2[[#This Row],[Close Price]]-Table2[[#This Row],[50D EMA]])/Table2[[#This Row],[50D EMA]]</f>
        <v>-8.6784723406318903E-2</v>
      </c>
      <c r="U464" s="1">
        <f>(Table2[[#This Row],[Close Price]]-Table2[[#This Row],[200D EMA]])/Table2[[#This Row],[200D EMA]]</f>
        <v>8.0699866880954048E-3</v>
      </c>
      <c r="V464">
        <v>0.47495707824382299</v>
      </c>
      <c r="W464">
        <v>5085</v>
      </c>
      <c r="X464">
        <v>5288</v>
      </c>
      <c r="Y464">
        <v>5085</v>
      </c>
      <c r="Z464">
        <v>5343</v>
      </c>
      <c r="AA464">
        <v>5085</v>
      </c>
      <c r="AB464">
        <v>6020</v>
      </c>
      <c r="AC464" s="1">
        <f>(Table2[[#This Row],[Close Price]]/Table2[[#This Row],[Day Low]])-1</f>
        <v>2.46804326450345E-3</v>
      </c>
      <c r="AD464" s="1">
        <f>(Table2[[#This Row],[Day High]]/Table2[[#This Row],[Close Price]])-1</f>
        <v>3.7361085227217039E-2</v>
      </c>
      <c r="AE464" s="1">
        <f>(Table2[[#This Row],[Close Price]]/Table2[[#This Row],[Current Week Low]])-1</f>
        <v>2.46804326450345E-3</v>
      </c>
      <c r="AF464" s="1">
        <f>(Table2[[#This Row],[Current Week High]]/Table2[[#This Row],[Close Price]])-1</f>
        <v>4.8150582142401754E-2</v>
      </c>
      <c r="AG464" s="1">
        <f>(Table2[[#This Row],[Close Price]]/Table2[[#This Row],[Current Month Low]])-1</f>
        <v>2.46804326450345E-3</v>
      </c>
      <c r="AH464" s="1">
        <f>(Table2[[#This Row],[Current Month High]]/Table2[[#This Row],[Close Price]])-1</f>
        <v>0.18095948053476674</v>
      </c>
      <c r="AI464">
        <v>26.553932771625501</v>
      </c>
      <c r="AJ464">
        <v>32.472713097713097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-0.13</v>
      </c>
      <c r="AM464" t="s">
        <v>3158</v>
      </c>
      <c r="AN464">
        <v>-12.87</v>
      </c>
      <c r="AO464" t="s">
        <v>3158</v>
      </c>
      <c r="AP464">
        <v>-4.547566686066E-2</v>
      </c>
      <c r="AQ464">
        <f>(Table2[[#This Row],[Sharpe Ratio]]-AVERAGE(Table2[Sharpe Ratio]))/_xlfn.STDEV.P(Table2[Sharpe Ratio])</f>
        <v>-1.2162268132658411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423</v>
      </c>
      <c r="AT464">
        <f>_xlfn.RANK.AVG(Table2[[#This Row],[6M Return vs Nifty Z-Score]],Table2[6M Return vs Nifty Z-Score])</f>
        <v>211</v>
      </c>
      <c r="AU464">
        <f>_xlfn.RANK.AVG(Table2[[#This Row],[Sharpe Ratio Z-Score]],Table2[Sharpe Ratio Z-Score])</f>
        <v>652</v>
      </c>
      <c r="AV464">
        <f>(Table2[[#This Row],[Rank 1Y]]+Table2[[#This Row],[Rank 6M]]+Table2[[#This Row],[Rank Sharpe]])/3</f>
        <v>428.66666666666669</v>
      </c>
    </row>
    <row r="465" spans="1:48" hidden="1" x14ac:dyDescent="0.3">
      <c r="A465" t="s">
        <v>243</v>
      </c>
      <c r="B465" t="s">
        <v>244</v>
      </c>
      <c r="C465" t="s">
        <v>3112</v>
      </c>
      <c r="D465" t="s">
        <v>34</v>
      </c>
      <c r="E465">
        <v>102413.269603008</v>
      </c>
      <c r="F465">
        <v>54.18</v>
      </c>
      <c r="G465">
        <v>8.9639578653839695</v>
      </c>
      <c r="H465">
        <f>(Table2[[#This Row],[1Y Return vs Nifty]]-AVERAGE(Table2[1Y Return vs Nifty]))/_xlfn.STDEV.P(Table2[1Y Return vs Nifty])</f>
        <v>-0.22858188396874524</v>
      </c>
      <c r="I465">
        <v>-3.47713448227098</v>
      </c>
      <c r="J465">
        <f>(Table2[[#This Row],[1M Return vs Nifty]]-AVERAGE(Table2[1M Return vs Nifty]))/_xlfn.STDEV.P(Table2[1M Return vs Nifty])</f>
        <v>-0.16994926424465476</v>
      </c>
      <c r="K465">
        <v>-28.120296471794301</v>
      </c>
      <c r="L465">
        <f>(Table2[[#This Row],[6M Return vs Nifty]]-AVERAGE(Table2[6M Return vs Nifty]))/_xlfn.STDEV.P(Table2[6M Return vs Nifty])</f>
        <v>-1.1562293311056775</v>
      </c>
      <c r="M465">
        <v>5.0565296686078103</v>
      </c>
      <c r="N465">
        <f>(Table2[[#This Row],[1W Return vs Nifty]]-AVERAGE(Table2[1W Return vs Nifty]))/_xlfn.STDEV.P(Table2[1W Return vs Nifty])</f>
        <v>0.98419305207108854</v>
      </c>
      <c r="O465">
        <v>53.88</v>
      </c>
      <c r="P465">
        <v>56.623793445609401</v>
      </c>
      <c r="Q465">
        <v>57.100923350566497</v>
      </c>
      <c r="R465">
        <v>47.637494611426398</v>
      </c>
      <c r="S465" s="1">
        <f>(Table2[[#This Row],[Close Price]]-Table2[[#This Row],[20D EMA]])/Table2[[#This Row],[20D EMA]]</f>
        <v>5.5679287305121965E-3</v>
      </c>
      <c r="T465" s="1">
        <f>(Table2[[#This Row],[Close Price]]-Table2[[#This Row],[50D EMA]])/Table2[[#This Row],[50D EMA]]</f>
        <v>-4.3158419754353153E-2</v>
      </c>
      <c r="U465" s="1">
        <f>(Table2[[#This Row],[Close Price]]-Table2[[#This Row],[200D EMA]])/Table2[[#This Row],[200D EMA]]</f>
        <v>-5.1153697333994483E-2</v>
      </c>
      <c r="V465">
        <v>1.0819028990797599</v>
      </c>
      <c r="W465">
        <v>52.05</v>
      </c>
      <c r="X465">
        <v>54.57</v>
      </c>
      <c r="Y465">
        <v>49.72</v>
      </c>
      <c r="Z465">
        <v>54.57</v>
      </c>
      <c r="AA465">
        <v>48.44</v>
      </c>
      <c r="AB465">
        <v>58.08</v>
      </c>
      <c r="AC465" s="1">
        <f>(Table2[[#This Row],[Close Price]]/Table2[[#This Row],[Day Low]])-1</f>
        <v>4.0922190201729158E-2</v>
      </c>
      <c r="AD465" s="1">
        <f>(Table2[[#This Row],[Day High]]/Table2[[#This Row],[Close Price]])-1</f>
        <v>7.1982281284606042E-3</v>
      </c>
      <c r="AE465" s="1">
        <f>(Table2[[#This Row],[Close Price]]/Table2[[#This Row],[Current Week Low]])-1</f>
        <v>8.9702333065164952E-2</v>
      </c>
      <c r="AF465" s="1">
        <f>(Table2[[#This Row],[Current Week High]]/Table2[[#This Row],[Close Price]])-1</f>
        <v>7.1982281284606042E-3</v>
      </c>
      <c r="AG465" s="1">
        <f>(Table2[[#This Row],[Close Price]]/Table2[[#This Row],[Current Month Low]])-1</f>
        <v>0.11849710982658967</v>
      </c>
      <c r="AH465" s="1">
        <f>(Table2[[#This Row],[Current Month High]]/Table2[[#This Row],[Close Price]])-1</f>
        <v>7.198228128460693E-2</v>
      </c>
      <c r="AI465">
        <v>54.577334809892903</v>
      </c>
      <c r="AJ465">
        <v>39.6391752577319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-0.13</v>
      </c>
      <c r="AM465" t="s">
        <v>3158</v>
      </c>
      <c r="AN465">
        <v>0.17</v>
      </c>
      <c r="AO465" t="s">
        <v>3159</v>
      </c>
      <c r="AP465">
        <v>9.3441306875550995E-2</v>
      </c>
      <c r="AQ465">
        <f>(Table2[[#This Row],[Sharpe Ratio]]-AVERAGE(Table2[Sharpe Ratio]))/_xlfn.STDEV.P(Table2[Sharpe Ratio])</f>
        <v>0.43490164230496725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376</v>
      </c>
      <c r="AT465">
        <f>_xlfn.RANK.AVG(Table2[[#This Row],[6M Return vs Nifty Z-Score]],Table2[6M Return vs Nifty Z-Score])</f>
        <v>678</v>
      </c>
      <c r="AU465">
        <f>_xlfn.RANK.AVG(Table2[[#This Row],[Sharpe Ratio Z-Score]],Table2[Sharpe Ratio Z-Score])</f>
        <v>234</v>
      </c>
      <c r="AV465">
        <f>(Table2[[#This Row],[Rank 1Y]]+Table2[[#This Row],[Rank 6M]]+Table2[[#This Row],[Rank Sharpe]])/3</f>
        <v>429.33333333333331</v>
      </c>
    </row>
    <row r="466" spans="1:48" hidden="1" x14ac:dyDescent="0.3">
      <c r="A466" t="s">
        <v>687</v>
      </c>
      <c r="B466" t="s">
        <v>688</v>
      </c>
      <c r="C466" t="s">
        <v>3110</v>
      </c>
      <c r="D466" t="s">
        <v>18</v>
      </c>
      <c r="E466">
        <v>26061.143813989998</v>
      </c>
      <c r="F466">
        <v>148.69999999999999</v>
      </c>
      <c r="G466">
        <v>13.315118486629</v>
      </c>
      <c r="H466">
        <f>(Table2[[#This Row],[1Y Return vs Nifty]]-AVERAGE(Table2[1Y Return vs Nifty]))/_xlfn.STDEV.P(Table2[1Y Return vs Nifty])</f>
        <v>-0.15193895290632389</v>
      </c>
      <c r="I466">
        <v>-13.312345841118001</v>
      </c>
      <c r="J466">
        <f>(Table2[[#This Row],[1M Return vs Nifty]]-AVERAGE(Table2[1M Return vs Nifty]))/_xlfn.STDEV.P(Table2[1M Return vs Nifty])</f>
        <v>-1.2704973315037607</v>
      </c>
      <c r="K466">
        <v>-48.235434437473103</v>
      </c>
      <c r="L466">
        <f>(Table2[[#This Row],[6M Return vs Nifty]]-AVERAGE(Table2[6M Return vs Nifty]))/_xlfn.STDEV.P(Table2[6M Return vs Nifty])</f>
        <v>-1.8917309417246961</v>
      </c>
      <c r="M466">
        <v>-0.14196968193269299</v>
      </c>
      <c r="N466">
        <f>(Table2[[#This Row],[1W Return vs Nifty]]-AVERAGE(Table2[1W Return vs Nifty]))/_xlfn.STDEV.P(Table2[1W Return vs Nifty])</f>
        <v>-3.3441804116585871E-2</v>
      </c>
      <c r="O466">
        <v>161.59</v>
      </c>
      <c r="P466">
        <v>177.75870426396</v>
      </c>
      <c r="Q466">
        <v>185.85442082725899</v>
      </c>
      <c r="R466">
        <v>27.92026176205</v>
      </c>
      <c r="S466" s="1">
        <f>(Table2[[#This Row],[Close Price]]-Table2[[#This Row],[20D EMA]])/Table2[[#This Row],[20D EMA]]</f>
        <v>-7.9769787734389599E-2</v>
      </c>
      <c r="T466" s="1">
        <f>(Table2[[#This Row],[Close Price]]-Table2[[#This Row],[50D EMA]])/Table2[[#This Row],[50D EMA]]</f>
        <v>-0.16347275023342736</v>
      </c>
      <c r="U466" s="1">
        <f>(Table2[[#This Row],[Close Price]]-Table2[[#This Row],[200D EMA]])/Table2[[#This Row],[200D EMA]]</f>
        <v>-0.1999114180974576</v>
      </c>
      <c r="V466">
        <v>1.1774996464518099</v>
      </c>
      <c r="W466">
        <v>143.75</v>
      </c>
      <c r="X466">
        <v>150.47999999999999</v>
      </c>
      <c r="Y466">
        <v>142.66</v>
      </c>
      <c r="Z466">
        <v>150.47999999999999</v>
      </c>
      <c r="AA466">
        <v>141.37</v>
      </c>
      <c r="AB466">
        <v>186.45</v>
      </c>
      <c r="AC466" s="1">
        <f>(Table2[[#This Row],[Close Price]]/Table2[[#This Row],[Day Low]])-1</f>
        <v>3.443478260869548E-2</v>
      </c>
      <c r="AD466" s="1">
        <f>(Table2[[#This Row],[Day High]]/Table2[[#This Row],[Close Price]])-1</f>
        <v>1.1970410221923355E-2</v>
      </c>
      <c r="AE466" s="1">
        <f>(Table2[[#This Row],[Close Price]]/Table2[[#This Row],[Current Week Low]])-1</f>
        <v>4.2338427029300352E-2</v>
      </c>
      <c r="AF466" s="1">
        <f>(Table2[[#This Row],[Current Week High]]/Table2[[#This Row],[Close Price]])-1</f>
        <v>1.1970410221923355E-2</v>
      </c>
      <c r="AG466" s="1">
        <f>(Table2[[#This Row],[Close Price]]/Table2[[#This Row],[Current Month Low]])-1</f>
        <v>5.1849755959538779E-2</v>
      </c>
      <c r="AH466" s="1">
        <f>(Table2[[#This Row],[Current Month High]]/Table2[[#This Row],[Close Price]])-1</f>
        <v>0.25386684599865506</v>
      </c>
      <c r="AI466">
        <v>94.519166106254204</v>
      </c>
      <c r="AJ466">
        <v>48.625687156421698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-0.22</v>
      </c>
      <c r="AM466" t="s">
        <v>3158</v>
      </c>
      <c r="AN466">
        <v>-13.79</v>
      </c>
      <c r="AO466" t="s">
        <v>3158</v>
      </c>
      <c r="AP466">
        <v>9.9690444519086999E-2</v>
      </c>
      <c r="AQ466">
        <f>(Table2[[#This Row],[Sharpe Ratio]]-AVERAGE(Table2[Sharpe Ratio]))/_xlfn.STDEV.P(Table2[Sharpe Ratio])</f>
        <v>0.509177151686665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354</v>
      </c>
      <c r="AT466">
        <f>_xlfn.RANK.AVG(Table2[[#This Row],[6M Return vs Nifty Z-Score]],Table2[6M Return vs Nifty Z-Score])</f>
        <v>728</v>
      </c>
      <c r="AU466">
        <f>_xlfn.RANK.AVG(Table2[[#This Row],[Sharpe Ratio Z-Score]],Table2[Sharpe Ratio Z-Score])</f>
        <v>213</v>
      </c>
      <c r="AV466">
        <f>(Table2[[#This Row],[Rank 1Y]]+Table2[[#This Row],[Rank 6M]]+Table2[[#This Row],[Rank Sharpe]])/3</f>
        <v>431.66666666666669</v>
      </c>
    </row>
    <row r="467" spans="1:48" hidden="1" x14ac:dyDescent="0.3">
      <c r="A467" t="s">
        <v>1417</v>
      </c>
      <c r="B467" t="s">
        <v>1418</v>
      </c>
      <c r="C467" t="s">
        <v>594</v>
      </c>
      <c r="D467" t="s">
        <v>594</v>
      </c>
      <c r="E467">
        <v>7445.8529122999998</v>
      </c>
      <c r="F467">
        <v>375.95</v>
      </c>
      <c r="G467">
        <v>6.4331624526415103</v>
      </c>
      <c r="H467">
        <f>(Table2[[#This Row],[1Y Return vs Nifty]]-AVERAGE(Table2[1Y Return vs Nifty]))/_xlfn.STDEV.P(Table2[1Y Return vs Nifty])</f>
        <v>-0.27316023793822269</v>
      </c>
      <c r="I467">
        <v>-5.9697782733891802E-4</v>
      </c>
      <c r="J467">
        <f>(Table2[[#This Row],[1M Return vs Nifty]]-AVERAGE(Table2[1M Return vs Nifty]))/_xlfn.STDEV.P(Table2[1M Return vs Nifty])</f>
        <v>0.21907101113840285</v>
      </c>
      <c r="K467">
        <v>-11.9451103380697</v>
      </c>
      <c r="L467">
        <f>(Table2[[#This Row],[6M Return vs Nifty]]-AVERAGE(Table2[6M Return vs Nifty]))/_xlfn.STDEV.P(Table2[6M Return vs Nifty])</f>
        <v>-0.56479041213252612</v>
      </c>
      <c r="M467">
        <v>-0.21031739936892699</v>
      </c>
      <c r="N467">
        <f>(Table2[[#This Row],[1W Return vs Nifty]]-AVERAGE(Table2[1W Return vs Nifty]))/_xlfn.STDEV.P(Table2[1W Return vs Nifty])</f>
        <v>-4.682124593506877E-2</v>
      </c>
      <c r="O467">
        <v>373.68</v>
      </c>
      <c r="P467">
        <v>381.53792038394801</v>
      </c>
      <c r="Q467">
        <v>357.19282519118201</v>
      </c>
      <c r="R467">
        <v>42.720307522553497</v>
      </c>
      <c r="S467" s="1">
        <f>(Table2[[#This Row],[Close Price]]-Table2[[#This Row],[20D EMA]])/Table2[[#This Row],[20D EMA]]</f>
        <v>6.0747163348318931E-3</v>
      </c>
      <c r="T467" s="1">
        <f>(Table2[[#This Row],[Close Price]]-Table2[[#This Row],[50D EMA]])/Table2[[#This Row],[50D EMA]]</f>
        <v>-1.464577984365171E-2</v>
      </c>
      <c r="U467" s="1">
        <f>(Table2[[#This Row],[Close Price]]-Table2[[#This Row],[200D EMA]])/Table2[[#This Row],[200D EMA]]</f>
        <v>5.2512742378793546E-2</v>
      </c>
      <c r="V467">
        <v>0.70279689150489799</v>
      </c>
      <c r="W467">
        <v>364.8</v>
      </c>
      <c r="X467">
        <v>379</v>
      </c>
      <c r="Y467">
        <v>353.85</v>
      </c>
      <c r="Z467">
        <v>379</v>
      </c>
      <c r="AA467">
        <v>342</v>
      </c>
      <c r="AB467">
        <v>398.75</v>
      </c>
      <c r="AC467" s="1">
        <f>(Table2[[#This Row],[Close Price]]/Table2[[#This Row],[Day Low]])-1</f>
        <v>3.0564692982456121E-2</v>
      </c>
      <c r="AD467" s="1">
        <f>(Table2[[#This Row],[Day High]]/Table2[[#This Row],[Close Price]])-1</f>
        <v>8.1127809549141894E-3</v>
      </c>
      <c r="AE467" s="1">
        <f>(Table2[[#This Row],[Close Price]]/Table2[[#This Row],[Current Week Low]])-1</f>
        <v>6.2455842871273148E-2</v>
      </c>
      <c r="AF467" s="1">
        <f>(Table2[[#This Row],[Current Week High]]/Table2[[#This Row],[Close Price]])-1</f>
        <v>8.1127809549141894E-3</v>
      </c>
      <c r="AG467" s="1">
        <f>(Table2[[#This Row],[Close Price]]/Table2[[#This Row],[Current Month Low]])-1</f>
        <v>9.9269005847953284E-2</v>
      </c>
      <c r="AH467" s="1">
        <f>(Table2[[#This Row],[Current Month High]]/Table2[[#This Row],[Close Price]])-1</f>
        <v>6.0646362548211208E-2</v>
      </c>
      <c r="AI467">
        <v>19.869663519084899</v>
      </c>
      <c r="AJ467">
        <v>47.171657858680703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0.01</v>
      </c>
      <c r="AM467" t="s">
        <v>3159</v>
      </c>
      <c r="AN467">
        <v>4.75</v>
      </c>
      <c r="AO467" t="s">
        <v>3159</v>
      </c>
      <c r="AP467">
        <v>4.1002095118721001E-2</v>
      </c>
      <c r="AQ467">
        <f>(Table2[[#This Row],[Sharpe Ratio]]-AVERAGE(Table2[Sharpe Ratio]))/_xlfn.STDEV.P(Table2[Sharpe Ratio])</f>
        <v>-0.18837622209639188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390</v>
      </c>
      <c r="AT467">
        <f>_xlfn.RANK.AVG(Table2[[#This Row],[6M Return vs Nifty Z-Score]],Table2[6M Return vs Nifty Z-Score])</f>
        <v>510</v>
      </c>
      <c r="AU467">
        <f>_xlfn.RANK.AVG(Table2[[#This Row],[Sharpe Ratio Z-Score]],Table2[Sharpe Ratio Z-Score])</f>
        <v>396</v>
      </c>
      <c r="AV467">
        <f>(Table2[[#This Row],[Rank 1Y]]+Table2[[#This Row],[Rank 6M]]+Table2[[#This Row],[Rank Sharpe]])/3</f>
        <v>432</v>
      </c>
    </row>
    <row r="468" spans="1:48" x14ac:dyDescent="0.3">
      <c r="A468" t="s">
        <v>738</v>
      </c>
      <c r="B468" t="s">
        <v>739</v>
      </c>
      <c r="C468" t="s">
        <v>3126</v>
      </c>
      <c r="D468" t="s">
        <v>160</v>
      </c>
      <c r="E468">
        <v>22701.801236625</v>
      </c>
      <c r="F468">
        <v>7710.75</v>
      </c>
      <c r="G468">
        <v>-3.62668098133702</v>
      </c>
      <c r="H468">
        <f>(Table2[[#This Row],[1Y Return vs Nifty]]-AVERAGE(Table2[1Y Return vs Nifty]))/_xlfn.STDEV.P(Table2[1Y Return vs Nifty])</f>
        <v>-0.45035799134787557</v>
      </c>
      <c r="I468">
        <v>3.97514944070259</v>
      </c>
      <c r="J468">
        <f>(Table2[[#This Row],[1M Return vs Nifty]]-AVERAGE(Table2[1M Return vs Nifty]))/_xlfn.STDEV.P(Table2[1M Return vs Nifty])</f>
        <v>0.663952150666691</v>
      </c>
      <c r="K468">
        <v>21.138675966601401</v>
      </c>
      <c r="L468">
        <f>(Table2[[#This Row],[6M Return vs Nifty]]-AVERAGE(Table2[6M Return vs Nifty]))/_xlfn.STDEV.P(Table2[6M Return vs Nifty])</f>
        <v>0.6449044034824204</v>
      </c>
      <c r="M468">
        <v>2.3951375064346698</v>
      </c>
      <c r="N468">
        <f>(Table2[[#This Row],[1W Return vs Nifty]]-AVERAGE(Table2[1W Return vs Nifty]))/_xlfn.STDEV.P(Table2[1W Return vs Nifty])</f>
        <v>0.46321089018422107</v>
      </c>
      <c r="O468">
        <v>7682.64</v>
      </c>
      <c r="P468">
        <v>7662.3356084853303</v>
      </c>
      <c r="Q468">
        <v>7114.7099774237704</v>
      </c>
      <c r="R468">
        <v>45.193697428348599</v>
      </c>
      <c r="S468" s="1">
        <f>(Table2[[#This Row],[Close Price]]-Table2[[#This Row],[20D EMA]])/Table2[[#This Row],[20D EMA]]</f>
        <v>3.658898503639331E-3</v>
      </c>
      <c r="T468" s="1">
        <f>(Table2[[#This Row],[Close Price]]-Table2[[#This Row],[50D EMA]])/Table2[[#This Row],[50D EMA]]</f>
        <v>6.3184900777584294E-3</v>
      </c>
      <c r="U468" s="1">
        <f>(Table2[[#This Row],[Close Price]]-Table2[[#This Row],[200D EMA]])/Table2[[#This Row],[200D EMA]]</f>
        <v>8.3775730067363219E-2</v>
      </c>
      <c r="V468">
        <v>1.25148484265862</v>
      </c>
      <c r="W468">
        <v>7518.05</v>
      </c>
      <c r="X468">
        <v>7740</v>
      </c>
      <c r="Y468">
        <v>7422.55</v>
      </c>
      <c r="Z468">
        <v>7740</v>
      </c>
      <c r="AA468">
        <v>7166.35</v>
      </c>
      <c r="AB468">
        <v>8180</v>
      </c>
      <c r="AC468" s="1">
        <f>(Table2[[#This Row],[Close Price]]/Table2[[#This Row],[Day Low]])-1</f>
        <v>2.563164650408023E-2</v>
      </c>
      <c r="AD468" s="1">
        <f>(Table2[[#This Row],[Day High]]/Table2[[#This Row],[Close Price]])-1</f>
        <v>3.7934053107673282E-3</v>
      </c>
      <c r="AE468" s="1">
        <f>(Table2[[#This Row],[Close Price]]/Table2[[#This Row],[Current Week Low]])-1</f>
        <v>3.8827626624273304E-2</v>
      </c>
      <c r="AF468" s="1">
        <f>(Table2[[#This Row],[Current Week High]]/Table2[[#This Row],[Close Price]])-1</f>
        <v>3.7934053107673282E-3</v>
      </c>
      <c r="AG468" s="1">
        <f>(Table2[[#This Row],[Close Price]]/Table2[[#This Row],[Current Month Low]])-1</f>
        <v>7.5966147341394175E-2</v>
      </c>
      <c r="AH468" s="1">
        <f>(Table2[[#This Row],[Current Month High]]/Table2[[#This Row],[Close Price]])-1</f>
        <v>6.0856596310346012E-2</v>
      </c>
      <c r="AI468">
        <v>6.0856596310346003</v>
      </c>
      <c r="AJ468">
        <v>49.004318965767098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0.02</v>
      </c>
      <c r="AM468" t="s">
        <v>3159</v>
      </c>
      <c r="AN468">
        <v>-2.77</v>
      </c>
      <c r="AO468" t="s">
        <v>3158</v>
      </c>
      <c r="AP468">
        <v>-7.6928865638669006E-2</v>
      </c>
      <c r="AQ468">
        <f>(Table2[[#This Row],[Sharpe Ratio]]-AVERAGE(Table2[Sharpe Ratio]))/_xlfn.STDEV.P(Table2[Sharpe Ratio])</f>
        <v>-1.5900707728939247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-0.26836131990846795</v>
      </c>
      <c r="AS468">
        <f>_xlfn.RANK.AVG(Table2[[#This Row],[1Y Return vs Nifty Z-Score]],Table2[1Y Return vs Nifty Z-Score])</f>
        <v>468</v>
      </c>
      <c r="AT468">
        <f>_xlfn.RANK.AVG(Table2[[#This Row],[6M Return vs Nifty Z-Score]],Table2[6M Return vs Nifty Z-Score])</f>
        <v>142</v>
      </c>
      <c r="AU468">
        <f>_xlfn.RANK.AVG(Table2[[#This Row],[Sharpe Ratio Z-Score]],Table2[Sharpe Ratio Z-Score])</f>
        <v>691</v>
      </c>
      <c r="AV468">
        <f>(Table2[[#This Row],[Rank 1Y]]+Table2[[#This Row],[Rank 6M]]+Table2[[#This Row],[Rank Sharpe]])/3</f>
        <v>433.66666666666669</v>
      </c>
    </row>
    <row r="469" spans="1:48" hidden="1" x14ac:dyDescent="0.3">
      <c r="A469" t="s">
        <v>213</v>
      </c>
      <c r="B469" t="s">
        <v>214</v>
      </c>
      <c r="C469" t="s">
        <v>3116</v>
      </c>
      <c r="D469" t="s">
        <v>51</v>
      </c>
      <c r="E469">
        <v>114537.2238453</v>
      </c>
      <c r="F469">
        <v>1418.25</v>
      </c>
      <c r="G469">
        <v>-8.3305480969131693</v>
      </c>
      <c r="H469">
        <f>(Table2[[#This Row],[1Y Return vs Nifty]]-AVERAGE(Table2[1Y Return vs Nifty]))/_xlfn.STDEV.P(Table2[1Y Return vs Nifty])</f>
        <v>-0.53321362331549893</v>
      </c>
      <c r="I469">
        <v>-6.2504894615155697</v>
      </c>
      <c r="J469">
        <f>(Table2[[#This Row],[1M Return vs Nifty]]-AVERAGE(Table2[1M Return vs Nifty]))/_xlfn.STDEV.P(Table2[1M Return vs Nifty])</f>
        <v>-0.48028427900623488</v>
      </c>
      <c r="K469">
        <v>-6.3761964088616798</v>
      </c>
      <c r="L469">
        <f>(Table2[[#This Row],[6M Return vs Nifty]]-AVERAGE(Table2[6M Return vs Nifty]))/_xlfn.STDEV.P(Table2[6M Return vs Nifty])</f>
        <v>-0.36116540238514877</v>
      </c>
      <c r="M469">
        <v>-1.65786719224844</v>
      </c>
      <c r="N469">
        <f>(Table2[[#This Row],[1W Return vs Nifty]]-AVERAGE(Table2[1W Return vs Nifty]))/_xlfn.STDEV.P(Table2[1W Return vs Nifty])</f>
        <v>-0.33018708402991837</v>
      </c>
      <c r="O469">
        <v>1539.09</v>
      </c>
      <c r="P469">
        <v>1571.40331695287</v>
      </c>
      <c r="Q469">
        <v>1482.2442138690301</v>
      </c>
      <c r="R469">
        <v>23.9237474350642</v>
      </c>
      <c r="S469" s="1">
        <f>(Table2[[#This Row],[Close Price]]-Table2[[#This Row],[20D EMA]])/Table2[[#This Row],[20D EMA]]</f>
        <v>-7.8513927060795616E-2</v>
      </c>
      <c r="T469" s="1">
        <f>(Table2[[#This Row],[Close Price]]-Table2[[#This Row],[50D EMA]])/Table2[[#This Row],[50D EMA]]</f>
        <v>-9.7462768024348917E-2</v>
      </c>
      <c r="U469" s="1">
        <f>(Table2[[#This Row],[Close Price]]-Table2[[#This Row],[200D EMA]])/Table2[[#This Row],[200D EMA]]</f>
        <v>-4.3173866539839005E-2</v>
      </c>
      <c r="V469">
        <v>1.24192222891724</v>
      </c>
      <c r="W469">
        <v>1403</v>
      </c>
      <c r="X469">
        <v>1440</v>
      </c>
      <c r="Y469">
        <v>1403</v>
      </c>
      <c r="Z469">
        <v>1517.15</v>
      </c>
      <c r="AA469">
        <v>1403</v>
      </c>
      <c r="AB469">
        <v>1702.05</v>
      </c>
      <c r="AC469" s="1">
        <f>(Table2[[#This Row],[Close Price]]/Table2[[#This Row],[Day Low]])-1</f>
        <v>1.0869565217391353E-2</v>
      </c>
      <c r="AD469" s="1">
        <f>(Table2[[#This Row],[Day High]]/Table2[[#This Row],[Close Price]])-1</f>
        <v>1.5335801163405716E-2</v>
      </c>
      <c r="AE469" s="1">
        <f>(Table2[[#This Row],[Close Price]]/Table2[[#This Row],[Current Week Low]])-1</f>
        <v>1.0869565217391353E-2</v>
      </c>
      <c r="AF469" s="1">
        <f>(Table2[[#This Row],[Current Week High]]/Table2[[#This Row],[Close Price]])-1</f>
        <v>6.9733826899347928E-2</v>
      </c>
      <c r="AG469" s="1">
        <f>(Table2[[#This Row],[Close Price]]/Table2[[#This Row],[Current Month Low]])-1</f>
        <v>1.0869565217391353E-2</v>
      </c>
      <c r="AH469" s="1">
        <f>(Table2[[#This Row],[Current Month High]]/Table2[[#This Row],[Close Price]])-1</f>
        <v>0.20010576414595449</v>
      </c>
      <c r="AI469">
        <v>20.010576414595398</v>
      </c>
      <c r="AJ469">
        <v>21.785238933493599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-0.11</v>
      </c>
      <c r="AM469" t="s">
        <v>3158</v>
      </c>
      <c r="AN469">
        <v>-11.27</v>
      </c>
      <c r="AO469" t="s">
        <v>3158</v>
      </c>
      <c r="AP469">
        <v>4.8704822060550997E-2</v>
      </c>
      <c r="AQ469">
        <f>(Table2[[#This Row],[Sharpe Ratio]]-AVERAGE(Table2[Sharpe Ratio]))/_xlfn.STDEV.P(Table2[Sharpe Ratio])</f>
        <v>-9.6823755201324385E-2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495</v>
      </c>
      <c r="AT469">
        <f>_xlfn.RANK.AVG(Table2[[#This Row],[6M Return vs Nifty Z-Score]],Table2[6M Return vs Nifty Z-Score])</f>
        <v>448</v>
      </c>
      <c r="AU469">
        <f>_xlfn.RANK.AVG(Table2[[#This Row],[Sharpe Ratio Z-Score]],Table2[Sharpe Ratio Z-Score])</f>
        <v>363</v>
      </c>
      <c r="AV469">
        <f>(Table2[[#This Row],[Rank 1Y]]+Table2[[#This Row],[Rank 6M]]+Table2[[#This Row],[Rank Sharpe]])/3</f>
        <v>435.33333333333331</v>
      </c>
    </row>
    <row r="470" spans="1:48" hidden="1" x14ac:dyDescent="0.3">
      <c r="A470" t="s">
        <v>58</v>
      </c>
      <c r="B470" t="s">
        <v>59</v>
      </c>
      <c r="C470" t="s">
        <v>3112</v>
      </c>
      <c r="D470" t="s">
        <v>24</v>
      </c>
      <c r="E470">
        <v>362079.62185472</v>
      </c>
      <c r="F470">
        <v>1170.4000000000001</v>
      </c>
      <c r="G470">
        <v>-8.8488628089541592</v>
      </c>
      <c r="H470">
        <f>(Table2[[#This Row],[1Y Return vs Nifty]]-AVERAGE(Table2[1Y Return vs Nifty]))/_xlfn.STDEV.P(Table2[1Y Return vs Nifty])</f>
        <v>-0.54234340780325918</v>
      </c>
      <c r="I470">
        <v>-0.660251697531132</v>
      </c>
      <c r="J470">
        <f>(Table2[[#This Row],[1M Return vs Nifty]]-AVERAGE(Table2[1M Return vs Nifty]))/_xlfn.STDEV.P(Table2[1M Return vs Nifty])</f>
        <v>0.14525645847245353</v>
      </c>
      <c r="K470">
        <v>-7.2937999156559501</v>
      </c>
      <c r="L470">
        <f>(Table2[[#This Row],[6M Return vs Nifty]]-AVERAGE(Table2[6M Return vs Nifty]))/_xlfn.STDEV.P(Table2[6M Return vs Nifty])</f>
        <v>-0.39471719100864133</v>
      </c>
      <c r="M470">
        <v>1.25421408163943</v>
      </c>
      <c r="N470">
        <f>(Table2[[#This Row],[1W Return vs Nifty]]-AVERAGE(Table2[1W Return vs Nifty]))/_xlfn.STDEV.P(Table2[1W Return vs Nifty])</f>
        <v>0.23986885106442479</v>
      </c>
      <c r="O470">
        <v>1179.6600000000001</v>
      </c>
      <c r="P470">
        <v>1188.1135354241701</v>
      </c>
      <c r="Q470">
        <v>1149.4086649713799</v>
      </c>
      <c r="R470">
        <v>54.204758100448998</v>
      </c>
      <c r="S470" s="1">
        <f>(Table2[[#This Row],[Close Price]]-Table2[[#This Row],[20D EMA]])/Table2[[#This Row],[20D EMA]]</f>
        <v>-7.8497194106776445E-3</v>
      </c>
      <c r="T470" s="1">
        <f>(Table2[[#This Row],[Close Price]]-Table2[[#This Row],[50D EMA]])/Table2[[#This Row],[50D EMA]]</f>
        <v>-1.4908958526296118E-2</v>
      </c>
      <c r="U470" s="1">
        <f>(Table2[[#This Row],[Close Price]]-Table2[[#This Row],[200D EMA]])/Table2[[#This Row],[200D EMA]]</f>
        <v>1.8262725580847107E-2</v>
      </c>
      <c r="V470">
        <v>1.0538949904338399</v>
      </c>
      <c r="W470">
        <v>1164.3</v>
      </c>
      <c r="X470">
        <v>1187.6500000000001</v>
      </c>
      <c r="Y470">
        <v>1157.5999999999999</v>
      </c>
      <c r="Z470">
        <v>1194</v>
      </c>
      <c r="AA470">
        <v>1124</v>
      </c>
      <c r="AB470">
        <v>1242.95</v>
      </c>
      <c r="AC470" s="1">
        <f>(Table2[[#This Row],[Close Price]]/Table2[[#This Row],[Day Low]])-1</f>
        <v>5.2391995190244067E-3</v>
      </c>
      <c r="AD470" s="1">
        <f>(Table2[[#This Row],[Day High]]/Table2[[#This Row],[Close Price]])-1</f>
        <v>1.4738550922761551E-2</v>
      </c>
      <c r="AE470" s="1">
        <f>(Table2[[#This Row],[Close Price]]/Table2[[#This Row],[Current Week Low]])-1</f>
        <v>1.1057360055287013E-2</v>
      </c>
      <c r="AF470" s="1">
        <f>(Table2[[#This Row],[Current Week High]]/Table2[[#This Row],[Close Price]])-1</f>
        <v>2.0164046479835829E-2</v>
      </c>
      <c r="AG470" s="1">
        <f>(Table2[[#This Row],[Close Price]]/Table2[[#This Row],[Current Month Low]])-1</f>
        <v>4.1281138790035588E-2</v>
      </c>
      <c r="AH470" s="1">
        <f>(Table2[[#This Row],[Current Month High]]/Table2[[#This Row],[Close Price]])-1</f>
        <v>6.1987354750512536E-2</v>
      </c>
      <c r="AI470">
        <v>14.460868079289099</v>
      </c>
      <c r="AJ470">
        <v>20.909090909090899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-0.02</v>
      </c>
      <c r="AM470" t="s">
        <v>3158</v>
      </c>
      <c r="AN470">
        <v>0.52</v>
      </c>
      <c r="AO470" t="s">
        <v>3159</v>
      </c>
      <c r="AP470">
        <v>5.2086871271760003E-2</v>
      </c>
      <c r="AQ470">
        <f>(Table2[[#This Row],[Sharpe Ratio]]-AVERAGE(Table2[Sharpe Ratio]))/_xlfn.STDEV.P(Table2[Sharpe Ratio])</f>
        <v>-5.6625660320767796E-2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496</v>
      </c>
      <c r="AT470">
        <f>_xlfn.RANK.AVG(Table2[[#This Row],[6M Return vs Nifty Z-Score]],Table2[6M Return vs Nifty Z-Score])</f>
        <v>460</v>
      </c>
      <c r="AU470">
        <f>_xlfn.RANK.AVG(Table2[[#This Row],[Sharpe Ratio Z-Score]],Table2[Sharpe Ratio Z-Score])</f>
        <v>351</v>
      </c>
      <c r="AV470">
        <f>(Table2[[#This Row],[Rank 1Y]]+Table2[[#This Row],[Rank 6M]]+Table2[[#This Row],[Rank Sharpe]])/3</f>
        <v>435.66666666666669</v>
      </c>
    </row>
    <row r="471" spans="1:48" hidden="1" x14ac:dyDescent="0.3">
      <c r="A471" t="s">
        <v>1383</v>
      </c>
      <c r="B471" t="s">
        <v>1384</v>
      </c>
      <c r="C471" t="s">
        <v>3112</v>
      </c>
      <c r="D471" t="s">
        <v>21</v>
      </c>
      <c r="E471">
        <v>7791.7883584239999</v>
      </c>
      <c r="F471">
        <v>28.06</v>
      </c>
      <c r="G471">
        <v>27.393138068144498</v>
      </c>
      <c r="H471">
        <f>(Table2[[#This Row],[1Y Return vs Nifty]]-AVERAGE(Table2[1Y Return vs Nifty]))/_xlfn.STDEV.P(Table2[1Y Return vs Nifty])</f>
        <v>9.6036421529008598E-2</v>
      </c>
      <c r="I471">
        <v>3.9197111290142699</v>
      </c>
      <c r="J471">
        <f>(Table2[[#This Row],[1M Return vs Nifty]]-AVERAGE(Table2[1M Return vs Nifty]))/_xlfn.STDEV.P(Table2[1M Return vs Nifty])</f>
        <v>0.65774867170171625</v>
      </c>
      <c r="K471">
        <v>-21.080802320191701</v>
      </c>
      <c r="L471">
        <f>(Table2[[#This Row],[6M Return vs Nifty]]-AVERAGE(Table2[6M Return vs Nifty]))/_xlfn.STDEV.P(Table2[6M Return vs Nifty])</f>
        <v>-0.89883317029977006</v>
      </c>
      <c r="M471">
        <v>1.70602759766067</v>
      </c>
      <c r="N471">
        <f>(Table2[[#This Row],[1W Return vs Nifty]]-AVERAGE(Table2[1W Return vs Nifty]))/_xlfn.STDEV.P(Table2[1W Return vs Nifty])</f>
        <v>0.32831383324031316</v>
      </c>
      <c r="O471">
        <v>28.16</v>
      </c>
      <c r="P471">
        <v>28.5714963679657</v>
      </c>
      <c r="Q471">
        <v>28.078106468831699</v>
      </c>
      <c r="R471">
        <v>46.448763618435301</v>
      </c>
      <c r="S471" s="1">
        <f>(Table2[[#This Row],[Close Price]]-Table2[[#This Row],[20D EMA]])/Table2[[#This Row],[20D EMA]]</f>
        <v>-3.5511363636364143E-3</v>
      </c>
      <c r="T471" s="1">
        <f>(Table2[[#This Row],[Close Price]]-Table2[[#This Row],[50D EMA]])/Table2[[#This Row],[50D EMA]]</f>
        <v>-1.7902330398739293E-2</v>
      </c>
      <c r="U471" s="1">
        <f>(Table2[[#This Row],[Close Price]]-Table2[[#This Row],[200D EMA]])/Table2[[#This Row],[200D EMA]]</f>
        <v>-6.4486075126893967E-4</v>
      </c>
      <c r="V471">
        <v>0.50357795934793104</v>
      </c>
      <c r="W471">
        <v>27.43</v>
      </c>
      <c r="X471">
        <v>28.34</v>
      </c>
      <c r="Y471">
        <v>26.14</v>
      </c>
      <c r="Z471">
        <v>28.34</v>
      </c>
      <c r="AA471">
        <v>26.13</v>
      </c>
      <c r="AB471">
        <v>32.299999999999997</v>
      </c>
      <c r="AC471" s="1">
        <f>(Table2[[#This Row],[Close Price]]/Table2[[#This Row],[Day Low]])-1</f>
        <v>2.2967553773241001E-2</v>
      </c>
      <c r="AD471" s="1">
        <f>(Table2[[#This Row],[Day High]]/Table2[[#This Row],[Close Price]])-1</f>
        <v>9.9786172487528191E-3</v>
      </c>
      <c r="AE471" s="1">
        <f>(Table2[[#This Row],[Close Price]]/Table2[[#This Row],[Current Week Low]])-1</f>
        <v>7.3450650344299762E-2</v>
      </c>
      <c r="AF471" s="1">
        <f>(Table2[[#This Row],[Current Week High]]/Table2[[#This Row],[Close Price]])-1</f>
        <v>9.9786172487528191E-3</v>
      </c>
      <c r="AG471" s="1">
        <f>(Table2[[#This Row],[Close Price]]/Table2[[#This Row],[Current Month Low]])-1</f>
        <v>7.3861461921163496E-2</v>
      </c>
      <c r="AH471" s="1">
        <f>(Table2[[#This Row],[Current Month High]]/Table2[[#This Row],[Close Price]])-1</f>
        <v>0.1511047754811119</v>
      </c>
      <c r="AI471">
        <v>44.343525645364899</v>
      </c>
      <c r="AJ471">
        <v>56.615150403521604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-0.19</v>
      </c>
      <c r="AM471" t="s">
        <v>3158</v>
      </c>
      <c r="AN471">
        <v>-1.06</v>
      </c>
      <c r="AO471" t="s">
        <v>3158</v>
      </c>
      <c r="AP471">
        <v>2.6688442255556E-2</v>
      </c>
      <c r="AQ471">
        <f>(Table2[[#This Row],[Sharpe Ratio]]-AVERAGE(Table2[Sharpe Ratio]))/_xlfn.STDEV.P(Table2[Sharpe Ratio])</f>
        <v>-0.35850431306972552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262</v>
      </c>
      <c r="AT471">
        <f>_xlfn.RANK.AVG(Table2[[#This Row],[6M Return vs Nifty Z-Score]],Table2[6M Return vs Nifty Z-Score])</f>
        <v>617</v>
      </c>
      <c r="AU471">
        <f>_xlfn.RANK.AVG(Table2[[#This Row],[Sharpe Ratio Z-Score]],Table2[Sharpe Ratio Z-Score])</f>
        <v>431</v>
      </c>
      <c r="AV471">
        <f>(Table2[[#This Row],[Rank 1Y]]+Table2[[#This Row],[Rank 6M]]+Table2[[#This Row],[Rank Sharpe]])/3</f>
        <v>436.66666666666669</v>
      </c>
    </row>
    <row r="472" spans="1:48" x14ac:dyDescent="0.3">
      <c r="A472" t="s">
        <v>456</v>
      </c>
      <c r="B472" t="s">
        <v>457</v>
      </c>
      <c r="C472" t="s">
        <v>594</v>
      </c>
      <c r="D472" t="s">
        <v>458</v>
      </c>
      <c r="E472">
        <v>48247.643529360001</v>
      </c>
      <c r="F472">
        <v>43256.4</v>
      </c>
      <c r="G472">
        <v>-11.987835116864099</v>
      </c>
      <c r="H472">
        <f>(Table2[[#This Row],[1Y Return vs Nifty]]-AVERAGE(Table2[1Y Return vs Nifty]))/_xlfn.STDEV.P(Table2[1Y Return vs Nifty])</f>
        <v>-0.59763441154771579</v>
      </c>
      <c r="I472">
        <v>9.0320172761338107</v>
      </c>
      <c r="J472">
        <f>(Table2[[#This Row],[1M Return vs Nifty]]-AVERAGE(Table2[1M Return vs Nifty]))/_xlfn.STDEV.P(Table2[1M Return vs Nifty])</f>
        <v>1.2298094484524082</v>
      </c>
      <c r="K472">
        <v>16.677229119505402</v>
      </c>
      <c r="L472">
        <f>(Table2[[#This Row],[6M Return vs Nifty]]-AVERAGE(Table2[6M Return vs Nifty]))/_xlfn.STDEV.P(Table2[6M Return vs Nifty])</f>
        <v>0.48177346461791454</v>
      </c>
      <c r="M472">
        <v>-1.3076650588891201</v>
      </c>
      <c r="N472">
        <f>(Table2[[#This Row],[1W Return vs Nifty]]-AVERAGE(Table2[1W Return vs Nifty]))/_xlfn.STDEV.P(Table2[1W Return vs Nifty])</f>
        <v>-0.26163308919664507</v>
      </c>
      <c r="O472">
        <v>43618.96</v>
      </c>
      <c r="P472">
        <v>42826.679330463703</v>
      </c>
      <c r="Q472">
        <v>40093.670427253601</v>
      </c>
      <c r="R472">
        <v>45.2272484551793</v>
      </c>
      <c r="S472" s="1">
        <f>(Table2[[#This Row],[Close Price]]-Table2[[#This Row],[20D EMA]])/Table2[[#This Row],[20D EMA]]</f>
        <v>-8.3119817620593821E-3</v>
      </c>
      <c r="T472" s="1">
        <f>(Table2[[#This Row],[Close Price]]-Table2[[#This Row],[50D EMA]])/Table2[[#This Row],[50D EMA]]</f>
        <v>1.0033947909443149E-2</v>
      </c>
      <c r="U472" s="1">
        <f>(Table2[[#This Row],[Close Price]]-Table2[[#This Row],[200D EMA]])/Table2[[#This Row],[200D EMA]]</f>
        <v>7.8883513009488426E-2</v>
      </c>
      <c r="V472">
        <v>0.72740126713867403</v>
      </c>
      <c r="W472">
        <v>42856.1</v>
      </c>
      <c r="X472">
        <v>43770</v>
      </c>
      <c r="Y472">
        <v>42300</v>
      </c>
      <c r="Z472">
        <v>43841.85</v>
      </c>
      <c r="AA472">
        <v>40805</v>
      </c>
      <c r="AB472">
        <v>46810.400000000001</v>
      </c>
      <c r="AC472" s="1">
        <f>(Table2[[#This Row],[Close Price]]/Table2[[#This Row],[Day Low]])-1</f>
        <v>9.3405606203085245E-3</v>
      </c>
      <c r="AD472" s="1">
        <f>(Table2[[#This Row],[Day High]]/Table2[[#This Row],[Close Price]])-1</f>
        <v>1.1873387521846412E-2</v>
      </c>
      <c r="AE472" s="1">
        <f>(Table2[[#This Row],[Close Price]]/Table2[[#This Row],[Current Week Low]])-1</f>
        <v>2.2609929078014179E-2</v>
      </c>
      <c r="AF472" s="1">
        <f>(Table2[[#This Row],[Current Week High]]/Table2[[#This Row],[Close Price]])-1</f>
        <v>1.3534413404721501E-2</v>
      </c>
      <c r="AG472" s="1">
        <f>(Table2[[#This Row],[Close Price]]/Table2[[#This Row],[Current Month Low]])-1</f>
        <v>6.0075971081975377E-2</v>
      </c>
      <c r="AH472" s="1">
        <f>(Table2[[#This Row],[Current Month High]]/Table2[[#This Row],[Close Price]])-1</f>
        <v>8.2161252438945453E-2</v>
      </c>
      <c r="AI472">
        <v>8.21612524389454</v>
      </c>
      <c r="AJ472">
        <v>30.802342300661699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7.0000000000000007E-2</v>
      </c>
      <c r="AM472" t="s">
        <v>3159</v>
      </c>
      <c r="AN472">
        <v>-5.24</v>
      </c>
      <c r="AO472" t="s">
        <v>3158</v>
      </c>
      <c r="AP472">
        <v>-2.6686000723200001E-2</v>
      </c>
      <c r="AQ472">
        <f>(Table2[[#This Row],[Sharpe Ratio]]-AVERAGE(Table2[Sharpe Ratio]))/_xlfn.STDEV.P(Table2[Sharpe Ratio])</f>
        <v>-0.99289807527341178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-0.14058266294744975</v>
      </c>
      <c r="AS472">
        <f>_xlfn.RANK.AVG(Table2[[#This Row],[1Y Return vs Nifty Z-Score]],Table2[1Y Return vs Nifty Z-Score])</f>
        <v>520</v>
      </c>
      <c r="AT472">
        <f>_xlfn.RANK.AVG(Table2[[#This Row],[6M Return vs Nifty Z-Score]],Table2[6M Return vs Nifty Z-Score])</f>
        <v>173</v>
      </c>
      <c r="AU472">
        <f>_xlfn.RANK.AVG(Table2[[#This Row],[Sharpe Ratio Z-Score]],Table2[Sharpe Ratio Z-Score])</f>
        <v>619</v>
      </c>
      <c r="AV472">
        <f>(Table2[[#This Row],[Rank 1Y]]+Table2[[#This Row],[Rank 6M]]+Table2[[#This Row],[Rank Sharpe]])/3</f>
        <v>437.33333333333331</v>
      </c>
    </row>
    <row r="473" spans="1:48" hidden="1" x14ac:dyDescent="0.3">
      <c r="A473" t="s">
        <v>410</v>
      </c>
      <c r="B473" t="s">
        <v>411</v>
      </c>
      <c r="C473" t="s">
        <v>3118</v>
      </c>
      <c r="D473" t="s">
        <v>412</v>
      </c>
      <c r="E473">
        <v>55684.049993549997</v>
      </c>
      <c r="F473">
        <v>2880.45</v>
      </c>
      <c r="G473">
        <v>-15.376192228223401</v>
      </c>
      <c r="H473">
        <f>(Table2[[#This Row],[1Y Return vs Nifty]]-AVERAGE(Table2[1Y Return vs Nifty]))/_xlfn.STDEV.P(Table2[1Y Return vs Nifty])</f>
        <v>-0.65731817022874295</v>
      </c>
      <c r="I473">
        <v>1.86576720062208</v>
      </c>
      <c r="J473">
        <f>(Table2[[#This Row],[1M Return vs Nifty]]-AVERAGE(Table2[1M Return vs Nifty]))/_xlfn.STDEV.P(Table2[1M Return vs Nifty])</f>
        <v>0.4279148696434355</v>
      </c>
      <c r="K473">
        <v>10.8621474677234</v>
      </c>
      <c r="L473">
        <f>(Table2[[#This Row],[6M Return vs Nifty]]-AVERAGE(Table2[6M Return vs Nifty]))/_xlfn.STDEV.P(Table2[6M Return vs Nifty])</f>
        <v>0.26914743500457822</v>
      </c>
      <c r="M473">
        <v>-0.68698737835936197</v>
      </c>
      <c r="N473">
        <f>(Table2[[#This Row],[1W Return vs Nifty]]-AVERAGE(Table2[1W Return vs Nifty]))/_xlfn.STDEV.P(Table2[1W Return vs Nifty])</f>
        <v>-0.14013201752696638</v>
      </c>
      <c r="O473">
        <v>2959.61</v>
      </c>
      <c r="P473">
        <v>2986.0122049213301</v>
      </c>
      <c r="Q473">
        <v>2837.0651979879199</v>
      </c>
      <c r="R473">
        <v>35.249478491124499</v>
      </c>
      <c r="S473" s="1">
        <f>(Table2[[#This Row],[Close Price]]-Table2[[#This Row],[20D EMA]])/Table2[[#This Row],[20D EMA]]</f>
        <v>-2.6746767310557914E-2</v>
      </c>
      <c r="T473" s="1">
        <f>(Table2[[#This Row],[Close Price]]-Table2[[#This Row],[50D EMA]])/Table2[[#This Row],[50D EMA]]</f>
        <v>-3.5352234912955222E-2</v>
      </c>
      <c r="U473" s="1">
        <f>(Table2[[#This Row],[Close Price]]-Table2[[#This Row],[200D EMA]])/Table2[[#This Row],[200D EMA]]</f>
        <v>1.5292141344812575E-2</v>
      </c>
      <c r="V473">
        <v>0.61099243031066097</v>
      </c>
      <c r="W473">
        <v>2858.5</v>
      </c>
      <c r="X473">
        <v>2914.8</v>
      </c>
      <c r="Y473">
        <v>2849.05</v>
      </c>
      <c r="Z473">
        <v>2979.95</v>
      </c>
      <c r="AA473">
        <v>2779</v>
      </c>
      <c r="AB473">
        <v>3105.45</v>
      </c>
      <c r="AC473" s="1">
        <f>(Table2[[#This Row],[Close Price]]/Table2[[#This Row],[Day Low]])-1</f>
        <v>7.6788525450410816E-3</v>
      </c>
      <c r="AD473" s="1">
        <f>(Table2[[#This Row],[Day High]]/Table2[[#This Row],[Close Price]])-1</f>
        <v>1.1925220017705795E-2</v>
      </c>
      <c r="AE473" s="1">
        <f>(Table2[[#This Row],[Close Price]]/Table2[[#This Row],[Current Week Low]])-1</f>
        <v>1.1021217598848665E-2</v>
      </c>
      <c r="AF473" s="1">
        <f>(Table2[[#This Row],[Current Week High]]/Table2[[#This Row],[Close Price]])-1</f>
        <v>3.4543213733965183E-2</v>
      </c>
      <c r="AG473" s="1">
        <f>(Table2[[#This Row],[Close Price]]/Table2[[#This Row],[Current Month Low]])-1</f>
        <v>3.650593738754937E-2</v>
      </c>
      <c r="AH473" s="1">
        <f>(Table2[[#This Row],[Current Month High]]/Table2[[#This Row],[Close Price]])-1</f>
        <v>7.8112794875800695E-2</v>
      </c>
      <c r="AI473">
        <v>17.169192313700901</v>
      </c>
      <c r="AJ473">
        <v>31.299571519737398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0.08</v>
      </c>
      <c r="AM473" t="s">
        <v>3159</v>
      </c>
      <c r="AN473">
        <v>-3.3</v>
      </c>
      <c r="AO473" t="s">
        <v>3158</v>
      </c>
      <c r="AP473">
        <v>-8.3156214075299996E-4</v>
      </c>
      <c r="AQ473">
        <f>(Table2[[#This Row],[Sharpe Ratio]]-AVERAGE(Table2[Sharpe Ratio]))/_xlfn.STDEV.P(Table2[Sharpe Ratio])</f>
        <v>-0.68559941983805772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540</v>
      </c>
      <c r="AT473">
        <f>_xlfn.RANK.AVG(Table2[[#This Row],[6M Return vs Nifty Z-Score]],Table2[6M Return vs Nifty Z-Score])</f>
        <v>225</v>
      </c>
      <c r="AU473">
        <f>_xlfn.RANK.AVG(Table2[[#This Row],[Sharpe Ratio Z-Score]],Table2[Sharpe Ratio Z-Score])</f>
        <v>551</v>
      </c>
      <c r="AV473">
        <f>(Table2[[#This Row],[Rank 1Y]]+Table2[[#This Row],[Rank 6M]]+Table2[[#This Row],[Rank Sharpe]])/3</f>
        <v>438.66666666666669</v>
      </c>
    </row>
    <row r="474" spans="1:48" hidden="1" x14ac:dyDescent="0.3">
      <c r="A474" t="s">
        <v>459</v>
      </c>
      <c r="B474" t="s">
        <v>460</v>
      </c>
      <c r="C474" t="s">
        <v>3112</v>
      </c>
      <c r="D474" t="s">
        <v>34</v>
      </c>
      <c r="E474">
        <v>48057.680695552001</v>
      </c>
      <c r="F474">
        <v>55.36</v>
      </c>
      <c r="G474">
        <v>9.76724151442631E-2</v>
      </c>
      <c r="H474">
        <f>(Table2[[#This Row],[1Y Return vs Nifty]]-AVERAGE(Table2[1Y Return vs Nifty]))/_xlfn.STDEV.P(Table2[1Y Return vs Nifty])</f>
        <v>-0.38475587148475426</v>
      </c>
      <c r="I474">
        <v>-3.7868995728259001</v>
      </c>
      <c r="J474">
        <f>(Table2[[#This Row],[1M Return vs Nifty]]-AVERAGE(Table2[1M Return vs Nifty]))/_xlfn.STDEV.P(Table2[1M Return vs Nifty])</f>
        <v>-0.20461159729232239</v>
      </c>
      <c r="K474">
        <v>-25.360065235202601</v>
      </c>
      <c r="L474">
        <f>(Table2[[#This Row],[6M Return vs Nifty]]-AVERAGE(Table2[6M Return vs Nifty]))/_xlfn.STDEV.P(Table2[6M Return vs Nifty])</f>
        <v>-1.0553026298492383</v>
      </c>
      <c r="M474">
        <v>2.7447607276485599</v>
      </c>
      <c r="N474">
        <f>(Table2[[#This Row],[1W Return vs Nifty]]-AVERAGE(Table2[1W Return vs Nifty]))/_xlfn.STDEV.P(Table2[1W Return vs Nifty])</f>
        <v>0.53165155977916412</v>
      </c>
      <c r="O474">
        <v>55.5</v>
      </c>
      <c r="P474">
        <v>57.639759487370902</v>
      </c>
      <c r="Q474">
        <v>57.581927689392899</v>
      </c>
      <c r="R474">
        <v>44.797647319649499</v>
      </c>
      <c r="S474" s="1">
        <f>(Table2[[#This Row],[Close Price]]-Table2[[#This Row],[20D EMA]])/Table2[[#This Row],[20D EMA]]</f>
        <v>-2.5225225225225328E-3</v>
      </c>
      <c r="T474" s="1">
        <f>(Table2[[#This Row],[Close Price]]-Table2[[#This Row],[50D EMA]])/Table2[[#This Row],[50D EMA]]</f>
        <v>-3.9551856351350792E-2</v>
      </c>
      <c r="U474" s="1">
        <f>(Table2[[#This Row],[Close Price]]-Table2[[#This Row],[200D EMA]])/Table2[[#This Row],[200D EMA]]</f>
        <v>-3.8587240451177146E-2</v>
      </c>
      <c r="V474">
        <v>1.4192231669245801</v>
      </c>
      <c r="W474">
        <v>53.3</v>
      </c>
      <c r="X474">
        <v>55.93</v>
      </c>
      <c r="Y474">
        <v>50.17</v>
      </c>
      <c r="Z474">
        <v>55.93</v>
      </c>
      <c r="AA474">
        <v>49.16</v>
      </c>
      <c r="AB474">
        <v>60.42</v>
      </c>
      <c r="AC474" s="1">
        <f>(Table2[[#This Row],[Close Price]]/Table2[[#This Row],[Day Low]])-1</f>
        <v>3.8649155722326523E-2</v>
      </c>
      <c r="AD474" s="1">
        <f>(Table2[[#This Row],[Day High]]/Table2[[#This Row],[Close Price]])-1</f>
        <v>1.0296242774566533E-2</v>
      </c>
      <c r="AE474" s="1">
        <f>(Table2[[#This Row],[Close Price]]/Table2[[#This Row],[Current Week Low]])-1</f>
        <v>0.10344827586206895</v>
      </c>
      <c r="AF474" s="1">
        <f>(Table2[[#This Row],[Current Week High]]/Table2[[#This Row],[Close Price]])-1</f>
        <v>1.0296242774566533E-2</v>
      </c>
      <c r="AG474" s="1">
        <f>(Table2[[#This Row],[Close Price]]/Table2[[#This Row],[Current Month Low]])-1</f>
        <v>0.12611879576891782</v>
      </c>
      <c r="AH474" s="1">
        <f>(Table2[[#This Row],[Current Month High]]/Table2[[#This Row],[Close Price]])-1</f>
        <v>9.1401734104046284E-2</v>
      </c>
      <c r="AI474">
        <v>38.908959537572201</v>
      </c>
      <c r="AJ474">
        <v>29.345794392523299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-0.09</v>
      </c>
      <c r="AM474" t="s">
        <v>3158</v>
      </c>
      <c r="AN474">
        <v>-3.01</v>
      </c>
      <c r="AO474" t="s">
        <v>3158</v>
      </c>
      <c r="AP474">
        <v>9.8229136004300999E-2</v>
      </c>
      <c r="AQ474">
        <f>(Table2[[#This Row],[Sharpe Ratio]]-AVERAGE(Table2[Sharpe Ratio]))/_xlfn.STDEV.P(Table2[Sharpe Ratio])</f>
        <v>0.49180844571619986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440</v>
      </c>
      <c r="AT474">
        <f>_xlfn.RANK.AVG(Table2[[#This Row],[6M Return vs Nifty Z-Score]],Table2[6M Return vs Nifty Z-Score])</f>
        <v>659</v>
      </c>
      <c r="AU474">
        <f>_xlfn.RANK.AVG(Table2[[#This Row],[Sharpe Ratio Z-Score]],Table2[Sharpe Ratio Z-Score])</f>
        <v>218</v>
      </c>
      <c r="AV474">
        <f>(Table2[[#This Row],[Rank 1Y]]+Table2[[#This Row],[Rank 6M]]+Table2[[#This Row],[Rank Sharpe]])/3</f>
        <v>439</v>
      </c>
    </row>
    <row r="475" spans="1:48" hidden="1" x14ac:dyDescent="0.3">
      <c r="A475" t="s">
        <v>1088</v>
      </c>
      <c r="B475" t="s">
        <v>1089</v>
      </c>
      <c r="C475" t="s">
        <v>3119</v>
      </c>
      <c r="D475" t="s">
        <v>117</v>
      </c>
      <c r="E475">
        <v>11684.91</v>
      </c>
      <c r="F475">
        <v>367.45</v>
      </c>
      <c r="G475">
        <v>-25.196388754631599</v>
      </c>
      <c r="H475">
        <f>(Table2[[#This Row],[1Y Return vs Nifty]]-AVERAGE(Table2[1Y Return vs Nifty]))/_xlfn.STDEV.P(Table2[1Y Return vs Nifty])</f>
        <v>-0.83029469555351287</v>
      </c>
      <c r="I475">
        <v>6.9787460511029398</v>
      </c>
      <c r="J475">
        <f>(Table2[[#This Row],[1M Return vs Nifty]]-AVERAGE(Table2[1M Return vs Nifty]))/_xlfn.STDEV.P(Table2[1M Return vs Nifty])</f>
        <v>1.0000509210737583</v>
      </c>
      <c r="K475">
        <v>-20.212498139742099</v>
      </c>
      <c r="L475">
        <f>(Table2[[#This Row],[6M Return vs Nifty]]-AVERAGE(Table2[6M Return vs Nifty]))/_xlfn.STDEV.P(Table2[6M Return vs Nifty])</f>
        <v>-0.86708399093457855</v>
      </c>
      <c r="M475">
        <v>8.6481517075086405</v>
      </c>
      <c r="N475">
        <f>(Table2[[#This Row],[1W Return vs Nifty]]-AVERAGE(Table2[1W Return vs Nifty]))/_xlfn.STDEV.P(Table2[1W Return vs Nifty])</f>
        <v>1.6872728315573187</v>
      </c>
      <c r="O475">
        <v>352.35</v>
      </c>
      <c r="P475">
        <v>358.63721643991801</v>
      </c>
      <c r="Q475">
        <v>367.49831516848502</v>
      </c>
      <c r="R475">
        <v>61.532675097543603</v>
      </c>
      <c r="S475" s="1">
        <f>(Table2[[#This Row],[Close Price]]-Table2[[#This Row],[20D EMA]])/Table2[[#This Row],[20D EMA]]</f>
        <v>4.285511565205042E-2</v>
      </c>
      <c r="T475" s="1">
        <f>(Table2[[#This Row],[Close Price]]-Table2[[#This Row],[50D EMA]])/Table2[[#This Row],[50D EMA]]</f>
        <v>2.4572975575607545E-2</v>
      </c>
      <c r="U475" s="1">
        <f>(Table2[[#This Row],[Close Price]]-Table2[[#This Row],[200D EMA]])/Table2[[#This Row],[200D EMA]]</f>
        <v>-1.31470448953982E-4</v>
      </c>
      <c r="V475">
        <v>2.29391949254188</v>
      </c>
      <c r="W475">
        <v>362.3</v>
      </c>
      <c r="X475">
        <v>374.3</v>
      </c>
      <c r="Y475">
        <v>338.85</v>
      </c>
      <c r="Z475">
        <v>374.3</v>
      </c>
      <c r="AA475">
        <v>308.8</v>
      </c>
      <c r="AB475">
        <v>374.3</v>
      </c>
      <c r="AC475" s="1">
        <f>(Table2[[#This Row],[Close Price]]/Table2[[#This Row],[Day Low]])-1</f>
        <v>1.4214739166436674E-2</v>
      </c>
      <c r="AD475" s="1">
        <f>(Table2[[#This Row],[Day High]]/Table2[[#This Row],[Close Price]])-1</f>
        <v>1.8641992107769845E-2</v>
      </c>
      <c r="AE475" s="1">
        <f>(Table2[[#This Row],[Close Price]]/Table2[[#This Row],[Current Week Low]])-1</f>
        <v>8.4403128227829249E-2</v>
      </c>
      <c r="AF475" s="1">
        <f>(Table2[[#This Row],[Current Week High]]/Table2[[#This Row],[Close Price]])-1</f>
        <v>1.8641992107769845E-2</v>
      </c>
      <c r="AG475" s="1">
        <f>(Table2[[#This Row],[Close Price]]/Table2[[#This Row],[Current Month Low]])-1</f>
        <v>0.18992875647668384</v>
      </c>
      <c r="AH475" s="1">
        <f>(Table2[[#This Row],[Current Month High]]/Table2[[#This Row],[Close Price]])-1</f>
        <v>1.8641992107769845E-2</v>
      </c>
      <c r="AI475">
        <v>37.705810314328403</v>
      </c>
      <c r="AJ475">
        <v>19.651579290133501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-0.03</v>
      </c>
      <c r="AM475" t="s">
        <v>3158</v>
      </c>
      <c r="AN475">
        <v>8.57</v>
      </c>
      <c r="AO475" t="s">
        <v>3159</v>
      </c>
      <c r="AP475">
        <v>0.149091907324997</v>
      </c>
      <c r="AQ475">
        <f>(Table2[[#This Row],[Sharpe Ratio]]-AVERAGE(Table2[Sharpe Ratio]))/_xlfn.STDEV.P(Table2[Sharpe Ratio])</f>
        <v>1.0963491781990653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605</v>
      </c>
      <c r="AT475">
        <f>_xlfn.RANK.AVG(Table2[[#This Row],[6M Return vs Nifty Z-Score]],Table2[6M Return vs Nifty Z-Score])</f>
        <v>609</v>
      </c>
      <c r="AU475">
        <f>_xlfn.RANK.AVG(Table2[[#This Row],[Sharpe Ratio Z-Score]],Table2[Sharpe Ratio Z-Score])</f>
        <v>104</v>
      </c>
      <c r="AV475">
        <f>(Table2[[#This Row],[Rank 1Y]]+Table2[[#This Row],[Rank 6M]]+Table2[[#This Row],[Rank Sharpe]])/3</f>
        <v>439.33333333333331</v>
      </c>
    </row>
    <row r="476" spans="1:48" hidden="1" x14ac:dyDescent="0.3">
      <c r="A476" t="s">
        <v>925</v>
      </c>
      <c r="B476" t="s">
        <v>926</v>
      </c>
      <c r="C476" t="s">
        <v>3112</v>
      </c>
      <c r="D476" t="s">
        <v>927</v>
      </c>
      <c r="E476">
        <v>15675.512583899999</v>
      </c>
      <c r="F476">
        <v>176.28</v>
      </c>
      <c r="G476">
        <v>13.519657352444099</v>
      </c>
      <c r="H476">
        <f>(Table2[[#This Row],[1Y Return vs Nifty]]-AVERAGE(Table2[1Y Return vs Nifty]))/_xlfn.STDEV.P(Table2[1Y Return vs Nifty])</f>
        <v>-0.14833613068098234</v>
      </c>
      <c r="I476">
        <v>-7.0853267497735999</v>
      </c>
      <c r="J476">
        <f>(Table2[[#This Row],[1M Return vs Nifty]]-AVERAGE(Table2[1M Return vs Nifty]))/_xlfn.STDEV.P(Table2[1M Return vs Nifty])</f>
        <v>-0.57370154585955413</v>
      </c>
      <c r="K476">
        <v>5.10334156755727</v>
      </c>
      <c r="L476">
        <f>(Table2[[#This Row],[6M Return vs Nifty]]-AVERAGE(Table2[6M Return vs Nifty]))/_xlfn.STDEV.P(Table2[6M Return vs Nifty])</f>
        <v>5.8579104723102932E-2</v>
      </c>
      <c r="M476">
        <v>1.05326681619256</v>
      </c>
      <c r="N476">
        <f>(Table2[[#This Row],[1W Return vs Nifty]]-AVERAGE(Table2[1W Return vs Nifty]))/_xlfn.STDEV.P(Table2[1W Return vs Nifty])</f>
        <v>0.20053231800261523</v>
      </c>
      <c r="O476">
        <v>190.49</v>
      </c>
      <c r="P476">
        <v>195.725693886638</v>
      </c>
      <c r="Q476">
        <v>176.90859111147299</v>
      </c>
      <c r="R476">
        <v>30.429620560189498</v>
      </c>
      <c r="S476" s="1">
        <f>(Table2[[#This Row],[Close Price]]-Table2[[#This Row],[20D EMA]])/Table2[[#This Row],[20D EMA]]</f>
        <v>-7.4597091710851007E-2</v>
      </c>
      <c r="T476" s="1">
        <f>(Table2[[#This Row],[Close Price]]-Table2[[#This Row],[50D EMA]])/Table2[[#This Row],[50D EMA]]</f>
        <v>-9.9351768796899567E-2</v>
      </c>
      <c r="U476" s="1">
        <f>(Table2[[#This Row],[Close Price]]-Table2[[#This Row],[200D EMA]])/Table2[[#This Row],[200D EMA]]</f>
        <v>-3.553197204972935E-3</v>
      </c>
      <c r="V476">
        <v>0.43763424894672098</v>
      </c>
      <c r="W476">
        <v>175.79</v>
      </c>
      <c r="X476">
        <v>180.82</v>
      </c>
      <c r="Y476">
        <v>175.79</v>
      </c>
      <c r="Z476">
        <v>183.9</v>
      </c>
      <c r="AA476">
        <v>175.79</v>
      </c>
      <c r="AB476">
        <v>212.39</v>
      </c>
      <c r="AC476" s="1">
        <f>(Table2[[#This Row],[Close Price]]/Table2[[#This Row],[Day Low]])-1</f>
        <v>2.7874168041412961E-3</v>
      </c>
      <c r="AD476" s="1">
        <f>(Table2[[#This Row],[Day High]]/Table2[[#This Row],[Close Price]])-1</f>
        <v>2.5754481506693905E-2</v>
      </c>
      <c r="AE476" s="1">
        <f>(Table2[[#This Row],[Close Price]]/Table2[[#This Row],[Current Week Low]])-1</f>
        <v>2.7874168041412961E-3</v>
      </c>
      <c r="AF476" s="1">
        <f>(Table2[[#This Row],[Current Week High]]/Table2[[#This Row],[Close Price]])-1</f>
        <v>4.3226684819605232E-2</v>
      </c>
      <c r="AG476" s="1">
        <f>(Table2[[#This Row],[Close Price]]/Table2[[#This Row],[Current Month Low]])-1</f>
        <v>2.7874168041412961E-3</v>
      </c>
      <c r="AH476" s="1">
        <f>(Table2[[#This Row],[Current Month High]]/Table2[[#This Row],[Close Price]])-1</f>
        <v>0.20484456546403451</v>
      </c>
      <c r="AI476">
        <v>38.6430678466076</v>
      </c>
      <c r="AJ476">
        <v>41.761158021712902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-0.01</v>
      </c>
      <c r="AM476" t="s">
        <v>3158</v>
      </c>
      <c r="AN476">
        <v>-10.14</v>
      </c>
      <c r="AO476" t="s">
        <v>3158</v>
      </c>
      <c r="AP476">
        <v>-5.7165532053515003E-2</v>
      </c>
      <c r="AQ476">
        <f>(Table2[[#This Row],[Sharpe Ratio]]-AVERAGE(Table2[Sharpe Ratio]))/_xlfn.STDEV.P(Table2[Sharpe Ratio])</f>
        <v>-1.3551692948258061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349</v>
      </c>
      <c r="AT476">
        <f>_xlfn.RANK.AVG(Table2[[#This Row],[6M Return vs Nifty Z-Score]],Table2[6M Return vs Nifty Z-Score])</f>
        <v>305</v>
      </c>
      <c r="AU476">
        <f>_xlfn.RANK.AVG(Table2[[#This Row],[Sharpe Ratio Z-Score]],Table2[Sharpe Ratio Z-Score])</f>
        <v>672</v>
      </c>
      <c r="AV476">
        <f>(Table2[[#This Row],[Rank 1Y]]+Table2[[#This Row],[Rank 6M]]+Table2[[#This Row],[Rank Sharpe]])/3</f>
        <v>442</v>
      </c>
    </row>
    <row r="477" spans="1:48" hidden="1" x14ac:dyDescent="0.3">
      <c r="A477" t="s">
        <v>532</v>
      </c>
      <c r="B477" t="s">
        <v>533</v>
      </c>
      <c r="C477" t="s">
        <v>3116</v>
      </c>
      <c r="D477" t="s">
        <v>534</v>
      </c>
      <c r="E477">
        <v>38408.778403919998</v>
      </c>
      <c r="F477">
        <v>320.7</v>
      </c>
      <c r="G477">
        <v>17.357865211940901</v>
      </c>
      <c r="H477">
        <f>(Table2[[#This Row],[1Y Return vs Nifty]]-AVERAGE(Table2[1Y Return vs Nifty]))/_xlfn.STDEV.P(Table2[1Y Return vs Nifty])</f>
        <v>-8.0728536757114819E-2</v>
      </c>
      <c r="I477">
        <v>-4.1351356898568996</v>
      </c>
      <c r="J477">
        <f>(Table2[[#This Row],[1M Return vs Nifty]]-AVERAGE(Table2[1M Return vs Nifty]))/_xlfn.STDEV.P(Table2[1M Return vs Nifty])</f>
        <v>-0.24357879093616194</v>
      </c>
      <c r="K477">
        <v>-0.26057507240214201</v>
      </c>
      <c r="L477">
        <f>(Table2[[#This Row],[6M Return vs Nifty]]-AVERAGE(Table2[6M Return vs Nifty]))/_xlfn.STDEV.P(Table2[6M Return vs Nifty])</f>
        <v>-0.13755026484163474</v>
      </c>
      <c r="M477">
        <v>1.01821256610045</v>
      </c>
      <c r="N477">
        <f>(Table2[[#This Row],[1W Return vs Nifty]]-AVERAGE(Table2[1W Return vs Nifty]))/_xlfn.STDEV.P(Table2[1W Return vs Nifty])</f>
        <v>0.19367025563695539</v>
      </c>
      <c r="O477">
        <v>336.55</v>
      </c>
      <c r="P477">
        <v>346.58666549708801</v>
      </c>
      <c r="Q477">
        <v>322.97738516335397</v>
      </c>
      <c r="R477">
        <v>41.395583289590199</v>
      </c>
      <c r="S477" s="1">
        <f>(Table2[[#This Row],[Close Price]]-Table2[[#This Row],[20D EMA]])/Table2[[#This Row],[20D EMA]]</f>
        <v>-4.7095528153320521E-2</v>
      </c>
      <c r="T477" s="1">
        <f>(Table2[[#This Row],[Close Price]]-Table2[[#This Row],[50D EMA]])/Table2[[#This Row],[50D EMA]]</f>
        <v>-7.4690310026672146E-2</v>
      </c>
      <c r="U477" s="1">
        <f>(Table2[[#This Row],[Close Price]]-Table2[[#This Row],[200D EMA]])/Table2[[#This Row],[200D EMA]]</f>
        <v>-7.051221751027981E-3</v>
      </c>
      <c r="V477">
        <v>0.60678018732241501</v>
      </c>
      <c r="W477">
        <v>319.2</v>
      </c>
      <c r="X477">
        <v>327.39999999999998</v>
      </c>
      <c r="Y477">
        <v>313.25</v>
      </c>
      <c r="Z477">
        <v>328.5</v>
      </c>
      <c r="AA477">
        <v>304.64999999999998</v>
      </c>
      <c r="AB477">
        <v>371.8</v>
      </c>
      <c r="AC477" s="1">
        <f>(Table2[[#This Row],[Close Price]]/Table2[[#This Row],[Day Low]])-1</f>
        <v>4.6992481203007586E-3</v>
      </c>
      <c r="AD477" s="1">
        <f>(Table2[[#This Row],[Day High]]/Table2[[#This Row],[Close Price]])-1</f>
        <v>2.0891799189273419E-2</v>
      </c>
      <c r="AE477" s="1">
        <f>(Table2[[#This Row],[Close Price]]/Table2[[#This Row],[Current Week Low]])-1</f>
        <v>2.3782920989624756E-2</v>
      </c>
      <c r="AF477" s="1">
        <f>(Table2[[#This Row],[Current Week High]]/Table2[[#This Row],[Close Price]])-1</f>
        <v>2.4321796071094415E-2</v>
      </c>
      <c r="AG477" s="1">
        <f>(Table2[[#This Row],[Close Price]]/Table2[[#This Row],[Current Month Low]])-1</f>
        <v>5.2683407188577114E-2</v>
      </c>
      <c r="AH477" s="1">
        <f>(Table2[[#This Row],[Current Month High]]/Table2[[#This Row],[Close Price]])-1</f>
        <v>0.15933894605550369</v>
      </c>
      <c r="AI477">
        <v>23.417524165887102</v>
      </c>
      <c r="AJ477">
        <v>47.448275862068897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-0.06</v>
      </c>
      <c r="AM477" t="s">
        <v>3158</v>
      </c>
      <c r="AN477">
        <v>-7.45</v>
      </c>
      <c r="AO477" t="s">
        <v>3158</v>
      </c>
      <c r="AP477">
        <v>-3.4337997707002001E-2</v>
      </c>
      <c r="AQ477">
        <f>(Table2[[#This Row],[Sharpe Ratio]]-AVERAGE(Table2[Sharpe Ratio]))/_xlfn.STDEV.P(Table2[Sharpe Ratio])</f>
        <v>-1.0838475800177994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324</v>
      </c>
      <c r="AT477">
        <f>_xlfn.RANK.AVG(Table2[[#This Row],[6M Return vs Nifty Z-Score]],Table2[6M Return vs Nifty Z-Score])</f>
        <v>372</v>
      </c>
      <c r="AU477">
        <f>_xlfn.RANK.AVG(Table2[[#This Row],[Sharpe Ratio Z-Score]],Table2[Sharpe Ratio Z-Score])</f>
        <v>631</v>
      </c>
      <c r="AV477">
        <f>(Table2[[#This Row],[Rank 1Y]]+Table2[[#This Row],[Rank 6M]]+Table2[[#This Row],[Rank Sharpe]])/3</f>
        <v>442.33333333333331</v>
      </c>
    </row>
    <row r="478" spans="1:48" hidden="1" x14ac:dyDescent="0.3">
      <c r="A478" t="s">
        <v>1707</v>
      </c>
      <c r="B478" t="s">
        <v>1708</v>
      </c>
      <c r="C478" t="s">
        <v>3124</v>
      </c>
      <c r="D478" t="s">
        <v>1442</v>
      </c>
      <c r="E478">
        <v>4867.2855001649996</v>
      </c>
      <c r="F478">
        <v>860.35</v>
      </c>
      <c r="G478">
        <v>-27.155070873194099</v>
      </c>
      <c r="H478">
        <f>(Table2[[#This Row],[1Y Return vs Nifty]]-AVERAGE(Table2[1Y Return vs Nifty]))/_xlfn.STDEV.P(Table2[1Y Return vs Nifty])</f>
        <v>-0.86479563717658459</v>
      </c>
      <c r="I478">
        <v>4.95927200781425</v>
      </c>
      <c r="J478">
        <f>(Table2[[#This Row],[1M Return vs Nifty]]-AVERAGE(Table2[1M Return vs Nifty]))/_xlfn.STDEV.P(Table2[1M Return vs Nifty])</f>
        <v>0.77407425680796416</v>
      </c>
      <c r="K478">
        <v>-20.859040252792099</v>
      </c>
      <c r="L478">
        <f>(Table2[[#This Row],[6M Return vs Nifty]]-AVERAGE(Table2[6M Return vs Nifty]))/_xlfn.STDEV.P(Table2[6M Return vs Nifty])</f>
        <v>-0.89072453301252352</v>
      </c>
      <c r="M478">
        <v>1.7565707735315901</v>
      </c>
      <c r="N478">
        <f>(Table2[[#This Row],[1W Return vs Nifty]]-AVERAGE(Table2[1W Return vs Nifty]))/_xlfn.STDEV.P(Table2[1W Return vs Nifty])</f>
        <v>0.33820793806564592</v>
      </c>
      <c r="O478">
        <v>872.52</v>
      </c>
      <c r="P478">
        <v>871.098668132733</v>
      </c>
      <c r="Q478">
        <v>857.98522359091498</v>
      </c>
      <c r="R478">
        <v>48.116299587113801</v>
      </c>
      <c r="S478" s="1">
        <f>(Table2[[#This Row],[Close Price]]-Table2[[#This Row],[20D EMA]])/Table2[[#This Row],[20D EMA]]</f>
        <v>-1.3948104341447713E-2</v>
      </c>
      <c r="T478" s="1">
        <f>(Table2[[#This Row],[Close Price]]-Table2[[#This Row],[50D EMA]])/Table2[[#This Row],[50D EMA]]</f>
        <v>-1.2339208548870325E-2</v>
      </c>
      <c r="U478" s="1">
        <f>(Table2[[#This Row],[Close Price]]-Table2[[#This Row],[200D EMA]])/Table2[[#This Row],[200D EMA]]</f>
        <v>2.7561971279502569E-3</v>
      </c>
      <c r="V478">
        <v>0.45726261805650698</v>
      </c>
      <c r="W478">
        <v>852.6</v>
      </c>
      <c r="X478">
        <v>871.5</v>
      </c>
      <c r="Y478">
        <v>849</v>
      </c>
      <c r="Z478">
        <v>891.75</v>
      </c>
      <c r="AA478">
        <v>799</v>
      </c>
      <c r="AB478">
        <v>923.35</v>
      </c>
      <c r="AC478" s="1">
        <f>(Table2[[#This Row],[Close Price]]/Table2[[#This Row],[Day Low]])-1</f>
        <v>9.0898428336851911E-3</v>
      </c>
      <c r="AD478" s="1">
        <f>(Table2[[#This Row],[Day High]]/Table2[[#This Row],[Close Price]])-1</f>
        <v>1.2959841924798043E-2</v>
      </c>
      <c r="AE478" s="1">
        <f>(Table2[[#This Row],[Close Price]]/Table2[[#This Row],[Current Week Low]])-1</f>
        <v>1.336866902237932E-2</v>
      </c>
      <c r="AF478" s="1">
        <f>(Table2[[#This Row],[Current Week High]]/Table2[[#This Row],[Close Price]])-1</f>
        <v>3.6496774568489432E-2</v>
      </c>
      <c r="AG478" s="1">
        <f>(Table2[[#This Row],[Close Price]]/Table2[[#This Row],[Current Month Low]])-1</f>
        <v>7.6783479349186612E-2</v>
      </c>
      <c r="AH478" s="1">
        <f>(Table2[[#This Row],[Current Month High]]/Table2[[#This Row],[Close Price]])-1</f>
        <v>7.3226012669262541E-2</v>
      </c>
      <c r="AI478">
        <v>28.5407101760911</v>
      </c>
      <c r="AJ478">
        <v>11.7265112655022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0.04</v>
      </c>
      <c r="AM478" t="s">
        <v>3159</v>
      </c>
      <c r="AN478">
        <v>-5.16</v>
      </c>
      <c r="AO478" t="s">
        <v>3158</v>
      </c>
      <c r="AP478">
        <v>0.155871071499041</v>
      </c>
      <c r="AQ478">
        <f>(Table2[[#This Row],[Sharpe Ratio]]-AVERAGE(Table2[Sharpe Ratio]))/_xlfn.STDEV.P(Table2[Sharpe Ratio])</f>
        <v>1.1769244352875556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0.53368645997205766</v>
      </c>
      <c r="AS478">
        <f>_xlfn.RANK.AVG(Table2[[#This Row],[1Y Return vs Nifty Z-Score]],Table2[1Y Return vs Nifty Z-Score])</f>
        <v>619</v>
      </c>
      <c r="AT478">
        <f>_xlfn.RANK.AVG(Table2[[#This Row],[6M Return vs Nifty Z-Score]],Table2[6M Return vs Nifty Z-Score])</f>
        <v>615</v>
      </c>
      <c r="AU478">
        <f>_xlfn.RANK.AVG(Table2[[#This Row],[Sharpe Ratio Z-Score]],Table2[Sharpe Ratio Z-Score])</f>
        <v>93</v>
      </c>
      <c r="AV478">
        <f>(Table2[[#This Row],[Rank 1Y]]+Table2[[#This Row],[Rank 6M]]+Table2[[#This Row],[Rank Sharpe]])/3</f>
        <v>442.33333333333331</v>
      </c>
    </row>
    <row r="479" spans="1:48" hidden="1" x14ac:dyDescent="0.3">
      <c r="A479" t="s">
        <v>295</v>
      </c>
      <c r="B479" t="s">
        <v>296</v>
      </c>
      <c r="C479" t="s">
        <v>3112</v>
      </c>
      <c r="D479" t="s">
        <v>297</v>
      </c>
      <c r="E479">
        <v>90029.863411275001</v>
      </c>
      <c r="F479">
        <v>83.73</v>
      </c>
      <c r="G479">
        <v>8.3187414922561995</v>
      </c>
      <c r="H479">
        <f>(Table2[[#This Row],[1Y Return vs Nifty]]-AVERAGE(Table2[1Y Return vs Nifty]))/_xlfn.STDEV.P(Table2[1Y Return vs Nifty])</f>
        <v>-0.23994696062542525</v>
      </c>
      <c r="I479">
        <v>-1.06239216931193</v>
      </c>
      <c r="J479">
        <f>(Table2[[#This Row],[1M Return vs Nifty]]-AVERAGE(Table2[1M Return vs Nifty]))/_xlfn.STDEV.P(Table2[1M Return vs Nifty])</f>
        <v>0.10025743376040043</v>
      </c>
      <c r="K479">
        <v>-15.0068292652139</v>
      </c>
      <c r="L479">
        <f>(Table2[[#This Row],[6M Return vs Nifty]]-AVERAGE(Table2[6M Return vs Nifty]))/_xlfn.STDEV.P(Table2[6M Return vs Nifty])</f>
        <v>-0.67674088475764904</v>
      </c>
      <c r="M479">
        <v>6.5257821336088702</v>
      </c>
      <c r="N479">
        <f>(Table2[[#This Row],[1W Return vs Nifty]]-AVERAGE(Table2[1W Return vs Nifty]))/_xlfn.STDEV.P(Table2[1W Return vs Nifty])</f>
        <v>1.2718073076676162</v>
      </c>
      <c r="O479">
        <v>82.98</v>
      </c>
      <c r="P479">
        <v>86.147172847915101</v>
      </c>
      <c r="Q479">
        <v>84.182271942162302</v>
      </c>
      <c r="R479">
        <v>52.664348048983598</v>
      </c>
      <c r="S479" s="1">
        <f>(Table2[[#This Row],[Close Price]]-Table2[[#This Row],[20D EMA]])/Table2[[#This Row],[20D EMA]]</f>
        <v>9.0383224873463487E-3</v>
      </c>
      <c r="T479" s="1">
        <f>(Table2[[#This Row],[Close Price]]-Table2[[#This Row],[50D EMA]])/Table2[[#This Row],[50D EMA]]</f>
        <v>-2.8058643923026854E-2</v>
      </c>
      <c r="U479" s="1">
        <f>(Table2[[#This Row],[Close Price]]-Table2[[#This Row],[200D EMA]])/Table2[[#This Row],[200D EMA]]</f>
        <v>-5.3725319087732978E-3</v>
      </c>
      <c r="V479">
        <v>0.853721810616211</v>
      </c>
      <c r="W479">
        <v>82.33</v>
      </c>
      <c r="X479">
        <v>84.82</v>
      </c>
      <c r="Y479">
        <v>80.930000000000007</v>
      </c>
      <c r="Z479">
        <v>84.82</v>
      </c>
      <c r="AA479">
        <v>75.3</v>
      </c>
      <c r="AB479">
        <v>88.21</v>
      </c>
      <c r="AC479" s="1">
        <f>(Table2[[#This Row],[Close Price]]/Table2[[#This Row],[Day Low]])-1</f>
        <v>1.7004737033888162E-2</v>
      </c>
      <c r="AD479" s="1">
        <f>(Table2[[#This Row],[Day High]]/Table2[[#This Row],[Close Price]])-1</f>
        <v>1.3018034157410652E-2</v>
      </c>
      <c r="AE479" s="1">
        <f>(Table2[[#This Row],[Close Price]]/Table2[[#This Row],[Current Week Low]])-1</f>
        <v>3.4597800568392456E-2</v>
      </c>
      <c r="AF479" s="1">
        <f>(Table2[[#This Row],[Current Week High]]/Table2[[#This Row],[Close Price]])-1</f>
        <v>1.3018034157410652E-2</v>
      </c>
      <c r="AG479" s="1">
        <f>(Table2[[#This Row],[Close Price]]/Table2[[#This Row],[Current Month Low]])-1</f>
        <v>0.11195219123505984</v>
      </c>
      <c r="AH479" s="1">
        <f>(Table2[[#This Row],[Current Month High]]/Table2[[#This Row],[Close Price]])-1</f>
        <v>5.3505314702018358E-2</v>
      </c>
      <c r="AI479">
        <v>28.866595007762999</v>
      </c>
      <c r="AJ479">
        <v>40.7226890756302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-0.15</v>
      </c>
      <c r="AM479" t="s">
        <v>3158</v>
      </c>
      <c r="AN479">
        <v>1.64</v>
      </c>
      <c r="AO479" t="s">
        <v>3159</v>
      </c>
      <c r="AP479">
        <v>4.0580756444381E-2</v>
      </c>
      <c r="AQ479">
        <f>(Table2[[#This Row],[Sharpe Ratio]]-AVERAGE(Table2[Sharpe Ratio]))/_xlfn.STDEV.P(Table2[Sharpe Ratio])</f>
        <v>-0.19338413621894029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379</v>
      </c>
      <c r="AT479">
        <f>_xlfn.RANK.AVG(Table2[[#This Row],[6M Return vs Nifty Z-Score]],Table2[6M Return vs Nifty Z-Score])</f>
        <v>551</v>
      </c>
      <c r="AU479">
        <f>_xlfn.RANK.AVG(Table2[[#This Row],[Sharpe Ratio Z-Score]],Table2[Sharpe Ratio Z-Score])</f>
        <v>398</v>
      </c>
      <c r="AV479">
        <f>(Table2[[#This Row],[Rank 1Y]]+Table2[[#This Row],[Rank 6M]]+Table2[[#This Row],[Rank Sharpe]])/3</f>
        <v>442.66666666666669</v>
      </c>
    </row>
    <row r="480" spans="1:48" hidden="1" x14ac:dyDescent="0.3">
      <c r="A480" t="s">
        <v>417</v>
      </c>
      <c r="B480" t="s">
        <v>418</v>
      </c>
      <c r="C480" t="s">
        <v>3112</v>
      </c>
      <c r="D480" t="s">
        <v>34</v>
      </c>
      <c r="E480">
        <v>54997.407609599999</v>
      </c>
      <c r="F480">
        <v>46</v>
      </c>
      <c r="G480">
        <v>-2.8423710766233601</v>
      </c>
      <c r="H480">
        <f>(Table2[[#This Row],[1Y Return vs Nifty]]-AVERAGE(Table2[1Y Return vs Nifty]))/_xlfn.STDEV.P(Table2[1Y Return vs Nifty])</f>
        <v>-0.43654287046609497</v>
      </c>
      <c r="I480">
        <v>-2.0191236436197402</v>
      </c>
      <c r="J480">
        <f>(Table2[[#This Row],[1M Return vs Nifty]]-AVERAGE(Table2[1M Return vs Nifty]))/_xlfn.STDEV.P(Table2[1M Return vs Nifty])</f>
        <v>-6.7996427495292978E-3</v>
      </c>
      <c r="K480">
        <v>-27.400535725740198</v>
      </c>
      <c r="L480">
        <f>(Table2[[#This Row],[6M Return vs Nifty]]-AVERAGE(Table2[6M Return vs Nifty]))/_xlfn.STDEV.P(Table2[6M Return vs Nifty])</f>
        <v>-1.1299115803208508</v>
      </c>
      <c r="M480">
        <v>4.2672539002264704</v>
      </c>
      <c r="N480">
        <f>(Table2[[#This Row],[1W Return vs Nifty]]-AVERAGE(Table2[1W Return vs Nifty]))/_xlfn.STDEV.P(Table2[1W Return vs Nifty])</f>
        <v>0.82968797687748475</v>
      </c>
      <c r="O480">
        <v>45.49</v>
      </c>
      <c r="P480">
        <v>47.6122800774436</v>
      </c>
      <c r="Q480">
        <v>48.853064209607297</v>
      </c>
      <c r="R480">
        <v>50.300265284604997</v>
      </c>
      <c r="S480" s="1">
        <f>(Table2[[#This Row],[Close Price]]-Table2[[#This Row],[20D EMA]])/Table2[[#This Row],[20D EMA]]</f>
        <v>1.1211255220927632E-2</v>
      </c>
      <c r="T480" s="1">
        <f>(Table2[[#This Row],[Close Price]]-Table2[[#This Row],[50D EMA]])/Table2[[#This Row],[50D EMA]]</f>
        <v>-3.3862694137334975E-2</v>
      </c>
      <c r="U480" s="1">
        <f>(Table2[[#This Row],[Close Price]]-Table2[[#This Row],[200D EMA]])/Table2[[#This Row],[200D EMA]]</f>
        <v>-5.8400926446825041E-2</v>
      </c>
      <c r="V480">
        <v>1.39135584408276</v>
      </c>
      <c r="W480">
        <v>44.59</v>
      </c>
      <c r="X480">
        <v>46.5</v>
      </c>
      <c r="Y480">
        <v>42.52</v>
      </c>
      <c r="Z480">
        <v>46.5</v>
      </c>
      <c r="AA480">
        <v>41.83</v>
      </c>
      <c r="AB480">
        <v>48.54</v>
      </c>
      <c r="AC480" s="1">
        <f>(Table2[[#This Row],[Close Price]]/Table2[[#This Row],[Day Low]])-1</f>
        <v>3.1621439784704997E-2</v>
      </c>
      <c r="AD480" s="1">
        <f>(Table2[[#This Row],[Day High]]/Table2[[#This Row],[Close Price]])-1</f>
        <v>1.0869565217391353E-2</v>
      </c>
      <c r="AE480" s="1">
        <f>(Table2[[#This Row],[Close Price]]/Table2[[#This Row],[Current Week Low]])-1</f>
        <v>8.1843838193791152E-2</v>
      </c>
      <c r="AF480" s="1">
        <f>(Table2[[#This Row],[Current Week High]]/Table2[[#This Row],[Close Price]])-1</f>
        <v>1.0869565217391353E-2</v>
      </c>
      <c r="AG480" s="1">
        <f>(Table2[[#This Row],[Close Price]]/Table2[[#This Row],[Current Month Low]])-1</f>
        <v>9.9689218264403578E-2</v>
      </c>
      <c r="AH480" s="1">
        <f>(Table2[[#This Row],[Current Month High]]/Table2[[#This Row],[Close Price]])-1</f>
        <v>5.5217391304347885E-2</v>
      </c>
      <c r="AI480">
        <v>53.586956521739097</v>
      </c>
      <c r="AJ480">
        <v>25.340599455040799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-0.12</v>
      </c>
      <c r="AM480" t="s">
        <v>3158</v>
      </c>
      <c r="AN480">
        <v>1.97</v>
      </c>
      <c r="AO480" t="s">
        <v>3159</v>
      </c>
      <c r="AP480">
        <v>0.108140882948846</v>
      </c>
      <c r="AQ480">
        <f>(Table2[[#This Row],[Sharpe Ratio]]-AVERAGE(Table2[Sharpe Ratio]))/_xlfn.STDEV.P(Table2[Sharpe Ratio])</f>
        <v>0.60961670905795529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464</v>
      </c>
      <c r="AT480">
        <f>_xlfn.RANK.AVG(Table2[[#This Row],[6M Return vs Nifty Z-Score]],Table2[6M Return vs Nifty Z-Score])</f>
        <v>676</v>
      </c>
      <c r="AU480">
        <f>_xlfn.RANK.AVG(Table2[[#This Row],[Sharpe Ratio Z-Score]],Table2[Sharpe Ratio Z-Score])</f>
        <v>188</v>
      </c>
      <c r="AV480">
        <f>(Table2[[#This Row],[Rank 1Y]]+Table2[[#This Row],[Rank 6M]]+Table2[[#This Row],[Rank Sharpe]])/3</f>
        <v>442.66666666666669</v>
      </c>
    </row>
    <row r="481" spans="1:48" hidden="1" x14ac:dyDescent="0.3">
      <c r="A481" t="s">
        <v>955</v>
      </c>
      <c r="B481" t="s">
        <v>956</v>
      </c>
      <c r="C481" t="s">
        <v>3115</v>
      </c>
      <c r="D481" t="s">
        <v>48</v>
      </c>
      <c r="E481">
        <v>15056.143424595</v>
      </c>
      <c r="F481">
        <v>1556.65</v>
      </c>
      <c r="G481">
        <v>12.399360097326401</v>
      </c>
      <c r="H481">
        <f>(Table2[[#This Row],[1Y Return vs Nifty]]-AVERAGE(Table2[1Y Return vs Nifty]))/_xlfn.STDEV.P(Table2[1Y Return vs Nifty])</f>
        <v>-0.16806945536547468</v>
      </c>
      <c r="I481">
        <v>-4.0888513776156099</v>
      </c>
      <c r="J481">
        <f>(Table2[[#This Row],[1M Return vs Nifty]]-AVERAGE(Table2[1M Return vs Nifty]))/_xlfn.STDEV.P(Table2[1M Return vs Nifty])</f>
        <v>-0.2383996332624686</v>
      </c>
      <c r="K481">
        <v>5.9733552232028098</v>
      </c>
      <c r="L481">
        <f>(Table2[[#This Row],[6M Return vs Nifty]]-AVERAGE(Table2[6M Return vs Nifty]))/_xlfn.STDEV.P(Table2[6M Return vs Nifty])</f>
        <v>9.0390790334190965E-2</v>
      </c>
      <c r="M481">
        <v>1.2319023164137299</v>
      </c>
      <c r="N481">
        <f>(Table2[[#This Row],[1W Return vs Nifty]]-AVERAGE(Table2[1W Return vs Nifty]))/_xlfn.STDEV.P(Table2[1W Return vs Nifty])</f>
        <v>0.2355012002356548</v>
      </c>
      <c r="O481">
        <v>1588</v>
      </c>
      <c r="P481">
        <v>1611.77248746445</v>
      </c>
      <c r="Q481">
        <v>1513.8773312967201</v>
      </c>
      <c r="R481">
        <v>40.5930638839097</v>
      </c>
      <c r="S481" s="1">
        <f>(Table2[[#This Row],[Close Price]]-Table2[[#This Row],[20D EMA]])/Table2[[#This Row],[20D EMA]]</f>
        <v>-1.9741813602015056E-2</v>
      </c>
      <c r="T481" s="1">
        <f>(Table2[[#This Row],[Close Price]]-Table2[[#This Row],[50D EMA]])/Table2[[#This Row],[50D EMA]]</f>
        <v>-3.4199918346518955E-2</v>
      </c>
      <c r="U481" s="1">
        <f>(Table2[[#This Row],[Close Price]]-Table2[[#This Row],[200D EMA]])/Table2[[#This Row],[200D EMA]]</f>
        <v>2.8253721631886029E-2</v>
      </c>
      <c r="V481">
        <v>0.67441218812649995</v>
      </c>
      <c r="W481">
        <v>1530.05</v>
      </c>
      <c r="X481">
        <v>1576</v>
      </c>
      <c r="Y481">
        <v>1496.9</v>
      </c>
      <c r="Z481">
        <v>1576</v>
      </c>
      <c r="AA481">
        <v>1478.25</v>
      </c>
      <c r="AB481">
        <v>1749</v>
      </c>
      <c r="AC481" s="1">
        <f>(Table2[[#This Row],[Close Price]]/Table2[[#This Row],[Day Low]])-1</f>
        <v>1.7385052776053067E-2</v>
      </c>
      <c r="AD481" s="1">
        <f>(Table2[[#This Row],[Day High]]/Table2[[#This Row],[Close Price]])-1</f>
        <v>1.2430539941540975E-2</v>
      </c>
      <c r="AE481" s="1">
        <f>(Table2[[#This Row],[Close Price]]/Table2[[#This Row],[Current Week Low]])-1</f>
        <v>3.9915826040483715E-2</v>
      </c>
      <c r="AF481" s="1">
        <f>(Table2[[#This Row],[Current Week High]]/Table2[[#This Row],[Close Price]])-1</f>
        <v>1.2430539941540975E-2</v>
      </c>
      <c r="AG481" s="1">
        <f>(Table2[[#This Row],[Close Price]]/Table2[[#This Row],[Current Month Low]])-1</f>
        <v>5.3035684085912527E-2</v>
      </c>
      <c r="AH481" s="1">
        <f>(Table2[[#This Row],[Current Month High]]/Table2[[#This Row],[Close Price]])-1</f>
        <v>0.12356663347573305</v>
      </c>
      <c r="AI481">
        <v>19.487360678379801</v>
      </c>
      <c r="AJ481">
        <v>51.875701253719697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0.01</v>
      </c>
      <c r="AM481" t="s">
        <v>3159</v>
      </c>
      <c r="AN481">
        <v>-2.83</v>
      </c>
      <c r="AO481" t="s">
        <v>3158</v>
      </c>
      <c r="AP481">
        <v>-6.4340681367356004E-2</v>
      </c>
      <c r="AQ481">
        <f>(Table2[[#This Row],[Sharpe Ratio]]-AVERAGE(Table2[Sharpe Ratio]))/_xlfn.STDEV.P(Table2[Sharpe Ratio])</f>
        <v>-1.440451120987299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360</v>
      </c>
      <c r="AT481">
        <f>_xlfn.RANK.AVG(Table2[[#This Row],[6M Return vs Nifty Z-Score]],Table2[6M Return vs Nifty Z-Score])</f>
        <v>289</v>
      </c>
      <c r="AU481">
        <f>_xlfn.RANK.AVG(Table2[[#This Row],[Sharpe Ratio Z-Score]],Table2[Sharpe Ratio Z-Score])</f>
        <v>680</v>
      </c>
      <c r="AV481">
        <f>(Table2[[#This Row],[Rank 1Y]]+Table2[[#This Row],[Rank 6M]]+Table2[[#This Row],[Rank Sharpe]])/3</f>
        <v>443</v>
      </c>
    </row>
    <row r="482" spans="1:48" hidden="1" x14ac:dyDescent="0.3">
      <c r="A482" t="s">
        <v>179</v>
      </c>
      <c r="B482" t="s">
        <v>180</v>
      </c>
      <c r="C482" t="s">
        <v>3120</v>
      </c>
      <c r="D482" t="s">
        <v>75</v>
      </c>
      <c r="E482">
        <v>142787.26801966</v>
      </c>
      <c r="F482">
        <v>579.70000000000005</v>
      </c>
      <c r="G482">
        <v>10.219250801208901</v>
      </c>
      <c r="H482">
        <f>(Table2[[#This Row],[1Y Return vs Nifty]]-AVERAGE(Table2[1Y Return vs Nifty]))/_xlfn.STDEV.P(Table2[1Y Return vs Nifty])</f>
        <v>-0.20647069609996793</v>
      </c>
      <c r="I482">
        <v>-3.5964070750328099</v>
      </c>
      <c r="J482">
        <f>(Table2[[#This Row],[1M Return vs Nifty]]-AVERAGE(Table2[1M Return vs Nifty]))/_xlfn.STDEV.P(Table2[1M Return vs Nifty])</f>
        <v>-0.18329572083330123</v>
      </c>
      <c r="K482">
        <v>-14.1646847595173</v>
      </c>
      <c r="L482">
        <f>(Table2[[#This Row],[6M Return vs Nifty]]-AVERAGE(Table2[6M Return vs Nifty]))/_xlfn.STDEV.P(Table2[6M Return vs Nifty])</f>
        <v>-0.64594822296379772</v>
      </c>
      <c r="M482">
        <v>2.9651716290819401</v>
      </c>
      <c r="N482">
        <f>(Table2[[#This Row],[1W Return vs Nifty]]-AVERAGE(Table2[1W Return vs Nifty]))/_xlfn.STDEV.P(Table2[1W Return vs Nifty])</f>
        <v>0.57479820669738146</v>
      </c>
      <c r="O482">
        <v>581.59</v>
      </c>
      <c r="P482">
        <v>602.79125314968996</v>
      </c>
      <c r="Q482">
        <v>596.92064388223002</v>
      </c>
      <c r="R482">
        <v>49.855586062822802</v>
      </c>
      <c r="S482" s="1">
        <f>(Table2[[#This Row],[Close Price]]-Table2[[#This Row],[20D EMA]])/Table2[[#This Row],[20D EMA]]</f>
        <v>-3.2497119964235736E-3</v>
      </c>
      <c r="T482" s="1">
        <f>(Table2[[#This Row],[Close Price]]-Table2[[#This Row],[50D EMA]])/Table2[[#This Row],[50D EMA]]</f>
        <v>-3.8307213366209403E-2</v>
      </c>
      <c r="U482" s="1">
        <f>(Table2[[#This Row],[Close Price]]-Table2[[#This Row],[200D EMA]])/Table2[[#This Row],[200D EMA]]</f>
        <v>-2.8849134401234648E-2</v>
      </c>
      <c r="V482">
        <v>1.6651146106163499</v>
      </c>
      <c r="W482">
        <v>570.45000000000005</v>
      </c>
      <c r="X482">
        <v>585.75</v>
      </c>
      <c r="Y482">
        <v>547.04999999999995</v>
      </c>
      <c r="Z482">
        <v>585.75</v>
      </c>
      <c r="AA482">
        <v>545.20000000000005</v>
      </c>
      <c r="AB482">
        <v>634.75</v>
      </c>
      <c r="AC482" s="1">
        <f>(Table2[[#This Row],[Close Price]]/Table2[[#This Row],[Day Low]])-1</f>
        <v>1.6215268647558956E-2</v>
      </c>
      <c r="AD482" s="1">
        <f>(Table2[[#This Row],[Day High]]/Table2[[#This Row],[Close Price]])-1</f>
        <v>1.0436432637570991E-2</v>
      </c>
      <c r="AE482" s="1">
        <f>(Table2[[#This Row],[Close Price]]/Table2[[#This Row],[Current Week Low]])-1</f>
        <v>5.9683758340188353E-2</v>
      </c>
      <c r="AF482" s="1">
        <f>(Table2[[#This Row],[Current Week High]]/Table2[[#This Row],[Close Price]])-1</f>
        <v>1.0436432637570991E-2</v>
      </c>
      <c r="AG482" s="1">
        <f>(Table2[[#This Row],[Close Price]]/Table2[[#This Row],[Current Month Low]])-1</f>
        <v>6.3279530447542198E-2</v>
      </c>
      <c r="AH482" s="1">
        <f>(Table2[[#This Row],[Current Month High]]/Table2[[#This Row],[Close Price]])-1</f>
        <v>9.4962911850957399E-2</v>
      </c>
      <c r="AI482">
        <v>21.951009142659899</v>
      </c>
      <c r="AJ482">
        <v>43.472342531864797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-0.05</v>
      </c>
      <c r="AM482" t="s">
        <v>3158</v>
      </c>
      <c r="AN482">
        <v>-1.56</v>
      </c>
      <c r="AO482" t="s">
        <v>3158</v>
      </c>
      <c r="AP482">
        <v>2.9400949864064E-2</v>
      </c>
      <c r="AQ482">
        <f>(Table2[[#This Row],[Sharpe Ratio]]-AVERAGE(Table2[Sharpe Ratio]))/_xlfn.STDEV.P(Table2[Sharpe Ratio])</f>
        <v>-0.32626420318319382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369</v>
      </c>
      <c r="AT482">
        <f>_xlfn.RANK.AVG(Table2[[#This Row],[6M Return vs Nifty Z-Score]],Table2[6M Return vs Nifty Z-Score])</f>
        <v>539</v>
      </c>
      <c r="AU482">
        <f>_xlfn.RANK.AVG(Table2[[#This Row],[Sharpe Ratio Z-Score]],Table2[Sharpe Ratio Z-Score])</f>
        <v>422</v>
      </c>
      <c r="AV482">
        <f>(Table2[[#This Row],[Rank 1Y]]+Table2[[#This Row],[Rank 6M]]+Table2[[#This Row],[Rank Sharpe]])/3</f>
        <v>443.33333333333331</v>
      </c>
    </row>
    <row r="483" spans="1:48" hidden="1" x14ac:dyDescent="0.3">
      <c r="A483" t="s">
        <v>787</v>
      </c>
      <c r="B483" t="s">
        <v>788</v>
      </c>
      <c r="C483" t="s">
        <v>3111</v>
      </c>
      <c r="D483" t="s">
        <v>261</v>
      </c>
      <c r="E483">
        <v>20148.723668319999</v>
      </c>
      <c r="F483">
        <v>1830.8</v>
      </c>
      <c r="G483">
        <v>-11.9459521428212</v>
      </c>
      <c r="H483">
        <f>(Table2[[#This Row],[1Y Return vs Nifty]]-AVERAGE(Table2[1Y Return vs Nifty]))/_xlfn.STDEV.P(Table2[1Y Return vs Nifty])</f>
        <v>-0.59689666955846687</v>
      </c>
      <c r="I483">
        <v>-0.72428607751323804</v>
      </c>
      <c r="J483">
        <f>(Table2[[#This Row],[1M Return vs Nifty]]-AVERAGE(Table2[1M Return vs Nifty]))/_xlfn.STDEV.P(Table2[1M Return vs Nifty])</f>
        <v>0.13809109002675662</v>
      </c>
      <c r="K483">
        <v>-6.3346252966083201</v>
      </c>
      <c r="L483">
        <f>(Table2[[#This Row],[6M Return vs Nifty]]-AVERAGE(Table2[6M Return vs Nifty]))/_xlfn.STDEV.P(Table2[6M Return vs Nifty])</f>
        <v>-0.35964537204433089</v>
      </c>
      <c r="M483">
        <v>4.7733111912600599</v>
      </c>
      <c r="N483">
        <f>(Table2[[#This Row],[1W Return vs Nifty]]-AVERAGE(Table2[1W Return vs Nifty]))/_xlfn.STDEV.P(Table2[1W Return vs Nifty])</f>
        <v>0.92875147652573364</v>
      </c>
      <c r="O483">
        <v>1830.05</v>
      </c>
      <c r="P483">
        <v>1874.2143141229001</v>
      </c>
      <c r="Q483">
        <v>1861.31387418957</v>
      </c>
      <c r="R483">
        <v>44.156215378708403</v>
      </c>
      <c r="S483" s="1">
        <f>(Table2[[#This Row],[Close Price]]-Table2[[#This Row],[20D EMA]])/Table2[[#This Row],[20D EMA]]</f>
        <v>4.0982486817300076E-4</v>
      </c>
      <c r="T483" s="1">
        <f>(Table2[[#This Row],[Close Price]]-Table2[[#This Row],[50D EMA]])/Table2[[#This Row],[50D EMA]]</f>
        <v>-2.3164007336704859E-2</v>
      </c>
      <c r="U483" s="1">
        <f>(Table2[[#This Row],[Close Price]]-Table2[[#This Row],[200D EMA]])/Table2[[#This Row],[200D EMA]]</f>
        <v>-1.6393728437046132E-2</v>
      </c>
      <c r="V483">
        <v>0.98097257405286697</v>
      </c>
      <c r="W483">
        <v>1782</v>
      </c>
      <c r="X483">
        <v>1838</v>
      </c>
      <c r="Y483">
        <v>1752.8</v>
      </c>
      <c r="Z483">
        <v>1838</v>
      </c>
      <c r="AA483">
        <v>1695.1</v>
      </c>
      <c r="AB483">
        <v>1936</v>
      </c>
      <c r="AC483" s="1">
        <f>(Table2[[#This Row],[Close Price]]/Table2[[#This Row],[Day Low]])-1</f>
        <v>2.7384960718294105E-2</v>
      </c>
      <c r="AD483" s="1">
        <f>(Table2[[#This Row],[Day High]]/Table2[[#This Row],[Close Price]])-1</f>
        <v>3.9327070133274855E-3</v>
      </c>
      <c r="AE483" s="1">
        <f>(Table2[[#This Row],[Close Price]]/Table2[[#This Row],[Current Week Low]])-1</f>
        <v>4.4500228206298509E-2</v>
      </c>
      <c r="AF483" s="1">
        <f>(Table2[[#This Row],[Current Week High]]/Table2[[#This Row],[Close Price]])-1</f>
        <v>3.9327070133274855E-3</v>
      </c>
      <c r="AG483" s="1">
        <f>(Table2[[#This Row],[Close Price]]/Table2[[#This Row],[Current Month Low]])-1</f>
        <v>8.0054274084124799E-2</v>
      </c>
      <c r="AH483" s="1">
        <f>(Table2[[#This Row],[Current Month High]]/Table2[[#This Row],[Close Price]])-1</f>
        <v>5.7461219139174124E-2</v>
      </c>
      <c r="AI483">
        <v>34.310137644745403</v>
      </c>
      <c r="AJ483">
        <v>16.440882783183799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0.03</v>
      </c>
      <c r="AM483" t="s">
        <v>3159</v>
      </c>
      <c r="AN483">
        <v>-0.9</v>
      </c>
      <c r="AO483" t="s">
        <v>3158</v>
      </c>
      <c r="AP483">
        <v>4.7236813027022997E-2</v>
      </c>
      <c r="AQ483">
        <f>(Table2[[#This Row],[Sharpe Ratio]]-AVERAGE(Table2[Sharpe Ratio]))/_xlfn.STDEV.P(Table2[Sharpe Ratio])</f>
        <v>-0.11427210167117884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518</v>
      </c>
      <c r="AT483">
        <f>_xlfn.RANK.AVG(Table2[[#This Row],[6M Return vs Nifty Z-Score]],Table2[6M Return vs Nifty Z-Score])</f>
        <v>445</v>
      </c>
      <c r="AU483">
        <f>_xlfn.RANK.AVG(Table2[[#This Row],[Sharpe Ratio Z-Score]],Table2[Sharpe Ratio Z-Score])</f>
        <v>369</v>
      </c>
      <c r="AV483">
        <f>(Table2[[#This Row],[Rank 1Y]]+Table2[[#This Row],[Rank 6M]]+Table2[[#This Row],[Rank Sharpe]])/3</f>
        <v>444</v>
      </c>
    </row>
    <row r="484" spans="1:48" hidden="1" x14ac:dyDescent="0.3">
      <c r="A484" t="s">
        <v>76</v>
      </c>
      <c r="B484" t="s">
        <v>77</v>
      </c>
      <c r="C484" t="s">
        <v>3118</v>
      </c>
      <c r="D484" t="s">
        <v>62</v>
      </c>
      <c r="E484">
        <v>309276.92876745999</v>
      </c>
      <c r="F484">
        <v>840.2</v>
      </c>
      <c r="G484">
        <v>6.5166777096330604</v>
      </c>
      <c r="H484">
        <f>(Table2[[#This Row],[1Y Return vs Nifty]]-AVERAGE(Table2[1Y Return vs Nifty]))/_xlfn.STDEV.P(Table2[1Y Return vs Nifty])</f>
        <v>-0.2716891697241442</v>
      </c>
      <c r="I484">
        <v>-9.4356371040718692</v>
      </c>
      <c r="J484">
        <f>(Table2[[#This Row],[1M Return vs Nifty]]-AVERAGE(Table2[1M Return vs Nifty]))/_xlfn.STDEV.P(Table2[1M Return vs Nifty])</f>
        <v>-0.83669838685324416</v>
      </c>
      <c r="K484">
        <v>-24.3183232496763</v>
      </c>
      <c r="L484">
        <f>(Table2[[#This Row],[6M Return vs Nifty]]-AVERAGE(Table2[6M Return vs Nifty]))/_xlfn.STDEV.P(Table2[6M Return vs Nifty])</f>
        <v>-1.0172117696467693</v>
      </c>
      <c r="M484">
        <v>-3.5399223028719899</v>
      </c>
      <c r="N484">
        <f>(Table2[[#This Row],[1W Return vs Nifty]]-AVERAGE(Table2[1W Return vs Nifty]))/_xlfn.STDEV.P(Table2[1W Return vs Nifty])</f>
        <v>-0.69860972923762432</v>
      </c>
      <c r="O484">
        <v>900.58</v>
      </c>
      <c r="P484">
        <v>950.53634381617098</v>
      </c>
      <c r="Q484">
        <v>932.702879323057</v>
      </c>
      <c r="R484">
        <v>23.804394611309299</v>
      </c>
      <c r="S484" s="1">
        <f>(Table2[[#This Row],[Close Price]]-Table2[[#This Row],[20D EMA]])/Table2[[#This Row],[20D EMA]]</f>
        <v>-6.7045681671811491E-2</v>
      </c>
      <c r="T484" s="1">
        <f>(Table2[[#This Row],[Close Price]]-Table2[[#This Row],[50D EMA]])/Table2[[#This Row],[50D EMA]]</f>
        <v>-0.1160779853752856</v>
      </c>
      <c r="U484" s="1">
        <f>(Table2[[#This Row],[Close Price]]-Table2[[#This Row],[200D EMA]])/Table2[[#This Row],[200D EMA]]</f>
        <v>-9.9177220713840067E-2</v>
      </c>
      <c r="V484">
        <v>0.88418478212267004</v>
      </c>
      <c r="W484">
        <v>838.05</v>
      </c>
      <c r="X484">
        <v>853.6</v>
      </c>
      <c r="Y484">
        <v>825.7</v>
      </c>
      <c r="Z484">
        <v>886.75</v>
      </c>
      <c r="AA484">
        <v>825.7</v>
      </c>
      <c r="AB484">
        <v>984.5</v>
      </c>
      <c r="AC484" s="1">
        <f>(Table2[[#This Row],[Close Price]]/Table2[[#This Row],[Day Low]])-1</f>
        <v>2.5654793866716208E-3</v>
      </c>
      <c r="AD484" s="1">
        <f>(Table2[[#This Row],[Day High]]/Table2[[#This Row],[Close Price]])-1</f>
        <v>1.5948583670554628E-2</v>
      </c>
      <c r="AE484" s="1">
        <f>(Table2[[#This Row],[Close Price]]/Table2[[#This Row],[Current Week Low]])-1</f>
        <v>1.7560857454281154E-2</v>
      </c>
      <c r="AF484" s="1">
        <f>(Table2[[#This Row],[Current Week High]]/Table2[[#This Row],[Close Price]])-1</f>
        <v>5.5403475363008825E-2</v>
      </c>
      <c r="AG484" s="1">
        <f>(Table2[[#This Row],[Close Price]]/Table2[[#This Row],[Current Month Low]])-1</f>
        <v>1.7560857454281154E-2</v>
      </c>
      <c r="AH484" s="1">
        <f>(Table2[[#This Row],[Current Month High]]/Table2[[#This Row],[Close Price]])-1</f>
        <v>0.171744822661271</v>
      </c>
      <c r="AI484">
        <v>40.323732444656002</v>
      </c>
      <c r="AJ484">
        <v>35.112969365602602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-0.16</v>
      </c>
      <c r="AM484" t="s">
        <v>3158</v>
      </c>
      <c r="AN484">
        <v>-9.49</v>
      </c>
      <c r="AO484" t="s">
        <v>3158</v>
      </c>
      <c r="AP484">
        <v>7.0397184636825996E-2</v>
      </c>
      <c r="AQ484">
        <f>(Table2[[#This Row],[Sharpe Ratio]]-AVERAGE(Table2[Sharpe Ratio]))/_xlfn.STDEV.P(Table2[Sharpe Ratio])</f>
        <v>0.16100562413902533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389</v>
      </c>
      <c r="AT484">
        <f>_xlfn.RANK.AVG(Table2[[#This Row],[6M Return vs Nifty Z-Score]],Table2[6M Return vs Nifty Z-Score])</f>
        <v>649</v>
      </c>
      <c r="AU484">
        <f>_xlfn.RANK.AVG(Table2[[#This Row],[Sharpe Ratio Z-Score]],Table2[Sharpe Ratio Z-Score])</f>
        <v>296</v>
      </c>
      <c r="AV484">
        <f>(Table2[[#This Row],[Rank 1Y]]+Table2[[#This Row],[Rank 6M]]+Table2[[#This Row],[Rank Sharpe]])/3</f>
        <v>444.66666666666669</v>
      </c>
    </row>
    <row r="485" spans="1:48" hidden="1" x14ac:dyDescent="0.3">
      <c r="A485" t="s">
        <v>1371</v>
      </c>
      <c r="B485" t="s">
        <v>1372</v>
      </c>
      <c r="C485" t="s">
        <v>3118</v>
      </c>
      <c r="D485" t="s">
        <v>200</v>
      </c>
      <c r="E485">
        <v>7963.9911000000002</v>
      </c>
      <c r="F485">
        <v>521.25</v>
      </c>
      <c r="G485">
        <v>-13.6169731484697</v>
      </c>
      <c r="H485">
        <f>(Table2[[#This Row],[1Y Return vs Nifty]]-AVERAGE(Table2[1Y Return vs Nifty]))/_xlfn.STDEV.P(Table2[1Y Return vs Nifty])</f>
        <v>-0.62633064336178967</v>
      </c>
      <c r="I485">
        <v>-7.0023151908857502</v>
      </c>
      <c r="J485">
        <f>(Table2[[#This Row],[1M Return vs Nifty]]-AVERAGE(Table2[1M Return vs Nifty]))/_xlfn.STDEV.P(Table2[1M Return vs Nifty])</f>
        <v>-0.56441265441015886</v>
      </c>
      <c r="K485">
        <v>-8.52625823119382</v>
      </c>
      <c r="L485">
        <f>(Table2[[#This Row],[6M Return vs Nifty]]-AVERAGE(Table2[6M Return vs Nifty]))/_xlfn.STDEV.P(Table2[6M Return vs Nifty])</f>
        <v>-0.43978151408937621</v>
      </c>
      <c r="M485">
        <v>-3.59073177072298</v>
      </c>
      <c r="N485">
        <f>(Table2[[#This Row],[1W Return vs Nifty]]-AVERAGE(Table2[1W Return vs Nifty]))/_xlfn.STDEV.P(Table2[1W Return vs Nifty])</f>
        <v>-0.70855596218351069</v>
      </c>
      <c r="O485">
        <v>547.52</v>
      </c>
      <c r="P485">
        <v>564.26345971583498</v>
      </c>
      <c r="Q485">
        <v>552.27881567237398</v>
      </c>
      <c r="R485">
        <v>24.913557043507101</v>
      </c>
      <c r="S485" s="1">
        <f>(Table2[[#This Row],[Close Price]]-Table2[[#This Row],[20D EMA]])/Table2[[#This Row],[20D EMA]]</f>
        <v>-4.7979982466393893E-2</v>
      </c>
      <c r="T485" s="1">
        <f>(Table2[[#This Row],[Close Price]]-Table2[[#This Row],[50D EMA]])/Table2[[#This Row],[50D EMA]]</f>
        <v>-7.6229390677710562E-2</v>
      </c>
      <c r="U485" s="1">
        <f>(Table2[[#This Row],[Close Price]]-Table2[[#This Row],[200D EMA]])/Table2[[#This Row],[200D EMA]]</f>
        <v>-5.6183244390060172E-2</v>
      </c>
      <c r="V485">
        <v>0.54486997804602699</v>
      </c>
      <c r="W485">
        <v>508.2</v>
      </c>
      <c r="X485">
        <v>526.54999999999995</v>
      </c>
      <c r="Y485">
        <v>503.2</v>
      </c>
      <c r="Z485">
        <v>526.54999999999995</v>
      </c>
      <c r="AA485">
        <v>502</v>
      </c>
      <c r="AB485">
        <v>601.5</v>
      </c>
      <c r="AC485" s="1">
        <f>(Table2[[#This Row],[Close Price]]/Table2[[#This Row],[Day Low]])-1</f>
        <v>2.5678866587957483E-2</v>
      </c>
      <c r="AD485" s="1">
        <f>(Table2[[#This Row],[Day High]]/Table2[[#This Row],[Close Price]])-1</f>
        <v>1.0167865707433998E-2</v>
      </c>
      <c r="AE485" s="1">
        <f>(Table2[[#This Row],[Close Price]]/Table2[[#This Row],[Current Week Low]])-1</f>
        <v>3.5870429252782277E-2</v>
      </c>
      <c r="AF485" s="1">
        <f>(Table2[[#This Row],[Current Week High]]/Table2[[#This Row],[Close Price]])-1</f>
        <v>1.0167865707433998E-2</v>
      </c>
      <c r="AG485" s="1">
        <f>(Table2[[#This Row],[Close Price]]/Table2[[#This Row],[Current Month Low]])-1</f>
        <v>3.834661354581681E-2</v>
      </c>
      <c r="AH485" s="1">
        <f>(Table2[[#This Row],[Current Month High]]/Table2[[#This Row],[Close Price]])-1</f>
        <v>0.15395683453237408</v>
      </c>
      <c r="AI485">
        <v>35.78896882494</v>
      </c>
      <c r="AJ485">
        <v>20.381062355658099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0.02</v>
      </c>
      <c r="AM485" t="s">
        <v>3159</v>
      </c>
      <c r="AN485">
        <v>-9.5</v>
      </c>
      <c r="AO485" t="s">
        <v>3158</v>
      </c>
      <c r="AP485">
        <v>5.9255882591577998E-2</v>
      </c>
      <c r="AQ485">
        <f>(Table2[[#This Row],[Sharpe Ratio]]-AVERAGE(Table2[Sharpe Ratio]))/_xlfn.STDEV.P(Table2[Sharpe Ratio])</f>
        <v>2.8583211353458936E-2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529</v>
      </c>
      <c r="AT485">
        <f>_xlfn.RANK.AVG(Table2[[#This Row],[6M Return vs Nifty Z-Score]],Table2[6M Return vs Nifty Z-Score])</f>
        <v>477</v>
      </c>
      <c r="AU485">
        <f>_xlfn.RANK.AVG(Table2[[#This Row],[Sharpe Ratio Z-Score]],Table2[Sharpe Ratio Z-Score])</f>
        <v>328</v>
      </c>
      <c r="AV485">
        <f>(Table2[[#This Row],[Rank 1Y]]+Table2[[#This Row],[Rank 6M]]+Table2[[#This Row],[Rank Sharpe]])/3</f>
        <v>444.66666666666669</v>
      </c>
    </row>
    <row r="486" spans="1:48" hidden="1" x14ac:dyDescent="0.3">
      <c r="A486" t="s">
        <v>987</v>
      </c>
      <c r="B486" t="s">
        <v>988</v>
      </c>
      <c r="C486" t="s">
        <v>3115</v>
      </c>
      <c r="D486" t="s">
        <v>465</v>
      </c>
      <c r="E486">
        <v>14153.781144299999</v>
      </c>
      <c r="F486">
        <v>294.5</v>
      </c>
      <c r="G486">
        <v>3.3390982812157598E-2</v>
      </c>
      <c r="H486">
        <f>(Table2[[#This Row],[1Y Return vs Nifty]]-AVERAGE(Table2[1Y Return vs Nifty]))/_xlfn.STDEV.P(Table2[1Y Return vs Nifty])</f>
        <v>-0.3858881480922341</v>
      </c>
      <c r="I486">
        <v>-10.7088642963762</v>
      </c>
      <c r="J486">
        <f>(Table2[[#This Row],[1M Return vs Nifty]]-AVERAGE(Table2[1M Return vs Nifty]))/_xlfn.STDEV.P(Table2[1M Return vs Nifty])</f>
        <v>-0.97917094535213323</v>
      </c>
      <c r="K486">
        <v>-21.5749509380836</v>
      </c>
      <c r="L486">
        <f>(Table2[[#This Row],[6M Return vs Nifty]]-AVERAGE(Table2[6M Return vs Nifty]))/_xlfn.STDEV.P(Table2[6M Return vs Nifty])</f>
        <v>-0.9169015079350763</v>
      </c>
      <c r="M486">
        <v>0.57442110891133602</v>
      </c>
      <c r="N486">
        <f>(Table2[[#This Row],[1W Return vs Nifty]]-AVERAGE(Table2[1W Return vs Nifty]))/_xlfn.STDEV.P(Table2[1W Return vs Nifty])</f>
        <v>0.10679563562435379</v>
      </c>
      <c r="O486">
        <v>304.08</v>
      </c>
      <c r="P486">
        <v>320.49353481209499</v>
      </c>
      <c r="Q486">
        <v>321.18615922106699</v>
      </c>
      <c r="R486">
        <v>44.959215442840701</v>
      </c>
      <c r="S486" s="1">
        <f>(Table2[[#This Row],[Close Price]]-Table2[[#This Row],[20D EMA]])/Table2[[#This Row],[20D EMA]]</f>
        <v>-3.1504867140226205E-2</v>
      </c>
      <c r="T486" s="1">
        <f>(Table2[[#This Row],[Close Price]]-Table2[[#This Row],[50D EMA]])/Table2[[#This Row],[50D EMA]]</f>
        <v>-8.1104708796497171E-2</v>
      </c>
      <c r="U486" s="1">
        <f>(Table2[[#This Row],[Close Price]]-Table2[[#This Row],[200D EMA]])/Table2[[#This Row],[200D EMA]]</f>
        <v>-8.3086267745115863E-2</v>
      </c>
      <c r="V486">
        <v>0.620460303664914</v>
      </c>
      <c r="W486">
        <v>292.95</v>
      </c>
      <c r="X486">
        <v>306.10000000000002</v>
      </c>
      <c r="Y486">
        <v>271.60000000000002</v>
      </c>
      <c r="Z486">
        <v>306.10000000000002</v>
      </c>
      <c r="AA486">
        <v>271.60000000000002</v>
      </c>
      <c r="AB486">
        <v>349.9</v>
      </c>
      <c r="AC486" s="1">
        <f>(Table2[[#This Row],[Close Price]]/Table2[[#This Row],[Day Low]])-1</f>
        <v>5.2910052910053462E-3</v>
      </c>
      <c r="AD486" s="1">
        <f>(Table2[[#This Row],[Day High]]/Table2[[#This Row],[Close Price]])-1</f>
        <v>3.938879456706279E-2</v>
      </c>
      <c r="AE486" s="1">
        <f>(Table2[[#This Row],[Close Price]]/Table2[[#This Row],[Current Week Low]])-1</f>
        <v>8.4315169366715681E-2</v>
      </c>
      <c r="AF486" s="1">
        <f>(Table2[[#This Row],[Current Week High]]/Table2[[#This Row],[Close Price]])-1</f>
        <v>3.938879456706279E-2</v>
      </c>
      <c r="AG486" s="1">
        <f>(Table2[[#This Row],[Close Price]]/Table2[[#This Row],[Current Month Low]])-1</f>
        <v>8.4315169366715681E-2</v>
      </c>
      <c r="AH486" s="1">
        <f>(Table2[[#This Row],[Current Month High]]/Table2[[#This Row],[Close Price]])-1</f>
        <v>0.18811544991511031</v>
      </c>
      <c r="AI486">
        <v>40.229202037351399</v>
      </c>
      <c r="AJ486">
        <v>35.246842709529197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</v>
      </c>
      <c r="AM486" t="s">
        <v>3158</v>
      </c>
      <c r="AN486">
        <v>-4.62</v>
      </c>
      <c r="AO486" t="s">
        <v>3158</v>
      </c>
      <c r="AP486">
        <v>8.0617332235509001E-2</v>
      </c>
      <c r="AQ486">
        <f>(Table2[[#This Row],[Sharpe Ratio]]-AVERAGE(Table2[Sharpe Ratio]))/_xlfn.STDEV.P(Table2[Sharpe Ratio])</f>
        <v>0.28247945175322769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443</v>
      </c>
      <c r="AT486">
        <f>_xlfn.RANK.AVG(Table2[[#This Row],[6M Return vs Nifty Z-Score]],Table2[6M Return vs Nifty Z-Score])</f>
        <v>623</v>
      </c>
      <c r="AU486">
        <f>_xlfn.RANK.AVG(Table2[[#This Row],[Sharpe Ratio Z-Score]],Table2[Sharpe Ratio Z-Score])</f>
        <v>269</v>
      </c>
      <c r="AV486">
        <f>(Table2[[#This Row],[Rank 1Y]]+Table2[[#This Row],[Rank 6M]]+Table2[[#This Row],[Rank Sharpe]])/3</f>
        <v>445</v>
      </c>
    </row>
    <row r="487" spans="1:48" hidden="1" x14ac:dyDescent="0.3">
      <c r="A487" t="s">
        <v>1508</v>
      </c>
      <c r="B487" t="s">
        <v>1509</v>
      </c>
      <c r="C487" t="s">
        <v>3119</v>
      </c>
      <c r="D487" t="s">
        <v>1510</v>
      </c>
      <c r="E487">
        <v>6653.9663996999998</v>
      </c>
      <c r="F487">
        <v>327</v>
      </c>
      <c r="G487">
        <v>12.071115968011201</v>
      </c>
      <c r="H487">
        <f>(Table2[[#This Row],[1Y Return vs Nifty]]-AVERAGE(Table2[1Y Return vs Nifty]))/_xlfn.STDEV.P(Table2[1Y Return vs Nifty])</f>
        <v>-0.17385126724617489</v>
      </c>
      <c r="I487">
        <v>-12.9053398842139</v>
      </c>
      <c r="J487">
        <f>(Table2[[#This Row],[1M Return vs Nifty]]-AVERAGE(Table2[1M Return vs Nifty]))/_xlfn.STDEV.P(Table2[1M Return vs Nifty])</f>
        <v>-1.2249538649842713</v>
      </c>
      <c r="K487">
        <v>-27.177552180121399</v>
      </c>
      <c r="L487">
        <f>(Table2[[#This Row],[6M Return vs Nifty]]-AVERAGE(Table2[6M Return vs Nifty]))/_xlfn.STDEV.P(Table2[6M Return vs Nifty])</f>
        <v>-1.121758280193156</v>
      </c>
      <c r="M487">
        <v>-3.5161624929504698</v>
      </c>
      <c r="N487">
        <f>(Table2[[#This Row],[1W Return vs Nifty]]-AVERAGE(Table2[1W Return vs Nifty]))/_xlfn.STDEV.P(Table2[1W Return vs Nifty])</f>
        <v>-0.69395861569078543</v>
      </c>
      <c r="O487">
        <v>356.7</v>
      </c>
      <c r="P487">
        <v>383.82769969836397</v>
      </c>
      <c r="Q487">
        <v>384.25901969480299</v>
      </c>
      <c r="R487">
        <v>19.864662314857799</v>
      </c>
      <c r="S487" s="1">
        <f>(Table2[[#This Row],[Close Price]]-Table2[[#This Row],[20D EMA]])/Table2[[#This Row],[20D EMA]]</f>
        <v>-8.3263246425567677E-2</v>
      </c>
      <c r="T487" s="1">
        <f>(Table2[[#This Row],[Close Price]]-Table2[[#This Row],[50D EMA]])/Table2[[#This Row],[50D EMA]]</f>
        <v>-0.14805523348893987</v>
      </c>
      <c r="U487" s="1">
        <f>(Table2[[#This Row],[Close Price]]-Table2[[#This Row],[200D EMA]])/Table2[[#This Row],[200D EMA]]</f>
        <v>-0.1490115176483843</v>
      </c>
      <c r="V487">
        <v>0.64057858117048505</v>
      </c>
      <c r="W487">
        <v>322.89999999999998</v>
      </c>
      <c r="X487">
        <v>333.4</v>
      </c>
      <c r="Y487">
        <v>314.2</v>
      </c>
      <c r="Z487">
        <v>333.95</v>
      </c>
      <c r="AA487">
        <v>314.2</v>
      </c>
      <c r="AB487">
        <v>409.9</v>
      </c>
      <c r="AC487" s="1">
        <f>(Table2[[#This Row],[Close Price]]/Table2[[#This Row],[Day Low]])-1</f>
        <v>1.2697429544750838E-2</v>
      </c>
      <c r="AD487" s="1">
        <f>(Table2[[#This Row],[Day High]]/Table2[[#This Row],[Close Price]])-1</f>
        <v>1.957186544342493E-2</v>
      </c>
      <c r="AE487" s="1">
        <f>(Table2[[#This Row],[Close Price]]/Table2[[#This Row],[Current Week Low]])-1</f>
        <v>4.0738383195416894E-2</v>
      </c>
      <c r="AF487" s="1">
        <f>(Table2[[#This Row],[Current Week High]]/Table2[[#This Row],[Close Price]])-1</f>
        <v>2.1253822629969443E-2</v>
      </c>
      <c r="AG487" s="1">
        <f>(Table2[[#This Row],[Close Price]]/Table2[[#This Row],[Current Month Low]])-1</f>
        <v>4.0738383195416894E-2</v>
      </c>
      <c r="AH487" s="1">
        <f>(Table2[[#This Row],[Current Month High]]/Table2[[#This Row],[Close Price]])-1</f>
        <v>0.25351681957186534</v>
      </c>
      <c r="AI487">
        <v>79.816513761467903</v>
      </c>
      <c r="AJ487">
        <v>45.982142857142797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-0.27</v>
      </c>
      <c r="AM487" t="s">
        <v>3158</v>
      </c>
      <c r="AN487">
        <v>-14.06</v>
      </c>
      <c r="AO487" t="s">
        <v>3158</v>
      </c>
      <c r="AP487">
        <v>6.8948890081239E-2</v>
      </c>
      <c r="AQ487">
        <f>(Table2[[#This Row],[Sharpe Ratio]]-AVERAGE(Table2[Sharpe Ratio]))/_xlfn.STDEV.P(Table2[Sharpe Ratio])</f>
        <v>0.14379159846266099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361</v>
      </c>
      <c r="AT487">
        <f>_xlfn.RANK.AVG(Table2[[#This Row],[6M Return vs Nifty Z-Score]],Table2[6M Return vs Nifty Z-Score])</f>
        <v>673</v>
      </c>
      <c r="AU487">
        <f>_xlfn.RANK.AVG(Table2[[#This Row],[Sharpe Ratio Z-Score]],Table2[Sharpe Ratio Z-Score])</f>
        <v>303</v>
      </c>
      <c r="AV487">
        <f>(Table2[[#This Row],[Rank 1Y]]+Table2[[#This Row],[Rank 6M]]+Table2[[#This Row],[Rank Sharpe]])/3</f>
        <v>445.66666666666669</v>
      </c>
    </row>
    <row r="488" spans="1:48" hidden="1" x14ac:dyDescent="0.3">
      <c r="A488" t="s">
        <v>1359</v>
      </c>
      <c r="B488" t="s">
        <v>1360</v>
      </c>
      <c r="C488" t="s">
        <v>3120</v>
      </c>
      <c r="D488" t="s">
        <v>75</v>
      </c>
      <c r="E488">
        <v>8111.4967887729999</v>
      </c>
      <c r="F488">
        <v>200.69</v>
      </c>
      <c r="G488">
        <v>9.3926032153142103E-2</v>
      </c>
      <c r="H488">
        <f>(Table2[[#This Row],[1Y Return vs Nifty]]-AVERAGE(Table2[1Y Return vs Nifty]))/_xlfn.STDEV.P(Table2[1Y Return vs Nifty])</f>
        <v>-0.38482186164193666</v>
      </c>
      <c r="I488">
        <v>3.9208564884217898</v>
      </c>
      <c r="J488">
        <f>(Table2[[#This Row],[1M Return vs Nifty]]-AVERAGE(Table2[1M Return vs Nifty]))/_xlfn.STDEV.P(Table2[1M Return vs Nifty])</f>
        <v>0.65787683601219937</v>
      </c>
      <c r="K488">
        <v>-23.071842036421302</v>
      </c>
      <c r="L488">
        <f>(Table2[[#This Row],[6M Return vs Nifty]]-AVERAGE(Table2[6M Return vs Nifty]))/_xlfn.STDEV.P(Table2[6M Return vs Nifty])</f>
        <v>-0.9716347051732539</v>
      </c>
      <c r="M488">
        <v>2.3151184051238101</v>
      </c>
      <c r="N488">
        <f>(Table2[[#This Row],[1W Return vs Nifty]]-AVERAGE(Table2[1W Return vs Nifty]))/_xlfn.STDEV.P(Table2[1W Return vs Nifty])</f>
        <v>0.44754671074246022</v>
      </c>
      <c r="O488">
        <v>204.79</v>
      </c>
      <c r="P488">
        <v>208.559832643872</v>
      </c>
      <c r="Q488">
        <v>203.583563875859</v>
      </c>
      <c r="R488">
        <v>43.089139799044403</v>
      </c>
      <c r="S488" s="1">
        <f>(Table2[[#This Row],[Close Price]]-Table2[[#This Row],[20D EMA]])/Table2[[#This Row],[20D EMA]]</f>
        <v>-2.0020508813906903E-2</v>
      </c>
      <c r="T488" s="1">
        <f>(Table2[[#This Row],[Close Price]]-Table2[[#This Row],[50D EMA]])/Table2[[#This Row],[50D EMA]]</f>
        <v>-3.7734172223422319E-2</v>
      </c>
      <c r="U488" s="1">
        <f>(Table2[[#This Row],[Close Price]]-Table2[[#This Row],[200D EMA]])/Table2[[#This Row],[200D EMA]]</f>
        <v>-1.4213150712026223E-2</v>
      </c>
      <c r="V488">
        <v>0.55215706194586101</v>
      </c>
      <c r="W488">
        <v>198.5</v>
      </c>
      <c r="X488">
        <v>202.96</v>
      </c>
      <c r="Y488">
        <v>191.25</v>
      </c>
      <c r="Z488">
        <v>206.22</v>
      </c>
      <c r="AA488">
        <v>190.5</v>
      </c>
      <c r="AB488">
        <v>217.24</v>
      </c>
      <c r="AC488" s="1">
        <f>(Table2[[#This Row],[Close Price]]/Table2[[#This Row],[Day Low]])-1</f>
        <v>1.1032745591939452E-2</v>
      </c>
      <c r="AD488" s="1">
        <f>(Table2[[#This Row],[Day High]]/Table2[[#This Row],[Close Price]])-1</f>
        <v>1.1310977128905275E-2</v>
      </c>
      <c r="AE488" s="1">
        <f>(Table2[[#This Row],[Close Price]]/Table2[[#This Row],[Current Week Low]])-1</f>
        <v>4.9359477124182982E-2</v>
      </c>
      <c r="AF488" s="1">
        <f>(Table2[[#This Row],[Current Week High]]/Table2[[#This Row],[Close Price]])-1</f>
        <v>2.7554935472619446E-2</v>
      </c>
      <c r="AG488" s="1">
        <f>(Table2[[#This Row],[Close Price]]/Table2[[#This Row],[Current Month Low]])-1</f>
        <v>5.3490813648293889E-2</v>
      </c>
      <c r="AH488" s="1">
        <f>(Table2[[#This Row],[Current Month High]]/Table2[[#This Row],[Close Price]])-1</f>
        <v>8.2465494045542931E-2</v>
      </c>
      <c r="AI488">
        <v>27.559918281927299</v>
      </c>
      <c r="AJ488">
        <v>31.384615384615302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-0.03</v>
      </c>
      <c r="AM488" t="s">
        <v>3158</v>
      </c>
      <c r="AN488">
        <v>-3.79</v>
      </c>
      <c r="AO488" t="s">
        <v>3158</v>
      </c>
      <c r="AP488">
        <v>8.2531897672107002E-2</v>
      </c>
      <c r="AQ488">
        <f>(Table2[[#This Row],[Sharpe Ratio]]-AVERAGE(Table2[Sharpe Ratio]))/_xlfn.STDEV.P(Table2[Sharpe Ratio])</f>
        <v>0.30523544324511037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441</v>
      </c>
      <c r="AT488">
        <f>_xlfn.RANK.AVG(Table2[[#This Row],[6M Return vs Nifty Z-Score]],Table2[6M Return vs Nifty Z-Score])</f>
        <v>639</v>
      </c>
      <c r="AU488">
        <f>_xlfn.RANK.AVG(Table2[[#This Row],[Sharpe Ratio Z-Score]],Table2[Sharpe Ratio Z-Score])</f>
        <v>265</v>
      </c>
      <c r="AV488">
        <f>(Table2[[#This Row],[Rank 1Y]]+Table2[[#This Row],[Rank 6M]]+Table2[[#This Row],[Rank Sharpe]])/3</f>
        <v>448.33333333333331</v>
      </c>
    </row>
    <row r="489" spans="1:48" hidden="1" x14ac:dyDescent="0.3">
      <c r="A489" t="s">
        <v>238</v>
      </c>
      <c r="B489" t="s">
        <v>239</v>
      </c>
      <c r="C489" t="s">
        <v>3122</v>
      </c>
      <c r="D489" t="s">
        <v>240</v>
      </c>
      <c r="E489">
        <v>104229.062945</v>
      </c>
      <c r="F489">
        <v>1662.5</v>
      </c>
      <c r="G489">
        <v>3.8368111590775298</v>
      </c>
      <c r="H489">
        <f>(Table2[[#This Row],[1Y Return vs Nifty]]-AVERAGE(Table2[1Y Return vs Nifty]))/_xlfn.STDEV.P(Table2[1Y Return vs Nifty])</f>
        <v>-0.31889331711596025</v>
      </c>
      <c r="I489">
        <v>-12.051892356653999</v>
      </c>
      <c r="J489">
        <f>(Table2[[#This Row],[1M Return vs Nifty]]-AVERAGE(Table2[1M Return vs Nifty]))/_xlfn.STDEV.P(Table2[1M Return vs Nifty])</f>
        <v>-1.1294541352180958</v>
      </c>
      <c r="K489">
        <v>-7.7699120682023404</v>
      </c>
      <c r="L489">
        <f>(Table2[[#This Row],[6M Return vs Nifty]]-AVERAGE(Table2[6M Return vs Nifty]))/_xlfn.STDEV.P(Table2[6M Return vs Nifty])</f>
        <v>-0.41212603282869997</v>
      </c>
      <c r="M489">
        <v>-4.32788777327284</v>
      </c>
      <c r="N489">
        <f>(Table2[[#This Row],[1W Return vs Nifty]]-AVERAGE(Table2[1W Return vs Nifty]))/_xlfn.STDEV.P(Table2[1W Return vs Nifty])</f>
        <v>-0.85285830639073101</v>
      </c>
      <c r="O489">
        <v>1809.85</v>
      </c>
      <c r="P489">
        <v>1866.95384308184</v>
      </c>
      <c r="Q489">
        <v>1734.6616568101499</v>
      </c>
      <c r="R489">
        <v>15.7753116588098</v>
      </c>
      <c r="S489" s="1">
        <f>(Table2[[#This Row],[Close Price]]-Table2[[#This Row],[20D EMA]])/Table2[[#This Row],[20D EMA]]</f>
        <v>-8.1415586927093359E-2</v>
      </c>
      <c r="T489" s="1">
        <f>(Table2[[#This Row],[Close Price]]-Table2[[#This Row],[50D EMA]])/Table2[[#This Row],[50D EMA]]</f>
        <v>-0.10951199668886379</v>
      </c>
      <c r="U489" s="1">
        <f>(Table2[[#This Row],[Close Price]]-Table2[[#This Row],[200D EMA]])/Table2[[#This Row],[200D EMA]]</f>
        <v>-4.1599845437782473E-2</v>
      </c>
      <c r="V489">
        <v>1.45569543046591</v>
      </c>
      <c r="W489">
        <v>1650.2</v>
      </c>
      <c r="X489">
        <v>1685</v>
      </c>
      <c r="Y489">
        <v>1646.3</v>
      </c>
      <c r="Z489">
        <v>1709.65</v>
      </c>
      <c r="AA489">
        <v>1646.3</v>
      </c>
      <c r="AB489">
        <v>2065.4</v>
      </c>
      <c r="AC489" s="1">
        <f>(Table2[[#This Row],[Close Price]]/Table2[[#This Row],[Day Low]])-1</f>
        <v>7.4536419827899714E-3</v>
      </c>
      <c r="AD489" s="1">
        <f>(Table2[[#This Row],[Day High]]/Table2[[#This Row],[Close Price]])-1</f>
        <v>1.3533834586466176E-2</v>
      </c>
      <c r="AE489" s="1">
        <f>(Table2[[#This Row],[Close Price]]/Table2[[#This Row],[Current Week Low]])-1</f>
        <v>9.8402478284638217E-3</v>
      </c>
      <c r="AF489" s="1">
        <f>(Table2[[#This Row],[Current Week High]]/Table2[[#This Row],[Close Price]])-1</f>
        <v>2.8360902255639253E-2</v>
      </c>
      <c r="AG489" s="1">
        <f>(Table2[[#This Row],[Close Price]]/Table2[[#This Row],[Current Month Low]])-1</f>
        <v>9.8402478284638217E-3</v>
      </c>
      <c r="AH489" s="1">
        <f>(Table2[[#This Row],[Current Month High]]/Table2[[#This Row],[Close Price]])-1</f>
        <v>0.24234586466165409</v>
      </c>
      <c r="AI489">
        <v>26.676691729323299</v>
      </c>
      <c r="AJ489">
        <v>34.850143975341602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-0.05</v>
      </c>
      <c r="AM489" t="s">
        <v>3158</v>
      </c>
      <c r="AN489">
        <v>-14.32</v>
      </c>
      <c r="AO489" t="s">
        <v>3158</v>
      </c>
      <c r="AP489">
        <v>8.3530361096919997E-3</v>
      </c>
      <c r="AQ489">
        <f>(Table2[[#This Row],[Sharpe Ratio]]-AVERAGE(Table2[Sharpe Ratio]))/_xlfn.STDEV.P(Table2[Sharpe Ratio])</f>
        <v>-0.57643384333268211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407</v>
      </c>
      <c r="AT489">
        <f>_xlfn.RANK.AVG(Table2[[#This Row],[6M Return vs Nifty Z-Score]],Table2[6M Return vs Nifty Z-Score])</f>
        <v>466</v>
      </c>
      <c r="AU489">
        <f>_xlfn.RANK.AVG(Table2[[#This Row],[Sharpe Ratio Z-Score]],Table2[Sharpe Ratio Z-Score])</f>
        <v>480</v>
      </c>
      <c r="AV489">
        <f>(Table2[[#This Row],[Rank 1Y]]+Table2[[#This Row],[Rank 6M]]+Table2[[#This Row],[Rank Sharpe]])/3</f>
        <v>451</v>
      </c>
    </row>
    <row r="490" spans="1:48" hidden="1" x14ac:dyDescent="0.3">
      <c r="A490" t="s">
        <v>463</v>
      </c>
      <c r="B490" t="s">
        <v>464</v>
      </c>
      <c r="C490" t="s">
        <v>3112</v>
      </c>
      <c r="D490" t="s">
        <v>465</v>
      </c>
      <c r="E490">
        <v>47888.661779189999</v>
      </c>
      <c r="F490">
        <v>752.1</v>
      </c>
      <c r="G490">
        <v>-45.647076931405003</v>
      </c>
      <c r="H490">
        <f>(Table2[[#This Row],[1Y Return vs Nifty]]-AVERAGE(Table2[1Y Return vs Nifty]))/_xlfn.STDEV.P(Table2[1Y Return vs Nifty])</f>
        <v>-1.1905205802194363</v>
      </c>
      <c r="I490">
        <v>16.6168318698729</v>
      </c>
      <c r="J490">
        <f>(Table2[[#This Row],[1M Return vs Nifty]]-AVERAGE(Table2[1M Return vs Nifty]))/_xlfn.STDEV.P(Table2[1M Return vs Nifty])</f>
        <v>2.078540882591795</v>
      </c>
      <c r="K490">
        <v>94.280489949892299</v>
      </c>
      <c r="L490">
        <f>(Table2[[#This Row],[6M Return vs Nifty]]-AVERAGE(Table2[6M Return vs Nifty]))/_xlfn.STDEV.P(Table2[6M Return vs Nifty])</f>
        <v>3.3193042549821086</v>
      </c>
      <c r="M490">
        <v>4.0928557865366502</v>
      </c>
      <c r="N490">
        <f>(Table2[[#This Row],[1W Return vs Nifty]]-AVERAGE(Table2[1W Return vs Nifty]))/_xlfn.STDEV.P(Table2[1W Return vs Nifty])</f>
        <v>0.79554858637709169</v>
      </c>
      <c r="O490">
        <v>722.16</v>
      </c>
      <c r="P490">
        <v>668.22099408866904</v>
      </c>
      <c r="Q490">
        <v>579.45042143314697</v>
      </c>
      <c r="R490">
        <v>56.001907727226602</v>
      </c>
      <c r="S490" s="1">
        <f>(Table2[[#This Row],[Close Price]]-Table2[[#This Row],[20D EMA]])/Table2[[#This Row],[20D EMA]]</f>
        <v>4.1458956463941585E-2</v>
      </c>
      <c r="T490" s="1">
        <f>(Table2[[#This Row],[Close Price]]-Table2[[#This Row],[50D EMA]])/Table2[[#This Row],[50D EMA]]</f>
        <v>0.12552584646899126</v>
      </c>
      <c r="U490" s="1">
        <f>(Table2[[#This Row],[Close Price]]-Table2[[#This Row],[200D EMA]])/Table2[[#This Row],[200D EMA]]</f>
        <v>0.29795401328700594</v>
      </c>
      <c r="V490">
        <v>1.15259866232305</v>
      </c>
      <c r="W490">
        <v>737.05</v>
      </c>
      <c r="X490">
        <v>765.6</v>
      </c>
      <c r="Y490">
        <v>724.65</v>
      </c>
      <c r="Z490">
        <v>765.6</v>
      </c>
      <c r="AA490">
        <v>637.1</v>
      </c>
      <c r="AB490">
        <v>790</v>
      </c>
      <c r="AC490" s="1">
        <f>(Table2[[#This Row],[Close Price]]/Table2[[#This Row],[Day Low]])-1</f>
        <v>2.0419238857608102E-2</v>
      </c>
      <c r="AD490" s="1">
        <f>(Table2[[#This Row],[Day High]]/Table2[[#This Row],[Close Price]])-1</f>
        <v>1.7949740725967223E-2</v>
      </c>
      <c r="AE490" s="1">
        <f>(Table2[[#This Row],[Close Price]]/Table2[[#This Row],[Current Week Low]])-1</f>
        <v>3.7880356033947571E-2</v>
      </c>
      <c r="AF490" s="1">
        <f>(Table2[[#This Row],[Current Week High]]/Table2[[#This Row],[Close Price]])-1</f>
        <v>1.7949740725967223E-2</v>
      </c>
      <c r="AG490" s="1">
        <f>(Table2[[#This Row],[Close Price]]/Table2[[#This Row],[Current Month Low]])-1</f>
        <v>0.18050541516245477</v>
      </c>
      <c r="AH490" s="1">
        <f>(Table2[[#This Row],[Current Month High]]/Table2[[#This Row],[Close Price]])-1</f>
        <v>5.0392235075122915E-2</v>
      </c>
      <c r="AI490">
        <v>26.6653370562425</v>
      </c>
      <c r="AJ490">
        <v>142.61290322580601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0.37</v>
      </c>
      <c r="AM490" t="s">
        <v>3159</v>
      </c>
      <c r="AN490">
        <v>4.8</v>
      </c>
      <c r="AO490" t="s">
        <v>3159</v>
      </c>
      <c r="AP490">
        <v>-4.5005914678484998E-2</v>
      </c>
      <c r="AQ490">
        <f>(Table2[[#This Row],[Sharpe Ratio]]-AVERAGE(Table2[Sharpe Ratio]))/_xlfn.STDEV.P(Table2[Sharpe Ratio])</f>
        <v>-1.2106434696743773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3.7922296740571815</v>
      </c>
      <c r="AS490">
        <f>_xlfn.RANK.AVG(Table2[[#This Row],[1Y Return vs Nifty Z-Score]],Table2[1Y Return vs Nifty Z-Score])</f>
        <v>696</v>
      </c>
      <c r="AT490">
        <f>_xlfn.RANK.AVG(Table2[[#This Row],[6M Return vs Nifty Z-Score]],Table2[6M Return vs Nifty Z-Score])</f>
        <v>8</v>
      </c>
      <c r="AU490">
        <f>_xlfn.RANK.AVG(Table2[[#This Row],[Sharpe Ratio Z-Score]],Table2[Sharpe Ratio Z-Score])</f>
        <v>651</v>
      </c>
      <c r="AV490">
        <f>(Table2[[#This Row],[Rank 1Y]]+Table2[[#This Row],[Rank 6M]]+Table2[[#This Row],[Rank Sharpe]])/3</f>
        <v>451.66666666666669</v>
      </c>
    </row>
    <row r="491" spans="1:48" x14ac:dyDescent="0.3">
      <c r="A491" t="s">
        <v>1042</v>
      </c>
      <c r="B491" t="s">
        <v>1043</v>
      </c>
      <c r="C491" t="s">
        <v>3112</v>
      </c>
      <c r="D491" t="s">
        <v>24</v>
      </c>
      <c r="E491">
        <v>12919.540021471999</v>
      </c>
      <c r="F491">
        <v>174.43</v>
      </c>
      <c r="G491">
        <v>3.34583733380726</v>
      </c>
      <c r="H491">
        <f>(Table2[[#This Row],[1Y Return vs Nifty]]-AVERAGE(Table2[1Y Return vs Nifty]))/_xlfn.STDEV.P(Table2[1Y Return vs Nifty])</f>
        <v>-0.32754150924656367</v>
      </c>
      <c r="I491">
        <v>13.140924883527701</v>
      </c>
      <c r="J491">
        <f>(Table2[[#This Row],[1M Return vs Nifty]]-AVERAGE(Table2[1M Return vs Nifty]))/_xlfn.STDEV.P(Table2[1M Return vs Nifty])</f>
        <v>1.6895911614092818</v>
      </c>
      <c r="K491">
        <v>0.86410272883945205</v>
      </c>
      <c r="L491">
        <f>(Table2[[#This Row],[6M Return vs Nifty]]-AVERAGE(Table2[6M Return vs Nifty]))/_xlfn.STDEV.P(Table2[6M Return vs Nifty])</f>
        <v>-9.6426891208699544E-2</v>
      </c>
      <c r="M491">
        <v>6.9014943825314301</v>
      </c>
      <c r="N491">
        <f>(Table2[[#This Row],[1W Return vs Nifty]]-AVERAGE(Table2[1W Return vs Nifty]))/_xlfn.STDEV.P(Table2[1W Return vs Nifty])</f>
        <v>1.3453550480093563</v>
      </c>
      <c r="O491">
        <v>164.9</v>
      </c>
      <c r="P491">
        <v>163.79441955460399</v>
      </c>
      <c r="Q491">
        <v>156.58209220674999</v>
      </c>
      <c r="R491">
        <v>79.207211041441496</v>
      </c>
      <c r="S491" s="1">
        <f>(Table2[[#This Row],[Close Price]]-Table2[[#This Row],[20D EMA]])/Table2[[#This Row],[20D EMA]]</f>
        <v>5.7792601576713162E-2</v>
      </c>
      <c r="T491" s="1">
        <f>(Table2[[#This Row],[Close Price]]-Table2[[#This Row],[50D EMA]])/Table2[[#This Row],[50D EMA]]</f>
        <v>6.4932495712104785E-2</v>
      </c>
      <c r="U491" s="1">
        <f>(Table2[[#This Row],[Close Price]]-Table2[[#This Row],[200D EMA]])/Table2[[#This Row],[200D EMA]]</f>
        <v>0.11398434866794188</v>
      </c>
      <c r="V491">
        <v>3.2748622506487499</v>
      </c>
      <c r="W491">
        <v>173.64</v>
      </c>
      <c r="X491">
        <v>179.28</v>
      </c>
      <c r="Y491">
        <v>170.92</v>
      </c>
      <c r="Z491">
        <v>179.28</v>
      </c>
      <c r="AA491">
        <v>150.19999999999999</v>
      </c>
      <c r="AB491">
        <v>179.28</v>
      </c>
      <c r="AC491" s="1">
        <f>(Table2[[#This Row],[Close Price]]/Table2[[#This Row],[Day Low]])-1</f>
        <v>4.5496429394149551E-3</v>
      </c>
      <c r="AD491" s="1">
        <f>(Table2[[#This Row],[Day High]]/Table2[[#This Row],[Close Price]])-1</f>
        <v>2.780485008312783E-2</v>
      </c>
      <c r="AE491" s="1">
        <f>(Table2[[#This Row],[Close Price]]/Table2[[#This Row],[Current Week Low]])-1</f>
        <v>2.0535923238942377E-2</v>
      </c>
      <c r="AF491" s="1">
        <f>(Table2[[#This Row],[Current Week High]]/Table2[[#This Row],[Close Price]])-1</f>
        <v>2.780485008312783E-2</v>
      </c>
      <c r="AG491" s="1">
        <f>(Table2[[#This Row],[Close Price]]/Table2[[#This Row],[Current Month Low]])-1</f>
        <v>0.16131824234354197</v>
      </c>
      <c r="AH491" s="1">
        <f>(Table2[[#This Row],[Current Month High]]/Table2[[#This Row],[Close Price]])-1</f>
        <v>2.780485008312783E-2</v>
      </c>
      <c r="AI491">
        <v>2.7804850083127799</v>
      </c>
      <c r="AJ491">
        <v>39.098883572567701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0.03</v>
      </c>
      <c r="AM491" t="s">
        <v>3159</v>
      </c>
      <c r="AN491">
        <v>13.31</v>
      </c>
      <c r="AO491" t="s">
        <v>3159</v>
      </c>
      <c r="AP491">
        <v>-2.0458547762688999E-2</v>
      </c>
      <c r="AQ491">
        <f>(Table2[[#This Row],[Sharpe Ratio]]-AVERAGE(Table2[Sharpe Ratio]))/_xlfn.STDEV.P(Table2[Sharpe Ratio])</f>
        <v>-0.91888030399404708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1.6920975049693281</v>
      </c>
      <c r="AS491">
        <f>_xlfn.RANK.AVG(Table2[[#This Row],[1Y Return vs Nifty Z-Score]],Table2[1Y Return vs Nifty Z-Score])</f>
        <v>410</v>
      </c>
      <c r="AT491">
        <f>_xlfn.RANK.AVG(Table2[[#This Row],[6M Return vs Nifty Z-Score]],Table2[6M Return vs Nifty Z-Score])</f>
        <v>349</v>
      </c>
      <c r="AU491">
        <f>_xlfn.RANK.AVG(Table2[[#This Row],[Sharpe Ratio Z-Score]],Table2[Sharpe Ratio Z-Score])</f>
        <v>598</v>
      </c>
      <c r="AV491">
        <f>(Table2[[#This Row],[Rank 1Y]]+Table2[[#This Row],[Rank 6M]]+Table2[[#This Row],[Rank Sharpe]])/3</f>
        <v>452.33333333333331</v>
      </c>
    </row>
    <row r="492" spans="1:48" hidden="1" x14ac:dyDescent="0.3">
      <c r="A492" t="s">
        <v>574</v>
      </c>
      <c r="B492" t="s">
        <v>575</v>
      </c>
      <c r="C492" t="s">
        <v>3112</v>
      </c>
      <c r="D492" t="s">
        <v>54</v>
      </c>
      <c r="E492">
        <v>33847.0881095</v>
      </c>
      <c r="F492">
        <v>274.14999999999998</v>
      </c>
      <c r="G492">
        <v>-15.4966343011513</v>
      </c>
      <c r="H492">
        <f>(Table2[[#This Row],[1Y Return vs Nifty]]-AVERAGE(Table2[1Y Return vs Nifty]))/_xlfn.STDEV.P(Table2[1Y Return vs Nifty])</f>
        <v>-0.65943968085451854</v>
      </c>
      <c r="I492">
        <v>-11.026130065100601</v>
      </c>
      <c r="J492">
        <f>(Table2[[#This Row],[1M Return vs Nifty]]-AVERAGE(Table2[1M Return vs Nifty]))/_xlfn.STDEV.P(Table2[1M Return vs Nifty])</f>
        <v>-1.0146725950714379</v>
      </c>
      <c r="K492">
        <v>-2.70178583475266</v>
      </c>
      <c r="L492">
        <f>(Table2[[#This Row],[6M Return vs Nifty]]-AVERAGE(Table2[6M Return vs Nifty]))/_xlfn.STDEV.P(Table2[6M Return vs Nifty])</f>
        <v>-0.22681211582336117</v>
      </c>
      <c r="M492">
        <v>4.9225786627874397</v>
      </c>
      <c r="N492">
        <f>(Table2[[#This Row],[1W Return vs Nifty]]-AVERAGE(Table2[1W Return vs Nifty]))/_xlfn.STDEV.P(Table2[1W Return vs Nifty])</f>
        <v>0.95797140552417992</v>
      </c>
      <c r="O492">
        <v>286.37</v>
      </c>
      <c r="P492">
        <v>298.083093994092</v>
      </c>
      <c r="Q492">
        <v>292.96526801117398</v>
      </c>
      <c r="R492">
        <v>44.650240726262297</v>
      </c>
      <c r="S492" s="1">
        <f>(Table2[[#This Row],[Close Price]]-Table2[[#This Row],[20D EMA]])/Table2[[#This Row],[20D EMA]]</f>
        <v>-4.2672067604846972E-2</v>
      </c>
      <c r="T492" s="1">
        <f>(Table2[[#This Row],[Close Price]]-Table2[[#This Row],[50D EMA]])/Table2[[#This Row],[50D EMA]]</f>
        <v>-8.029000797531434E-2</v>
      </c>
      <c r="U492" s="1">
        <f>(Table2[[#This Row],[Close Price]]-Table2[[#This Row],[200D EMA]])/Table2[[#This Row],[200D EMA]]</f>
        <v>-6.4223544787078188E-2</v>
      </c>
      <c r="V492">
        <v>1.24407459358886</v>
      </c>
      <c r="W492">
        <v>273.45</v>
      </c>
      <c r="X492">
        <v>279.95</v>
      </c>
      <c r="Y492">
        <v>266.95</v>
      </c>
      <c r="Z492">
        <v>279.95</v>
      </c>
      <c r="AA492">
        <v>259.2</v>
      </c>
      <c r="AB492">
        <v>339.9</v>
      </c>
      <c r="AC492" s="1">
        <f>(Table2[[#This Row],[Close Price]]/Table2[[#This Row],[Day Low]])-1</f>
        <v>2.5598829767781162E-3</v>
      </c>
      <c r="AD492" s="1">
        <f>(Table2[[#This Row],[Day High]]/Table2[[#This Row],[Close Price]])-1</f>
        <v>2.1156301294911639E-2</v>
      </c>
      <c r="AE492" s="1">
        <f>(Table2[[#This Row],[Close Price]]/Table2[[#This Row],[Current Week Low]])-1</f>
        <v>2.6971342948117538E-2</v>
      </c>
      <c r="AF492" s="1">
        <f>(Table2[[#This Row],[Current Week High]]/Table2[[#This Row],[Close Price]])-1</f>
        <v>2.1156301294911639E-2</v>
      </c>
      <c r="AG492" s="1">
        <f>(Table2[[#This Row],[Close Price]]/Table2[[#This Row],[Current Month Low]])-1</f>
        <v>5.7677469135802406E-2</v>
      </c>
      <c r="AH492" s="1">
        <f>(Table2[[#This Row],[Current Month High]]/Table2[[#This Row],[Close Price]])-1</f>
        <v>0.23983220864490251</v>
      </c>
      <c r="AI492">
        <v>25.113988692321701</v>
      </c>
      <c r="AJ492">
        <v>15.5045291763218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-0.12</v>
      </c>
      <c r="AM492" t="s">
        <v>3158</v>
      </c>
      <c r="AN492">
        <v>-3.21</v>
      </c>
      <c r="AO492" t="s">
        <v>3158</v>
      </c>
      <c r="AP492">
        <v>3.5286842311679001E-2</v>
      </c>
      <c r="AQ492">
        <f>(Table2[[#This Row],[Sharpe Ratio]]-AVERAGE(Table2[Sharpe Ratio]))/_xlfn.STDEV.P(Table2[Sharpe Ratio])</f>
        <v>-0.25630612502104921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543</v>
      </c>
      <c r="AT492">
        <f>_xlfn.RANK.AVG(Table2[[#This Row],[6M Return vs Nifty Z-Score]],Table2[6M Return vs Nifty Z-Score])</f>
        <v>406</v>
      </c>
      <c r="AU492">
        <f>_xlfn.RANK.AVG(Table2[[#This Row],[Sharpe Ratio Z-Score]],Table2[Sharpe Ratio Z-Score])</f>
        <v>409</v>
      </c>
      <c r="AV492">
        <f>(Table2[[#This Row],[Rank 1Y]]+Table2[[#This Row],[Rank 6M]]+Table2[[#This Row],[Rank Sharpe]])/3</f>
        <v>452.66666666666669</v>
      </c>
    </row>
    <row r="493" spans="1:48" hidden="1" x14ac:dyDescent="0.3">
      <c r="A493" t="s">
        <v>1737</v>
      </c>
      <c r="B493" t="s">
        <v>1738</v>
      </c>
      <c r="C493" t="s">
        <v>3121</v>
      </c>
      <c r="D493" t="s">
        <v>67</v>
      </c>
      <c r="E493">
        <v>4616.8320000000003</v>
      </c>
      <c r="F493">
        <v>655.8</v>
      </c>
      <c r="G493">
        <v>19.9066394274891</v>
      </c>
      <c r="H493">
        <f>(Table2[[#This Row],[1Y Return vs Nifty]]-AVERAGE(Table2[1Y Return vs Nifty]))/_xlfn.STDEV.P(Table2[1Y Return vs Nifty])</f>
        <v>-3.5833497593968033E-2</v>
      </c>
      <c r="I493">
        <v>0.98599423222077298</v>
      </c>
      <c r="J493">
        <f>(Table2[[#This Row],[1M Return vs Nifty]]-AVERAGE(Table2[1M Return vs Nifty]))/_xlfn.STDEV.P(Table2[1M Return vs Nifty])</f>
        <v>0.32946935539122624</v>
      </c>
      <c r="K493">
        <v>-34.906089759421597</v>
      </c>
      <c r="L493">
        <f>(Table2[[#This Row],[6M Return vs Nifty]]-AVERAGE(Table2[6M Return vs Nifty]))/_xlfn.STDEV.P(Table2[6M Return vs Nifty])</f>
        <v>-1.4043490258795024</v>
      </c>
      <c r="M493">
        <v>-5.9678756436210199</v>
      </c>
      <c r="N493">
        <f>(Table2[[#This Row],[1W Return vs Nifty]]-AVERAGE(Table2[1W Return vs Nifty]))/_xlfn.STDEV.P(Table2[1W Return vs Nifty])</f>
        <v>-1.1738949571729955</v>
      </c>
      <c r="O493">
        <v>678.46</v>
      </c>
      <c r="P493">
        <v>720.05755390016304</v>
      </c>
      <c r="Q493">
        <v>757.39798427954895</v>
      </c>
      <c r="R493">
        <v>33.944760532930601</v>
      </c>
      <c r="S493" s="1">
        <f>(Table2[[#This Row],[Close Price]]-Table2[[#This Row],[20D EMA]])/Table2[[#This Row],[20D EMA]]</f>
        <v>-3.3399168705598094E-2</v>
      </c>
      <c r="T493" s="1">
        <f>(Table2[[#This Row],[Close Price]]-Table2[[#This Row],[50D EMA]])/Table2[[#This Row],[50D EMA]]</f>
        <v>-8.9239469195364463E-2</v>
      </c>
      <c r="U493" s="1">
        <f>(Table2[[#This Row],[Close Price]]-Table2[[#This Row],[200D EMA]])/Table2[[#This Row],[200D EMA]]</f>
        <v>-0.13414081683382204</v>
      </c>
      <c r="V493">
        <v>0.722013901822676</v>
      </c>
      <c r="W493">
        <v>645.15</v>
      </c>
      <c r="X493">
        <v>668</v>
      </c>
      <c r="Y493">
        <v>619.9</v>
      </c>
      <c r="Z493">
        <v>668</v>
      </c>
      <c r="AA493">
        <v>600.1</v>
      </c>
      <c r="AB493">
        <v>738.5</v>
      </c>
      <c r="AC493" s="1">
        <f>(Table2[[#This Row],[Close Price]]/Table2[[#This Row],[Day Low]])-1</f>
        <v>1.6507788886305441E-2</v>
      </c>
      <c r="AD493" s="1">
        <f>(Table2[[#This Row],[Day High]]/Table2[[#This Row],[Close Price]])-1</f>
        <v>1.8603232692894212E-2</v>
      </c>
      <c r="AE493" s="1">
        <f>(Table2[[#This Row],[Close Price]]/Table2[[#This Row],[Current Week Low]])-1</f>
        <v>5.7912566542990707E-2</v>
      </c>
      <c r="AF493" s="1">
        <f>(Table2[[#This Row],[Current Week High]]/Table2[[#This Row],[Close Price]])-1</f>
        <v>1.8603232692894212E-2</v>
      </c>
      <c r="AG493" s="1">
        <f>(Table2[[#This Row],[Close Price]]/Table2[[#This Row],[Current Month Low]])-1</f>
        <v>9.2817863689385049E-2</v>
      </c>
      <c r="AH493" s="1">
        <f>(Table2[[#This Row],[Current Month High]]/Table2[[#This Row],[Close Price]])-1</f>
        <v>0.12610551997560249</v>
      </c>
      <c r="AI493">
        <v>77.6456236657517</v>
      </c>
      <c r="AJ493">
        <v>57.1531272465851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-0.28000000000000003</v>
      </c>
      <c r="AM493" t="s">
        <v>3158</v>
      </c>
      <c r="AN493">
        <v>-8.14</v>
      </c>
      <c r="AO493" t="s">
        <v>3158</v>
      </c>
      <c r="AP493">
        <v>5.2979720860470002E-2</v>
      </c>
      <c r="AQ493">
        <f>(Table2[[#This Row],[Sharpe Ratio]]-AVERAGE(Table2[Sharpe Ratio]))/_xlfn.STDEV.P(Table2[Sharpe Ratio])</f>
        <v>-4.6013498805767168E-2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308</v>
      </c>
      <c r="AT493">
        <f>_xlfn.RANK.AVG(Table2[[#This Row],[6M Return vs Nifty Z-Score]],Table2[6M Return vs Nifty Z-Score])</f>
        <v>705</v>
      </c>
      <c r="AU493">
        <f>_xlfn.RANK.AVG(Table2[[#This Row],[Sharpe Ratio Z-Score]],Table2[Sharpe Ratio Z-Score])</f>
        <v>348</v>
      </c>
      <c r="AV493">
        <f>(Table2[[#This Row],[Rank 1Y]]+Table2[[#This Row],[Rank 6M]]+Table2[[#This Row],[Rank Sharpe]])/3</f>
        <v>453.66666666666669</v>
      </c>
    </row>
    <row r="494" spans="1:48" hidden="1" x14ac:dyDescent="0.3">
      <c r="A494" t="s">
        <v>1210</v>
      </c>
      <c r="B494" t="s">
        <v>1211</v>
      </c>
      <c r="C494" t="s">
        <v>3110</v>
      </c>
      <c r="D494" t="s">
        <v>18</v>
      </c>
      <c r="E494">
        <v>9624.8883389999992</v>
      </c>
      <c r="F494">
        <v>646.35</v>
      </c>
      <c r="G494">
        <v>-16.252924487176699</v>
      </c>
      <c r="H494">
        <f>(Table2[[#This Row],[1Y Return vs Nifty]]-AVERAGE(Table2[1Y Return vs Nifty]))/_xlfn.STDEV.P(Table2[1Y Return vs Nifty])</f>
        <v>-0.67276125218601879</v>
      </c>
      <c r="I494">
        <v>-21.756118824986402</v>
      </c>
      <c r="J494">
        <f>(Table2[[#This Row],[1M Return vs Nifty]]-AVERAGE(Table2[1M Return vs Nifty]))/_xlfn.STDEV.P(Table2[1M Return vs Nifty])</f>
        <v>-2.2153451541600511</v>
      </c>
      <c r="K494">
        <v>-44.488684100814801</v>
      </c>
      <c r="L494">
        <f>(Table2[[#This Row],[6M Return vs Nifty]]-AVERAGE(Table2[6M Return vs Nifty]))/_xlfn.STDEV.P(Table2[6M Return vs Nifty])</f>
        <v>-1.7547325819867974</v>
      </c>
      <c r="M494">
        <v>-13.7353445980145</v>
      </c>
      <c r="N494">
        <f>(Table2[[#This Row],[1W Return vs Nifty]]-AVERAGE(Table2[1W Return vs Nifty]))/_xlfn.STDEV.P(Table2[1W Return vs Nifty])</f>
        <v>-2.6944197508376493</v>
      </c>
      <c r="O494">
        <v>819.86</v>
      </c>
      <c r="P494">
        <v>882.46606748347494</v>
      </c>
      <c r="Q494">
        <v>868.02860471066299</v>
      </c>
      <c r="R494">
        <v>11.078417249968201</v>
      </c>
      <c r="S494" s="1">
        <f>(Table2[[#This Row],[Close Price]]-Table2[[#This Row],[20D EMA]])/Table2[[#This Row],[20D EMA]]</f>
        <v>-0.21163369355743661</v>
      </c>
      <c r="T494" s="1">
        <f>(Table2[[#This Row],[Close Price]]-Table2[[#This Row],[50D EMA]])/Table2[[#This Row],[50D EMA]]</f>
        <v>-0.26756390549588632</v>
      </c>
      <c r="U494" s="1">
        <f>(Table2[[#This Row],[Close Price]]-Table2[[#This Row],[200D EMA]])/Table2[[#This Row],[200D EMA]]</f>
        <v>-0.25538168155708918</v>
      </c>
      <c r="V494">
        <v>2.0914224256110798</v>
      </c>
      <c r="W494">
        <v>641.70000000000005</v>
      </c>
      <c r="X494">
        <v>683.05</v>
      </c>
      <c r="Y494">
        <v>641.70000000000005</v>
      </c>
      <c r="Z494">
        <v>720</v>
      </c>
      <c r="AA494">
        <v>641.70000000000005</v>
      </c>
      <c r="AB494">
        <v>999</v>
      </c>
      <c r="AC494" s="1">
        <f>(Table2[[#This Row],[Close Price]]/Table2[[#This Row],[Day Low]])-1</f>
        <v>7.2463768115942351E-3</v>
      </c>
      <c r="AD494" s="1">
        <f>(Table2[[#This Row],[Day High]]/Table2[[#This Row],[Close Price]])-1</f>
        <v>5.6780382145896091E-2</v>
      </c>
      <c r="AE494" s="1">
        <f>(Table2[[#This Row],[Close Price]]/Table2[[#This Row],[Current Week Low]])-1</f>
        <v>7.2463768115942351E-3</v>
      </c>
      <c r="AF494" s="1">
        <f>(Table2[[#This Row],[Current Week High]]/Table2[[#This Row],[Close Price]])-1</f>
        <v>0.11394755163611037</v>
      </c>
      <c r="AG494" s="1">
        <f>(Table2[[#This Row],[Close Price]]/Table2[[#This Row],[Current Month Low]])-1</f>
        <v>7.2463768115942351E-3</v>
      </c>
      <c r="AH494" s="1">
        <f>(Table2[[#This Row],[Current Month High]]/Table2[[#This Row],[Close Price]])-1</f>
        <v>0.54560222789510315</v>
      </c>
      <c r="AI494">
        <v>97.261545602227798</v>
      </c>
      <c r="AJ494">
        <v>20.363128491620099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-0.24</v>
      </c>
      <c r="AM494" t="s">
        <v>3158</v>
      </c>
      <c r="AN494">
        <v>-28.7</v>
      </c>
      <c r="AO494" t="s">
        <v>3158</v>
      </c>
      <c r="AP494">
        <v>0.158031194407113</v>
      </c>
      <c r="AQ494">
        <f>(Table2[[#This Row],[Sharpe Ratio]]-AVERAGE(Table2[Sharpe Ratio]))/_xlfn.STDEV.P(Table2[Sharpe Ratio])</f>
        <v>1.2025990544872274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550</v>
      </c>
      <c r="AT494">
        <f>_xlfn.RANK.AVG(Table2[[#This Row],[6M Return vs Nifty Z-Score]],Table2[6M Return vs Nifty Z-Score])</f>
        <v>726</v>
      </c>
      <c r="AU494">
        <f>_xlfn.RANK.AVG(Table2[[#This Row],[Sharpe Ratio Z-Score]],Table2[Sharpe Ratio Z-Score])</f>
        <v>89</v>
      </c>
      <c r="AV494">
        <f>(Table2[[#This Row],[Rank 1Y]]+Table2[[#This Row],[Rank 6M]]+Table2[[#This Row],[Rank Sharpe]])/3</f>
        <v>455</v>
      </c>
    </row>
    <row r="495" spans="1:48" x14ac:dyDescent="0.3">
      <c r="A495" t="s">
        <v>641</v>
      </c>
      <c r="B495" t="s">
        <v>642</v>
      </c>
      <c r="C495" t="s">
        <v>3126</v>
      </c>
      <c r="D495" t="s">
        <v>160</v>
      </c>
      <c r="E495">
        <v>28832.041762649998</v>
      </c>
      <c r="F495">
        <v>1131.75</v>
      </c>
      <c r="G495">
        <v>-8.09778430152633</v>
      </c>
      <c r="H495">
        <f>(Table2[[#This Row],[1Y Return vs Nifty]]-AVERAGE(Table2[1Y Return vs Nifty]))/_xlfn.STDEV.P(Table2[1Y Return vs Nifty])</f>
        <v>-0.5291136368804874</v>
      </c>
      <c r="I495">
        <v>7.3552997133178604</v>
      </c>
      <c r="J495">
        <f>(Table2[[#This Row],[1M Return vs Nifty]]-AVERAGE(Table2[1M Return vs Nifty]))/_xlfn.STDEV.P(Table2[1M Return vs Nifty])</f>
        <v>1.0421868132320078</v>
      </c>
      <c r="K495">
        <v>-2.1208441793628898</v>
      </c>
      <c r="L495">
        <f>(Table2[[#This Row],[6M Return vs Nifty]]-AVERAGE(Table2[6M Return vs Nifty]))/_xlfn.STDEV.P(Table2[6M Return vs Nifty])</f>
        <v>-0.20557022705561312</v>
      </c>
      <c r="M495">
        <v>-3.4589762507342399</v>
      </c>
      <c r="N495">
        <f>(Table2[[#This Row],[1W Return vs Nifty]]-AVERAGE(Table2[1W Return vs Nifty]))/_xlfn.STDEV.P(Table2[1W Return vs Nifty])</f>
        <v>-0.68276409407031502</v>
      </c>
      <c r="O495">
        <v>1105.1300000000001</v>
      </c>
      <c r="P495">
        <v>1090.85485791575</v>
      </c>
      <c r="Q495">
        <v>1069.19881469098</v>
      </c>
      <c r="R495">
        <v>47.630288742456202</v>
      </c>
      <c r="S495" s="1">
        <f>(Table2[[#This Row],[Close Price]]-Table2[[#This Row],[20D EMA]])/Table2[[#This Row],[20D EMA]]</f>
        <v>2.4087663894745315E-2</v>
      </c>
      <c r="T495" s="1">
        <f>(Table2[[#This Row],[Close Price]]-Table2[[#This Row],[50D EMA]])/Table2[[#This Row],[50D EMA]]</f>
        <v>3.7489077293368422E-2</v>
      </c>
      <c r="U495" s="1">
        <f>(Table2[[#This Row],[Close Price]]-Table2[[#This Row],[200D EMA]])/Table2[[#This Row],[200D EMA]]</f>
        <v>5.8502856951911708E-2</v>
      </c>
      <c r="V495">
        <v>2.0387057373671502</v>
      </c>
      <c r="W495">
        <v>1088.05</v>
      </c>
      <c r="X495">
        <v>1138.5999999999999</v>
      </c>
      <c r="Y495">
        <v>1065</v>
      </c>
      <c r="Z495">
        <v>1138.5999999999999</v>
      </c>
      <c r="AA495">
        <v>1040</v>
      </c>
      <c r="AB495">
        <v>1247.3499999999999</v>
      </c>
      <c r="AC495" s="1">
        <f>(Table2[[#This Row],[Close Price]]/Table2[[#This Row],[Day Low]])-1</f>
        <v>4.0163595423004406E-2</v>
      </c>
      <c r="AD495" s="1">
        <f>(Table2[[#This Row],[Day High]]/Table2[[#This Row],[Close Price]])-1</f>
        <v>6.0525734481995386E-3</v>
      </c>
      <c r="AE495" s="1">
        <f>(Table2[[#This Row],[Close Price]]/Table2[[#This Row],[Current Week Low]])-1</f>
        <v>6.2676056338028197E-2</v>
      </c>
      <c r="AF495" s="1">
        <f>(Table2[[#This Row],[Current Week High]]/Table2[[#This Row],[Close Price]])-1</f>
        <v>6.0525734481995386E-3</v>
      </c>
      <c r="AG495" s="1">
        <f>(Table2[[#This Row],[Close Price]]/Table2[[#This Row],[Current Month Low]])-1</f>
        <v>8.8221153846153921E-2</v>
      </c>
      <c r="AH495" s="1">
        <f>(Table2[[#This Row],[Current Month High]]/Table2[[#This Row],[Close Price]])-1</f>
        <v>0.10214269935939901</v>
      </c>
      <c r="AI495">
        <v>19.195935498122299</v>
      </c>
      <c r="AJ495">
        <v>21.302250803858499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0.12</v>
      </c>
      <c r="AM495" t="s">
        <v>3159</v>
      </c>
      <c r="AN495">
        <v>2.4700000000000002</v>
      </c>
      <c r="AO495" t="s">
        <v>3159</v>
      </c>
      <c r="AP495">
        <v>9.5333564274469994E-3</v>
      </c>
      <c r="AQ495">
        <f>(Table2[[#This Row],[Sharpe Ratio]]-AVERAGE(Table2[Sharpe Ratio]))/_xlfn.STDEV.P(Table2[Sharpe Ratio])</f>
        <v>-0.56240488480501971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-0.93766602957942735</v>
      </c>
      <c r="AS495">
        <f>_xlfn.RANK.AVG(Table2[[#This Row],[1Y Return vs Nifty Z-Score]],Table2[1Y Return vs Nifty Z-Score])</f>
        <v>493</v>
      </c>
      <c r="AT495">
        <f>_xlfn.RANK.AVG(Table2[[#This Row],[6M Return vs Nifty Z-Score]],Table2[6M Return vs Nifty Z-Score])</f>
        <v>397</v>
      </c>
      <c r="AU495">
        <f>_xlfn.RANK.AVG(Table2[[#This Row],[Sharpe Ratio Z-Score]],Table2[Sharpe Ratio Z-Score])</f>
        <v>477</v>
      </c>
      <c r="AV495">
        <f>(Table2[[#This Row],[Rank 1Y]]+Table2[[#This Row],[Rank 6M]]+Table2[[#This Row],[Rank Sharpe]])/3</f>
        <v>455.66666666666669</v>
      </c>
    </row>
    <row r="496" spans="1:48" hidden="1" x14ac:dyDescent="0.3">
      <c r="A496" t="s">
        <v>535</v>
      </c>
      <c r="B496" t="s">
        <v>536</v>
      </c>
      <c r="C496" t="s">
        <v>3124</v>
      </c>
      <c r="D496" t="s">
        <v>537</v>
      </c>
      <c r="E496">
        <v>38034.107075970001</v>
      </c>
      <c r="F496">
        <v>578.45000000000005</v>
      </c>
      <c r="G496">
        <v>-10.201777799087401</v>
      </c>
      <c r="H496">
        <f>(Table2[[#This Row],[1Y Return vs Nifty]]-AVERAGE(Table2[1Y Return vs Nifty]))/_xlfn.STDEV.P(Table2[1Y Return vs Nifty])</f>
        <v>-0.56617414616208095</v>
      </c>
      <c r="I496">
        <v>-10.5089301422299</v>
      </c>
      <c r="J496">
        <f>(Table2[[#This Row],[1M Return vs Nifty]]-AVERAGE(Table2[1M Return vs Nifty]))/_xlfn.STDEV.P(Table2[1M Return vs Nifty])</f>
        <v>-0.95679855914745182</v>
      </c>
      <c r="K496">
        <v>17.201492957040099</v>
      </c>
      <c r="L496">
        <f>(Table2[[#This Row],[6M Return vs Nifty]]-AVERAGE(Table2[6M Return vs Nifty]))/_xlfn.STDEV.P(Table2[6M Return vs Nifty])</f>
        <v>0.50094295266984823</v>
      </c>
      <c r="M496">
        <v>-5.3011783111845796</v>
      </c>
      <c r="N496">
        <f>(Table2[[#This Row],[1W Return vs Nifty]]-AVERAGE(Table2[1W Return vs Nifty]))/_xlfn.STDEV.P(Table2[1W Return vs Nifty])</f>
        <v>-1.0433852853877865</v>
      </c>
      <c r="O496">
        <v>613.41999999999996</v>
      </c>
      <c r="P496">
        <v>625.06519093085706</v>
      </c>
      <c r="Q496">
        <v>572.59572898398199</v>
      </c>
      <c r="R496">
        <v>18.422024702985802</v>
      </c>
      <c r="S496" s="1">
        <f>(Table2[[#This Row],[Close Price]]-Table2[[#This Row],[20D EMA]])/Table2[[#This Row],[20D EMA]]</f>
        <v>-5.7008248834403696E-2</v>
      </c>
      <c r="T496" s="1">
        <f>(Table2[[#This Row],[Close Price]]-Table2[[#This Row],[50D EMA]])/Table2[[#This Row],[50D EMA]]</f>
        <v>-7.457652674825313E-2</v>
      </c>
      <c r="U496" s="1">
        <f>(Table2[[#This Row],[Close Price]]-Table2[[#This Row],[200D EMA]])/Table2[[#This Row],[200D EMA]]</f>
        <v>1.0224091308550138E-2</v>
      </c>
      <c r="V496">
        <v>0.68489499599316295</v>
      </c>
      <c r="W496">
        <v>570.29999999999995</v>
      </c>
      <c r="X496">
        <v>586.25</v>
      </c>
      <c r="Y496">
        <v>563.1</v>
      </c>
      <c r="Z496">
        <v>593.70000000000005</v>
      </c>
      <c r="AA496">
        <v>563.1</v>
      </c>
      <c r="AB496">
        <v>685.95</v>
      </c>
      <c r="AC496" s="1">
        <f>(Table2[[#This Row],[Close Price]]/Table2[[#This Row],[Day Low]])-1</f>
        <v>1.429072418025612E-2</v>
      </c>
      <c r="AD496" s="1">
        <f>(Table2[[#This Row],[Day High]]/Table2[[#This Row],[Close Price]])-1</f>
        <v>1.3484311522171222E-2</v>
      </c>
      <c r="AE496" s="1">
        <f>(Table2[[#This Row],[Close Price]]/Table2[[#This Row],[Current Week Low]])-1</f>
        <v>2.7259811756348729E-2</v>
      </c>
      <c r="AF496" s="1">
        <f>(Table2[[#This Row],[Current Week High]]/Table2[[#This Row],[Close Price]])-1</f>
        <v>2.636355778373245E-2</v>
      </c>
      <c r="AG496" s="1">
        <f>(Table2[[#This Row],[Close Price]]/Table2[[#This Row],[Current Month Low]])-1</f>
        <v>2.7259811756348729E-2</v>
      </c>
      <c r="AH496" s="1">
        <f>(Table2[[#This Row],[Current Month High]]/Table2[[#This Row],[Close Price]])-1</f>
        <v>0.18584147290172015</v>
      </c>
      <c r="AI496">
        <v>23.683983058172601</v>
      </c>
      <c r="AJ496">
        <v>37.382733642085199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-0.08</v>
      </c>
      <c r="AM496" t="s">
        <v>3158</v>
      </c>
      <c r="AN496">
        <v>-6.45</v>
      </c>
      <c r="AO496" t="s">
        <v>3158</v>
      </c>
      <c r="AP496">
        <v>-8.1854622595012E-2</v>
      </c>
      <c r="AQ496">
        <f>(Table2[[#This Row],[Sharpe Ratio]]-AVERAGE(Table2[Sharpe Ratio]))/_xlfn.STDEV.P(Table2[Sharpe Ratio])</f>
        <v>-1.6486169480451891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506</v>
      </c>
      <c r="AT496">
        <f>_xlfn.RANK.AVG(Table2[[#This Row],[6M Return vs Nifty Z-Score]],Table2[6M Return vs Nifty Z-Score])</f>
        <v>169</v>
      </c>
      <c r="AU496">
        <f>_xlfn.RANK.AVG(Table2[[#This Row],[Sharpe Ratio Z-Score]],Table2[Sharpe Ratio Z-Score])</f>
        <v>694</v>
      </c>
      <c r="AV496">
        <f>(Table2[[#This Row],[Rank 1Y]]+Table2[[#This Row],[Rank 6M]]+Table2[[#This Row],[Rank Sharpe]])/3</f>
        <v>456.33333333333331</v>
      </c>
    </row>
    <row r="497" spans="1:48" x14ac:dyDescent="0.3">
      <c r="A497" t="s">
        <v>685</v>
      </c>
      <c r="B497" t="s">
        <v>686</v>
      </c>
      <c r="C497" t="s">
        <v>3116</v>
      </c>
      <c r="D497" t="s">
        <v>51</v>
      </c>
      <c r="E497">
        <v>26165.40150842</v>
      </c>
      <c r="F497">
        <v>485.3</v>
      </c>
      <c r="G497">
        <v>7.1352279420715297</v>
      </c>
      <c r="H497">
        <f>(Table2[[#This Row],[1Y Return vs Nifty]]-AVERAGE(Table2[1Y Return vs Nifty]))/_xlfn.STDEV.P(Table2[1Y Return vs Nifty])</f>
        <v>-0.2607938002009062</v>
      </c>
      <c r="I497">
        <v>10.6797029868449</v>
      </c>
      <c r="J497">
        <f>(Table2[[#This Row],[1M Return vs Nifty]]-AVERAGE(Table2[1M Return vs Nifty]))/_xlfn.STDEV.P(Table2[1M Return vs Nifty])</f>
        <v>1.4141834550915615</v>
      </c>
      <c r="K497">
        <v>0.164676607011329</v>
      </c>
      <c r="L497">
        <f>(Table2[[#This Row],[6M Return vs Nifty]]-AVERAGE(Table2[6M Return vs Nifty]))/_xlfn.STDEV.P(Table2[6M Return vs Nifty])</f>
        <v>-0.12200111495955508</v>
      </c>
      <c r="M497">
        <v>10.418870710413699</v>
      </c>
      <c r="N497">
        <f>(Table2[[#This Row],[1W Return vs Nifty]]-AVERAGE(Table2[1W Return vs Nifty]))/_xlfn.STDEV.P(Table2[1W Return vs Nifty])</f>
        <v>2.0339008209755955</v>
      </c>
      <c r="O497">
        <v>469.84</v>
      </c>
      <c r="P497">
        <v>465.67219289615002</v>
      </c>
      <c r="Q497">
        <v>440.65721001670801</v>
      </c>
      <c r="R497">
        <v>64.727210253811904</v>
      </c>
      <c r="S497" s="1">
        <f>(Table2[[#This Row],[Close Price]]-Table2[[#This Row],[20D EMA]])/Table2[[#This Row],[20D EMA]]</f>
        <v>3.2904818661672136E-2</v>
      </c>
      <c r="T497" s="1">
        <f>(Table2[[#This Row],[Close Price]]-Table2[[#This Row],[50D EMA]])/Table2[[#This Row],[50D EMA]]</f>
        <v>4.2149407680495118E-2</v>
      </c>
      <c r="U497" s="1">
        <f>(Table2[[#This Row],[Close Price]]-Table2[[#This Row],[200D EMA]])/Table2[[#This Row],[200D EMA]]</f>
        <v>0.10130956436999936</v>
      </c>
      <c r="V497">
        <v>1.6227822835875501</v>
      </c>
      <c r="W497">
        <v>482</v>
      </c>
      <c r="X497">
        <v>489.7</v>
      </c>
      <c r="Y497">
        <v>459.55</v>
      </c>
      <c r="Z497">
        <v>495.95</v>
      </c>
      <c r="AA497">
        <v>427.05</v>
      </c>
      <c r="AB497">
        <v>495.95</v>
      </c>
      <c r="AC497" s="1">
        <f>(Table2[[#This Row],[Close Price]]/Table2[[#This Row],[Day Low]])-1</f>
        <v>6.8464730290456188E-3</v>
      </c>
      <c r="AD497" s="1">
        <f>(Table2[[#This Row],[Day High]]/Table2[[#This Row],[Close Price]])-1</f>
        <v>9.0665567690089155E-3</v>
      </c>
      <c r="AE497" s="1">
        <f>(Table2[[#This Row],[Close Price]]/Table2[[#This Row],[Current Week Low]])-1</f>
        <v>5.6033075835056012E-2</v>
      </c>
      <c r="AF497" s="1">
        <f>(Table2[[#This Row],[Current Week High]]/Table2[[#This Row],[Close Price]])-1</f>
        <v>2.1945188543169181E-2</v>
      </c>
      <c r="AG497" s="1">
        <f>(Table2[[#This Row],[Close Price]]/Table2[[#This Row],[Current Month Low]])-1</f>
        <v>0.13640088982554732</v>
      </c>
      <c r="AH497" s="1">
        <f>(Table2[[#This Row],[Current Month High]]/Table2[[#This Row],[Close Price]])-1</f>
        <v>2.1945188543169181E-2</v>
      </c>
      <c r="AI497">
        <v>6.7381001442406703</v>
      </c>
      <c r="AJ497">
        <v>37.537197109253199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0.13</v>
      </c>
      <c r="AM497" t="s">
        <v>3159</v>
      </c>
      <c r="AN497">
        <v>1.33</v>
      </c>
      <c r="AO497" t="s">
        <v>3159</v>
      </c>
      <c r="AP497">
        <v>-2.9882709196419999E-2</v>
      </c>
      <c r="AQ497">
        <f>(Table2[[#This Row],[Sharpe Ratio]]-AVERAGE(Table2[Sharpe Ratio]))/_xlfn.STDEV.P(Table2[Sharpe Ratio])</f>
        <v>-1.0308932617674724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2.0343960991392231</v>
      </c>
      <c r="AS497">
        <f>_xlfn.RANK.AVG(Table2[[#This Row],[1Y Return vs Nifty Z-Score]],Table2[1Y Return vs Nifty Z-Score])</f>
        <v>386</v>
      </c>
      <c r="AT497">
        <f>_xlfn.RANK.AVG(Table2[[#This Row],[6M Return vs Nifty Z-Score]],Table2[6M Return vs Nifty Z-Score])</f>
        <v>362</v>
      </c>
      <c r="AU497">
        <f>_xlfn.RANK.AVG(Table2[[#This Row],[Sharpe Ratio Z-Score]],Table2[Sharpe Ratio Z-Score])</f>
        <v>622</v>
      </c>
      <c r="AV497">
        <f>(Table2[[#This Row],[Rank 1Y]]+Table2[[#This Row],[Rank 6M]]+Table2[[#This Row],[Rank Sharpe]])/3</f>
        <v>456.66666666666669</v>
      </c>
    </row>
    <row r="498" spans="1:48" hidden="1" x14ac:dyDescent="0.3">
      <c r="A498" t="s">
        <v>1962</v>
      </c>
      <c r="B498" t="s">
        <v>1963</v>
      </c>
      <c r="C498" t="s">
        <v>3123</v>
      </c>
      <c r="D498" t="s">
        <v>465</v>
      </c>
      <c r="E498">
        <v>3431.0068799999999</v>
      </c>
      <c r="F498">
        <v>396.3</v>
      </c>
      <c r="G498">
        <v>-10.487761203980201</v>
      </c>
      <c r="H498">
        <f>(Table2[[#This Row],[1Y Return vs Nifty]]-AVERAGE(Table2[1Y Return vs Nifty]))/_xlfn.STDEV.P(Table2[1Y Return vs Nifty])</f>
        <v>-0.57121156222049418</v>
      </c>
      <c r="I498">
        <v>2.4127325500248298</v>
      </c>
      <c r="J498">
        <f>(Table2[[#This Row],[1M Return vs Nifty]]-AVERAGE(Table2[1M Return vs Nifty]))/_xlfn.STDEV.P(Table2[1M Return vs Nifty])</f>
        <v>0.48911962022578248</v>
      </c>
      <c r="K498">
        <v>-47.428912649291703</v>
      </c>
      <c r="L498">
        <f>(Table2[[#This Row],[6M Return vs Nifty]]-AVERAGE(Table2[6M Return vs Nifty]))/_xlfn.STDEV.P(Table2[6M Return vs Nifty])</f>
        <v>-1.8622408097047773</v>
      </c>
      <c r="M498">
        <v>-2.84725528255243</v>
      </c>
      <c r="N498">
        <f>(Table2[[#This Row],[1W Return vs Nifty]]-AVERAGE(Table2[1W Return vs Nifty]))/_xlfn.STDEV.P(Table2[1W Return vs Nifty])</f>
        <v>-0.56301634813321932</v>
      </c>
      <c r="O498">
        <v>407.96</v>
      </c>
      <c r="P498">
        <v>423.47438684852102</v>
      </c>
      <c r="Q498">
        <v>463.131096673917</v>
      </c>
      <c r="R498">
        <v>38.016562731844097</v>
      </c>
      <c r="S498" s="1">
        <f>(Table2[[#This Row],[Close Price]]-Table2[[#This Row],[20D EMA]])/Table2[[#This Row],[20D EMA]]</f>
        <v>-2.8581233454260144E-2</v>
      </c>
      <c r="T498" s="1">
        <f>(Table2[[#This Row],[Close Price]]-Table2[[#This Row],[50D EMA]])/Table2[[#This Row],[50D EMA]]</f>
        <v>-6.4170083699162259E-2</v>
      </c>
      <c r="U498" s="1">
        <f>(Table2[[#This Row],[Close Price]]-Table2[[#This Row],[200D EMA]])/Table2[[#This Row],[200D EMA]]</f>
        <v>-0.14430276255228802</v>
      </c>
      <c r="V498">
        <v>0.74021171017273302</v>
      </c>
      <c r="W498">
        <v>387.3</v>
      </c>
      <c r="X498">
        <v>411.25</v>
      </c>
      <c r="Y498">
        <v>386.15</v>
      </c>
      <c r="Z498">
        <v>411.25</v>
      </c>
      <c r="AA498">
        <v>357.55</v>
      </c>
      <c r="AB498">
        <v>475.95</v>
      </c>
      <c r="AC498" s="1">
        <f>(Table2[[#This Row],[Close Price]]/Table2[[#This Row],[Day Low]])-1</f>
        <v>2.323780015491872E-2</v>
      </c>
      <c r="AD498" s="1">
        <f>(Table2[[#This Row],[Day High]]/Table2[[#This Row],[Close Price]])-1</f>
        <v>3.7723946505172856E-2</v>
      </c>
      <c r="AE498" s="1">
        <f>(Table2[[#This Row],[Close Price]]/Table2[[#This Row],[Current Week Low]])-1</f>
        <v>2.6285122361776603E-2</v>
      </c>
      <c r="AF498" s="1">
        <f>(Table2[[#This Row],[Current Week High]]/Table2[[#This Row],[Close Price]])-1</f>
        <v>3.7723946505172856E-2</v>
      </c>
      <c r="AG498" s="1">
        <f>(Table2[[#This Row],[Close Price]]/Table2[[#This Row],[Current Month Low]])-1</f>
        <v>0.10837645084603542</v>
      </c>
      <c r="AH498" s="1">
        <f>(Table2[[#This Row],[Current Month High]]/Table2[[#This Row],[Close Price]])-1</f>
        <v>0.20098410295230873</v>
      </c>
      <c r="AI498">
        <v>88.613424173605793</v>
      </c>
      <c r="AJ498">
        <v>19.809538205728899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-0.06</v>
      </c>
      <c r="AM498" t="s">
        <v>3158</v>
      </c>
      <c r="AN498">
        <v>-2.81</v>
      </c>
      <c r="AO498" t="s">
        <v>3158</v>
      </c>
      <c r="AP498">
        <v>0.12760996503386199</v>
      </c>
      <c r="AQ498">
        <f>(Table2[[#This Row],[Sharpe Ratio]]-AVERAGE(Table2[Sharpe Ratio]))/_xlfn.STDEV.P(Table2[Sharpe Ratio])</f>
        <v>0.84102079575693278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511</v>
      </c>
      <c r="AT498">
        <f>_xlfn.RANK.AVG(Table2[[#This Row],[6M Return vs Nifty Z-Score]],Table2[6M Return vs Nifty Z-Score])</f>
        <v>727</v>
      </c>
      <c r="AU498">
        <f>_xlfn.RANK.AVG(Table2[[#This Row],[Sharpe Ratio Z-Score]],Table2[Sharpe Ratio Z-Score])</f>
        <v>138</v>
      </c>
      <c r="AV498">
        <f>(Table2[[#This Row],[Rank 1Y]]+Table2[[#This Row],[Rank 6M]]+Table2[[#This Row],[Rank Sharpe]])/3</f>
        <v>458.66666666666669</v>
      </c>
    </row>
    <row r="499" spans="1:48" hidden="1" x14ac:dyDescent="0.3">
      <c r="A499" t="s">
        <v>1172</v>
      </c>
      <c r="B499" t="s">
        <v>1173</v>
      </c>
      <c r="C499" t="s">
        <v>3123</v>
      </c>
      <c r="D499" t="s">
        <v>1174</v>
      </c>
      <c r="E499">
        <v>10175.069304819999</v>
      </c>
      <c r="F499">
        <v>1080.0999999999999</v>
      </c>
      <c r="G499">
        <v>-22.384002347009002</v>
      </c>
      <c r="H499">
        <f>(Table2[[#This Row],[1Y Return vs Nifty]]-AVERAGE(Table2[1Y Return vs Nifty]))/_xlfn.STDEV.P(Table2[1Y Return vs Nifty])</f>
        <v>-0.78075629503851818</v>
      </c>
      <c r="I499">
        <v>-1.9742873755430901</v>
      </c>
      <c r="J499">
        <f>(Table2[[#This Row],[1M Return vs Nifty]]-AVERAGE(Table2[1M Return vs Nifty]))/_xlfn.STDEV.P(Table2[1M Return vs Nifty])</f>
        <v>-1.7825194387545065E-3</v>
      </c>
      <c r="K499">
        <v>6.9683586884133799</v>
      </c>
      <c r="L499">
        <f>(Table2[[#This Row],[6M Return vs Nifty]]-AVERAGE(Table2[6M Return vs Nifty]))/_xlfn.STDEV.P(Table2[6M Return vs Nifty])</f>
        <v>0.12677267608026682</v>
      </c>
      <c r="M499">
        <v>3.3157831904671098</v>
      </c>
      <c r="N499">
        <f>(Table2[[#This Row],[1W Return vs Nifty]]-AVERAGE(Table2[1W Return vs Nifty]))/_xlfn.STDEV.P(Table2[1W Return vs Nifty])</f>
        <v>0.64343234931987425</v>
      </c>
      <c r="O499">
        <v>1116.8</v>
      </c>
      <c r="P499">
        <v>1150.8956370938399</v>
      </c>
      <c r="Q499">
        <v>1075.8071453444099</v>
      </c>
      <c r="R499">
        <v>42.933935753731397</v>
      </c>
      <c r="S499" s="1">
        <f>(Table2[[#This Row],[Close Price]]-Table2[[#This Row],[20D EMA]])/Table2[[#This Row],[20D EMA]]</f>
        <v>-3.2861747851002911E-2</v>
      </c>
      <c r="T499" s="1">
        <f>(Table2[[#This Row],[Close Price]]-Table2[[#This Row],[50D EMA]])/Table2[[#This Row],[50D EMA]]</f>
        <v>-6.1513515919313186E-2</v>
      </c>
      <c r="U499" s="1">
        <f>(Table2[[#This Row],[Close Price]]-Table2[[#This Row],[200D EMA]])/Table2[[#This Row],[200D EMA]]</f>
        <v>3.9903570767004385E-3</v>
      </c>
      <c r="V499">
        <v>0.90174252650101505</v>
      </c>
      <c r="W499">
        <v>1071.8499999999999</v>
      </c>
      <c r="X499">
        <v>1099.9000000000001</v>
      </c>
      <c r="Y499">
        <v>1058</v>
      </c>
      <c r="Z499">
        <v>1116.9000000000001</v>
      </c>
      <c r="AA499">
        <v>1035.0999999999999</v>
      </c>
      <c r="AB499">
        <v>1197.8499999999999</v>
      </c>
      <c r="AC499" s="1">
        <f>(Table2[[#This Row],[Close Price]]/Table2[[#This Row],[Day Low]])-1</f>
        <v>7.6969725241404774E-3</v>
      </c>
      <c r="AD499" s="1">
        <f>(Table2[[#This Row],[Day High]]/Table2[[#This Row],[Close Price]])-1</f>
        <v>1.8331635959633497E-2</v>
      </c>
      <c r="AE499" s="1">
        <f>(Table2[[#This Row],[Close Price]]/Table2[[#This Row],[Current Week Low]])-1</f>
        <v>2.0888468809073579E-2</v>
      </c>
      <c r="AF499" s="1">
        <f>(Table2[[#This Row],[Current Week High]]/Table2[[#This Row],[Close Price]])-1</f>
        <v>3.4070919359318719E-2</v>
      </c>
      <c r="AG499" s="1">
        <f>(Table2[[#This Row],[Close Price]]/Table2[[#This Row],[Current Month Low]])-1</f>
        <v>4.3474060477248555E-2</v>
      </c>
      <c r="AH499" s="1">
        <f>(Table2[[#This Row],[Current Month High]]/Table2[[#This Row],[Close Price]])-1</f>
        <v>0.1090176835478196</v>
      </c>
      <c r="AI499">
        <v>20.354596796592901</v>
      </c>
      <c r="AJ499">
        <v>32.820954254795801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-0.06</v>
      </c>
      <c r="AM499" t="s">
        <v>3158</v>
      </c>
      <c r="AN499">
        <v>-4.29</v>
      </c>
      <c r="AO499" t="s">
        <v>3158</v>
      </c>
      <c r="AQ499">
        <f>(Table2[[#This Row],[Sharpe Ratio]]-AVERAGE(Table2[Sharpe Ratio]))/_xlfn.STDEV.P(Table2[Sharpe Ratio])</f>
        <v>-0.67571570385832536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583</v>
      </c>
      <c r="AT499">
        <f>_xlfn.RANK.AVG(Table2[[#This Row],[6M Return vs Nifty Z-Score]],Table2[6M Return vs Nifty Z-Score])</f>
        <v>272</v>
      </c>
      <c r="AU499">
        <f>_xlfn.RANK.AVG(Table2[[#This Row],[Sharpe Ratio Z-Score]],Table2[Sharpe Ratio Z-Score])</f>
        <v>521.5</v>
      </c>
      <c r="AV499">
        <f>(Table2[[#This Row],[Rank 1Y]]+Table2[[#This Row],[Rank 6M]]+Table2[[#This Row],[Rank Sharpe]])/3</f>
        <v>458.83333333333331</v>
      </c>
    </row>
    <row r="500" spans="1:48" hidden="1" x14ac:dyDescent="0.3">
      <c r="A500" t="s">
        <v>1494</v>
      </c>
      <c r="B500" t="s">
        <v>1495</v>
      </c>
      <c r="C500" t="s">
        <v>3110</v>
      </c>
      <c r="D500" t="s">
        <v>117</v>
      </c>
      <c r="E500">
        <v>6747.1348183199998</v>
      </c>
      <c r="F500">
        <v>429.25</v>
      </c>
      <c r="G500">
        <v>42.006977746713801</v>
      </c>
      <c r="H500">
        <f>(Table2[[#This Row],[1Y Return vs Nifty]]-AVERAGE(Table2[1Y Return vs Nifty]))/_xlfn.STDEV.P(Table2[1Y Return vs Nifty])</f>
        <v>0.35344992669200054</v>
      </c>
      <c r="I500">
        <v>-8.8464513599304695</v>
      </c>
      <c r="J500">
        <f>(Table2[[#This Row],[1M Return vs Nifty]]-AVERAGE(Table2[1M Return vs Nifty]))/_xlfn.STDEV.P(Table2[1M Return vs Nifty])</f>
        <v>-0.7707692259727148</v>
      </c>
      <c r="K500">
        <v>-24.964670043811299</v>
      </c>
      <c r="L500">
        <f>(Table2[[#This Row],[6M Return vs Nifty]]-AVERAGE(Table2[6M Return vs Nifty]))/_xlfn.STDEV.P(Table2[6M Return vs Nifty])</f>
        <v>-1.0408451699702401</v>
      </c>
      <c r="M500">
        <v>0.61554709569806898</v>
      </c>
      <c r="N500">
        <f>(Table2[[#This Row],[1W Return vs Nifty]]-AVERAGE(Table2[1W Return vs Nifty]))/_xlfn.STDEV.P(Table2[1W Return vs Nifty])</f>
        <v>0.11484627386189475</v>
      </c>
      <c r="O500">
        <v>447.5</v>
      </c>
      <c r="P500">
        <v>474.05683082831899</v>
      </c>
      <c r="Q500">
        <v>463.80602338447301</v>
      </c>
      <c r="R500">
        <v>27.620482864665998</v>
      </c>
      <c r="S500" s="1">
        <f>(Table2[[#This Row],[Close Price]]-Table2[[#This Row],[20D EMA]])/Table2[[#This Row],[20D EMA]]</f>
        <v>-4.0782122905027932E-2</v>
      </c>
      <c r="T500" s="1">
        <f>(Table2[[#This Row],[Close Price]]-Table2[[#This Row],[50D EMA]])/Table2[[#This Row],[50D EMA]]</f>
        <v>-9.4517846626169411E-2</v>
      </c>
      <c r="U500" s="1">
        <f>(Table2[[#This Row],[Close Price]]-Table2[[#This Row],[200D EMA]])/Table2[[#This Row],[200D EMA]]</f>
        <v>-7.4505335511409948E-2</v>
      </c>
      <c r="V500">
        <v>0.63133782847150799</v>
      </c>
      <c r="W500">
        <v>416.4</v>
      </c>
      <c r="X500">
        <v>433.2</v>
      </c>
      <c r="Y500">
        <v>392.75</v>
      </c>
      <c r="Z500">
        <v>433.2</v>
      </c>
      <c r="AA500">
        <v>392.75</v>
      </c>
      <c r="AB500">
        <v>504.65</v>
      </c>
      <c r="AC500" s="1">
        <f>(Table2[[#This Row],[Close Price]]/Table2[[#This Row],[Day Low]])-1</f>
        <v>3.0859750240153749E-2</v>
      </c>
      <c r="AD500" s="1">
        <f>(Table2[[#This Row],[Day High]]/Table2[[#This Row],[Close Price]])-1</f>
        <v>9.2020966802561777E-3</v>
      </c>
      <c r="AE500" s="1">
        <f>(Table2[[#This Row],[Close Price]]/Table2[[#This Row],[Current Week Low]])-1</f>
        <v>9.2934436664544817E-2</v>
      </c>
      <c r="AF500" s="1">
        <f>(Table2[[#This Row],[Current Week High]]/Table2[[#This Row],[Close Price]])-1</f>
        <v>9.2020966802561777E-3</v>
      </c>
      <c r="AG500" s="1">
        <f>(Table2[[#This Row],[Close Price]]/Table2[[#This Row],[Current Month Low]])-1</f>
        <v>9.2934436664544817E-2</v>
      </c>
      <c r="AH500" s="1">
        <f>(Table2[[#This Row],[Current Month High]]/Table2[[#This Row],[Close Price]])-1</f>
        <v>0.17565521258008143</v>
      </c>
      <c r="AI500">
        <v>47.885847408270202</v>
      </c>
      <c r="AJ500">
        <v>79.652622767857096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-0.22</v>
      </c>
      <c r="AM500" t="s">
        <v>3158</v>
      </c>
      <c r="AN500">
        <v>-10.88</v>
      </c>
      <c r="AO500" t="s">
        <v>3158</v>
      </c>
      <c r="AQ500">
        <f>(Table2[[#This Row],[Sharpe Ratio]]-AVERAGE(Table2[Sharpe Ratio]))/_xlfn.STDEV.P(Table2[Sharpe Ratio])</f>
        <v>-0.67571570385832536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200</v>
      </c>
      <c r="AT500">
        <f>_xlfn.RANK.AVG(Table2[[#This Row],[6M Return vs Nifty Z-Score]],Table2[6M Return vs Nifty Z-Score])</f>
        <v>656</v>
      </c>
      <c r="AU500">
        <f>_xlfn.RANK.AVG(Table2[[#This Row],[Sharpe Ratio Z-Score]],Table2[Sharpe Ratio Z-Score])</f>
        <v>521.5</v>
      </c>
      <c r="AV500">
        <f>(Table2[[#This Row],[Rank 1Y]]+Table2[[#This Row],[Rank 6M]]+Table2[[#This Row],[Rank Sharpe]])/3</f>
        <v>459.16666666666669</v>
      </c>
    </row>
    <row r="501" spans="1:48" hidden="1" x14ac:dyDescent="0.3">
      <c r="A501" t="s">
        <v>1445</v>
      </c>
      <c r="B501" t="s">
        <v>1446</v>
      </c>
      <c r="C501" t="s">
        <v>3124</v>
      </c>
      <c r="D501" t="s">
        <v>311</v>
      </c>
      <c r="E501">
        <v>7152.8642343419997</v>
      </c>
      <c r="F501">
        <v>185.91</v>
      </c>
      <c r="G501">
        <v>-22.132797095862902</v>
      </c>
      <c r="H501">
        <f>(Table2[[#This Row],[1Y Return vs Nifty]]-AVERAGE(Table2[1Y Return vs Nifty]))/_xlfn.STDEV.P(Table2[1Y Return vs Nifty])</f>
        <v>-0.77633147407187697</v>
      </c>
      <c r="I501">
        <v>-5.5596151596097103</v>
      </c>
      <c r="J501">
        <f>(Table2[[#This Row],[1M Return vs Nifty]]-AVERAGE(Table2[1M Return vs Nifty]))/_xlfn.STDEV.P(Table2[1M Return vs Nifty])</f>
        <v>-0.40297629344906311</v>
      </c>
      <c r="K501">
        <v>-19.1722696227223</v>
      </c>
      <c r="L501">
        <f>(Table2[[#This Row],[6M Return vs Nifty]]-AVERAGE(Table2[6M Return vs Nifty]))/_xlfn.STDEV.P(Table2[6M Return vs Nifty])</f>
        <v>-0.82904847007534699</v>
      </c>
      <c r="M501">
        <v>-4.5487151020948096</v>
      </c>
      <c r="N501">
        <f>(Table2[[#This Row],[1W Return vs Nifty]]-AVERAGE(Table2[1W Return vs Nifty]))/_xlfn.STDEV.P(Table2[1W Return vs Nifty])</f>
        <v>-0.89608647126194307</v>
      </c>
      <c r="O501">
        <v>200.84</v>
      </c>
      <c r="P501">
        <v>209.01870381541599</v>
      </c>
      <c r="Q501">
        <v>205.38195492206901</v>
      </c>
      <c r="R501">
        <v>27.974543650608201</v>
      </c>
      <c r="S501" s="1">
        <f>(Table2[[#This Row],[Close Price]]-Table2[[#This Row],[20D EMA]])/Table2[[#This Row],[20D EMA]]</f>
        <v>-7.4337781318462484E-2</v>
      </c>
      <c r="T501" s="1">
        <f>(Table2[[#This Row],[Close Price]]-Table2[[#This Row],[50D EMA]])/Table2[[#This Row],[50D EMA]]</f>
        <v>-0.11055806678345514</v>
      </c>
      <c r="U501" s="1">
        <f>(Table2[[#This Row],[Close Price]]-Table2[[#This Row],[200D EMA]])/Table2[[#This Row],[200D EMA]]</f>
        <v>-9.4808499264005627E-2</v>
      </c>
      <c r="V501">
        <v>0.315513423843653</v>
      </c>
      <c r="W501">
        <v>185.13</v>
      </c>
      <c r="X501">
        <v>191.04</v>
      </c>
      <c r="Y501">
        <v>182.34</v>
      </c>
      <c r="Z501">
        <v>191.79</v>
      </c>
      <c r="AA501">
        <v>180.2</v>
      </c>
      <c r="AB501">
        <v>225.5</v>
      </c>
      <c r="AC501" s="1">
        <f>(Table2[[#This Row],[Close Price]]/Table2[[#This Row],[Day Low]])-1</f>
        <v>4.2132555501539493E-3</v>
      </c>
      <c r="AD501" s="1">
        <f>(Table2[[#This Row],[Day High]]/Table2[[#This Row],[Close Price]])-1</f>
        <v>2.7593997095368694E-2</v>
      </c>
      <c r="AE501" s="1">
        <f>(Table2[[#This Row],[Close Price]]/Table2[[#This Row],[Current Week Low]])-1</f>
        <v>1.9578808818690341E-2</v>
      </c>
      <c r="AF501" s="1">
        <f>(Table2[[#This Row],[Current Week High]]/Table2[[#This Row],[Close Price]])-1</f>
        <v>3.1628207197030855E-2</v>
      </c>
      <c r="AG501" s="1">
        <f>(Table2[[#This Row],[Close Price]]/Table2[[#This Row],[Current Month Low]])-1</f>
        <v>3.168701442841293E-2</v>
      </c>
      <c r="AH501" s="1">
        <f>(Table2[[#This Row],[Current Month High]]/Table2[[#This Row],[Close Price]])-1</f>
        <v>0.21295250389973641</v>
      </c>
      <c r="AI501">
        <v>40.928406218062499</v>
      </c>
      <c r="AJ501">
        <v>15.185873605947901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-0.18</v>
      </c>
      <c r="AM501" t="s">
        <v>3158</v>
      </c>
      <c r="AN501">
        <v>-13.53</v>
      </c>
      <c r="AO501" t="s">
        <v>3158</v>
      </c>
      <c r="AP501">
        <v>0.10139423140156301</v>
      </c>
      <c r="AQ501">
        <f>(Table2[[#This Row],[Sharpe Ratio]]-AVERAGE(Table2[Sharpe Ratio]))/_xlfn.STDEV.P(Table2[Sharpe Ratio])</f>
        <v>0.52942788799500362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579</v>
      </c>
      <c r="AT501">
        <f>_xlfn.RANK.AVG(Table2[[#This Row],[6M Return vs Nifty Z-Score]],Table2[6M Return vs Nifty Z-Score])</f>
        <v>592</v>
      </c>
      <c r="AU501">
        <f>_xlfn.RANK.AVG(Table2[[#This Row],[Sharpe Ratio Z-Score]],Table2[Sharpe Ratio Z-Score])</f>
        <v>209</v>
      </c>
      <c r="AV501">
        <f>(Table2[[#This Row],[Rank 1Y]]+Table2[[#This Row],[Rank 6M]]+Table2[[#This Row],[Rank Sharpe]])/3</f>
        <v>460</v>
      </c>
    </row>
    <row r="502" spans="1:48" hidden="1" x14ac:dyDescent="0.3">
      <c r="A502" t="s">
        <v>822</v>
      </c>
      <c r="B502" t="s">
        <v>823</v>
      </c>
      <c r="C502" t="s">
        <v>3118</v>
      </c>
      <c r="D502" t="s">
        <v>200</v>
      </c>
      <c r="E502">
        <v>18683.597067250001</v>
      </c>
      <c r="F502">
        <v>492.5</v>
      </c>
      <c r="G502">
        <v>-23.033066053236499</v>
      </c>
      <c r="H502">
        <f>(Table2[[#This Row],[1Y Return vs Nifty]]-AVERAGE(Table2[1Y Return vs Nifty]))/_xlfn.STDEV.P(Table2[1Y Return vs Nifty])</f>
        <v>-0.79218914002443364</v>
      </c>
      <c r="I502">
        <v>-5.1994478616826898</v>
      </c>
      <c r="J502">
        <f>(Table2[[#This Row],[1M Return vs Nifty]]-AVERAGE(Table2[1M Return vs Nifty]))/_xlfn.STDEV.P(Table2[1M Return vs Nifty])</f>
        <v>-0.36267401532191718</v>
      </c>
      <c r="K502">
        <v>-7.3436162636325699</v>
      </c>
      <c r="L502">
        <f>(Table2[[#This Row],[6M Return vs Nifty]]-AVERAGE(Table2[6M Return vs Nifty]))/_xlfn.STDEV.P(Table2[6M Return vs Nifty])</f>
        <v>-0.39653870494677479</v>
      </c>
      <c r="M502">
        <v>-4.4679749569205898</v>
      </c>
      <c r="N502">
        <f>(Table2[[#This Row],[1W Return vs Nifty]]-AVERAGE(Table2[1W Return vs Nifty]))/_xlfn.STDEV.P(Table2[1W Return vs Nifty])</f>
        <v>-0.88028114351588949</v>
      </c>
      <c r="O502">
        <v>520.73</v>
      </c>
      <c r="P502">
        <v>541.26294864379895</v>
      </c>
      <c r="Q502">
        <v>528.26289540014602</v>
      </c>
      <c r="R502">
        <v>18.702160029302199</v>
      </c>
      <c r="S502" s="1">
        <f>(Table2[[#This Row],[Close Price]]-Table2[[#This Row],[20D EMA]])/Table2[[#This Row],[20D EMA]]</f>
        <v>-5.4212355731377136E-2</v>
      </c>
      <c r="T502" s="1">
        <f>(Table2[[#This Row],[Close Price]]-Table2[[#This Row],[50D EMA]])/Table2[[#This Row],[50D EMA]]</f>
        <v>-9.0091052354461965E-2</v>
      </c>
      <c r="U502" s="1">
        <f>(Table2[[#This Row],[Close Price]]-Table2[[#This Row],[200D EMA]])/Table2[[#This Row],[200D EMA]]</f>
        <v>-6.7699048544866122E-2</v>
      </c>
      <c r="V502">
        <v>0.58671934113082203</v>
      </c>
      <c r="W502">
        <v>484.55</v>
      </c>
      <c r="X502">
        <v>495</v>
      </c>
      <c r="Y502">
        <v>481.55</v>
      </c>
      <c r="Z502">
        <v>499.25</v>
      </c>
      <c r="AA502">
        <v>481.55</v>
      </c>
      <c r="AB502">
        <v>578</v>
      </c>
      <c r="AC502" s="1">
        <f>(Table2[[#This Row],[Close Price]]/Table2[[#This Row],[Day Low]])-1</f>
        <v>1.6406975544319469E-2</v>
      </c>
      <c r="AD502" s="1">
        <f>(Table2[[#This Row],[Day High]]/Table2[[#This Row],[Close Price]])-1</f>
        <v>5.0761421319795996E-3</v>
      </c>
      <c r="AE502" s="1">
        <f>(Table2[[#This Row],[Close Price]]/Table2[[#This Row],[Current Week Low]])-1</f>
        <v>2.273907174748202E-2</v>
      </c>
      <c r="AF502" s="1">
        <f>(Table2[[#This Row],[Current Week High]]/Table2[[#This Row],[Close Price]])-1</f>
        <v>1.3705583756345119E-2</v>
      </c>
      <c r="AG502" s="1">
        <f>(Table2[[#This Row],[Close Price]]/Table2[[#This Row],[Current Month Low]])-1</f>
        <v>2.273907174748202E-2</v>
      </c>
      <c r="AH502" s="1">
        <f>(Table2[[#This Row],[Current Month High]]/Table2[[#This Row],[Close Price]])-1</f>
        <v>0.1736040609137055</v>
      </c>
      <c r="AI502">
        <v>26.3756345177665</v>
      </c>
      <c r="AJ502">
        <v>21.066863323500399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-0.03</v>
      </c>
      <c r="AM502" t="s">
        <v>3158</v>
      </c>
      <c r="AN502">
        <v>-7.95</v>
      </c>
      <c r="AO502" t="s">
        <v>3158</v>
      </c>
      <c r="AP502">
        <v>5.9087629312477997E-2</v>
      </c>
      <c r="AQ502">
        <f>(Table2[[#This Row],[Sharpe Ratio]]-AVERAGE(Table2[Sharpe Ratio]))/_xlfn.STDEV.P(Table2[Sharpe Ratio])</f>
        <v>2.6583399743737031E-2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591</v>
      </c>
      <c r="AT502">
        <f>_xlfn.RANK.AVG(Table2[[#This Row],[6M Return vs Nifty Z-Score]],Table2[6M Return vs Nifty Z-Score])</f>
        <v>461</v>
      </c>
      <c r="AU502">
        <f>_xlfn.RANK.AVG(Table2[[#This Row],[Sharpe Ratio Z-Score]],Table2[Sharpe Ratio Z-Score])</f>
        <v>329</v>
      </c>
      <c r="AV502">
        <f>(Table2[[#This Row],[Rank 1Y]]+Table2[[#This Row],[Rank 6M]]+Table2[[#This Row],[Rank Sharpe]])/3</f>
        <v>460.33333333333331</v>
      </c>
    </row>
    <row r="503" spans="1:48" hidden="1" x14ac:dyDescent="0.3">
      <c r="A503" t="s">
        <v>2118</v>
      </c>
      <c r="B503" t="s">
        <v>2119</v>
      </c>
      <c r="C503" t="s">
        <v>3114</v>
      </c>
      <c r="D503" t="s">
        <v>522</v>
      </c>
      <c r="E503">
        <v>2888.2282761000001</v>
      </c>
      <c r="F503">
        <v>397.35</v>
      </c>
      <c r="G503">
        <v>-15.848583620586201</v>
      </c>
      <c r="H503">
        <f>(Table2[[#This Row],[1Y Return vs Nifty]]-AVERAGE(Table2[1Y Return vs Nifty]))/_xlfn.STDEV.P(Table2[1Y Return vs Nifty])</f>
        <v>-0.66563904460478096</v>
      </c>
      <c r="I503">
        <v>-10.623160633451199</v>
      </c>
      <c r="J503">
        <f>(Table2[[#This Row],[1M Return vs Nifty]]-AVERAGE(Table2[1M Return vs Nifty]))/_xlfn.STDEV.P(Table2[1M Return vs Nifty])</f>
        <v>-0.96958081076856972</v>
      </c>
      <c r="K503">
        <v>7.4941452060451397</v>
      </c>
      <c r="L503">
        <f>(Table2[[#This Row],[6M Return vs Nifty]]-AVERAGE(Table2[6M Return vs Nifty]))/_xlfn.STDEV.P(Table2[6M Return vs Nifty])</f>
        <v>0.14599784029339602</v>
      </c>
      <c r="M503">
        <v>-3.2167021041359201</v>
      </c>
      <c r="N503">
        <f>(Table2[[#This Row],[1W Return vs Nifty]]-AVERAGE(Table2[1W Return vs Nifty]))/_xlfn.STDEV.P(Table2[1W Return vs Nifty])</f>
        <v>-0.63533759659351174</v>
      </c>
      <c r="O503">
        <v>415.27</v>
      </c>
      <c r="P503">
        <v>427.27220551318402</v>
      </c>
      <c r="Q503">
        <v>394.50870734341697</v>
      </c>
      <c r="R503">
        <v>31.7087783899795</v>
      </c>
      <c r="S503" s="1">
        <f>(Table2[[#This Row],[Close Price]]-Table2[[#This Row],[20D EMA]])/Table2[[#This Row],[20D EMA]]</f>
        <v>-4.3152647675006525E-2</v>
      </c>
      <c r="T503" s="1">
        <f>(Table2[[#This Row],[Close Price]]-Table2[[#This Row],[50D EMA]])/Table2[[#This Row],[50D EMA]]</f>
        <v>-7.003077927160116E-2</v>
      </c>
      <c r="U503" s="1">
        <f>(Table2[[#This Row],[Close Price]]-Table2[[#This Row],[200D EMA]])/Table2[[#This Row],[200D EMA]]</f>
        <v>7.2021037906008136E-3</v>
      </c>
      <c r="V503">
        <v>0.37383294983729598</v>
      </c>
      <c r="W503">
        <v>386.55</v>
      </c>
      <c r="X503">
        <v>400</v>
      </c>
      <c r="Y503">
        <v>373.5</v>
      </c>
      <c r="Z503">
        <v>400</v>
      </c>
      <c r="AA503">
        <v>373.5</v>
      </c>
      <c r="AB503">
        <v>465</v>
      </c>
      <c r="AC503" s="1">
        <f>(Table2[[#This Row],[Close Price]]/Table2[[#This Row],[Day Low]])-1</f>
        <v>2.7939464493597299E-2</v>
      </c>
      <c r="AD503" s="1">
        <f>(Table2[[#This Row],[Day High]]/Table2[[#This Row],[Close Price]])-1</f>
        <v>6.6691833396248512E-3</v>
      </c>
      <c r="AE503" s="1">
        <f>(Table2[[#This Row],[Close Price]]/Table2[[#This Row],[Current Week Low]])-1</f>
        <v>6.3855421686747071E-2</v>
      </c>
      <c r="AF503" s="1">
        <f>(Table2[[#This Row],[Current Week High]]/Table2[[#This Row],[Close Price]])-1</f>
        <v>6.6691833396248512E-3</v>
      </c>
      <c r="AG503" s="1">
        <f>(Table2[[#This Row],[Close Price]]/Table2[[#This Row],[Current Month Low]])-1</f>
        <v>6.3855421686747071E-2</v>
      </c>
      <c r="AH503" s="1">
        <f>(Table2[[#This Row],[Current Month High]]/Table2[[#This Row],[Close Price]])-1</f>
        <v>0.17025292563231398</v>
      </c>
      <c r="AI503">
        <v>27.091984396627598</v>
      </c>
      <c r="AJ503">
        <v>34.672089476359901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</v>
      </c>
      <c r="AM503" t="s">
        <v>3158</v>
      </c>
      <c r="AN503">
        <v>-8.2799999999999994</v>
      </c>
      <c r="AO503" t="s">
        <v>3158</v>
      </c>
      <c r="AP503">
        <v>-8.2833631525370006E-3</v>
      </c>
      <c r="AQ503">
        <f>(Table2[[#This Row],[Sharpe Ratio]]-AVERAGE(Table2[Sharpe Ratio]))/_xlfn.STDEV.P(Table2[Sharpe Ratio])</f>
        <v>-0.77416945102209223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548</v>
      </c>
      <c r="AT503">
        <f>_xlfn.RANK.AVG(Table2[[#This Row],[6M Return vs Nifty Z-Score]],Table2[6M Return vs Nifty Z-Score])</f>
        <v>265</v>
      </c>
      <c r="AU503">
        <f>_xlfn.RANK.AVG(Table2[[#This Row],[Sharpe Ratio Z-Score]],Table2[Sharpe Ratio Z-Score])</f>
        <v>570</v>
      </c>
      <c r="AV503">
        <f>(Table2[[#This Row],[Rank 1Y]]+Table2[[#This Row],[Rank 6M]]+Table2[[#This Row],[Rank Sharpe]])/3</f>
        <v>461</v>
      </c>
    </row>
    <row r="504" spans="1:48" hidden="1" x14ac:dyDescent="0.3">
      <c r="A504" t="s">
        <v>1367</v>
      </c>
      <c r="B504" t="s">
        <v>1368</v>
      </c>
      <c r="C504" t="s">
        <v>3112</v>
      </c>
      <c r="D504" t="s">
        <v>24</v>
      </c>
      <c r="E504">
        <v>8047.1190729929904</v>
      </c>
      <c r="F504">
        <v>213.07</v>
      </c>
      <c r="G504">
        <v>-35.641781311600603</v>
      </c>
      <c r="H504">
        <f>(Table2[[#This Row],[1Y Return vs Nifty]]-AVERAGE(Table2[1Y Return vs Nifty]))/_xlfn.STDEV.P(Table2[1Y Return vs Nifty])</f>
        <v>-1.0142836519149154</v>
      </c>
      <c r="I504">
        <v>-6.1506974065783098</v>
      </c>
      <c r="J504">
        <f>(Table2[[#This Row],[1M Return vs Nifty]]-AVERAGE(Table2[1M Return vs Nifty]))/_xlfn.STDEV.P(Table2[1M Return vs Nifty])</f>
        <v>-0.46911767066586357</v>
      </c>
      <c r="K504">
        <v>-15.541389459054701</v>
      </c>
      <c r="L504">
        <f>(Table2[[#This Row],[6M Return vs Nifty]]-AVERAGE(Table2[6M Return vs Nifty]))/_xlfn.STDEV.P(Table2[6M Return vs Nifty])</f>
        <v>-0.69628685477354268</v>
      </c>
      <c r="M504">
        <v>-3.57084187433074</v>
      </c>
      <c r="N504">
        <f>(Table2[[#This Row],[1W Return vs Nifty]]-AVERAGE(Table2[1W Return vs Nifty]))/_xlfn.STDEV.P(Table2[1W Return vs Nifty])</f>
        <v>-0.70466240550689008</v>
      </c>
      <c r="O504">
        <v>217.75</v>
      </c>
      <c r="P504">
        <v>222.72425137756699</v>
      </c>
      <c r="Q504">
        <v>223.01904581881101</v>
      </c>
      <c r="R504">
        <v>32.009048535790399</v>
      </c>
      <c r="S504" s="1">
        <f>(Table2[[#This Row],[Close Price]]-Table2[[#This Row],[20D EMA]])/Table2[[#This Row],[20D EMA]]</f>
        <v>-2.1492537313432866E-2</v>
      </c>
      <c r="T504" s="1">
        <f>(Table2[[#This Row],[Close Price]]-Table2[[#This Row],[50D EMA]])/Table2[[#This Row],[50D EMA]]</f>
        <v>-4.3346206431741002E-2</v>
      </c>
      <c r="U504" s="1">
        <f>(Table2[[#This Row],[Close Price]]-Table2[[#This Row],[200D EMA]])/Table2[[#This Row],[200D EMA]]</f>
        <v>-4.4610745159828151E-2</v>
      </c>
      <c r="V504">
        <v>0.71415850059281205</v>
      </c>
      <c r="W504">
        <v>205.86</v>
      </c>
      <c r="X504">
        <v>214.6</v>
      </c>
      <c r="Y504">
        <v>200.15</v>
      </c>
      <c r="Z504">
        <v>214.6</v>
      </c>
      <c r="AA504">
        <v>200.15</v>
      </c>
      <c r="AB504">
        <v>240.55</v>
      </c>
      <c r="AC504" s="1">
        <f>(Table2[[#This Row],[Close Price]]/Table2[[#This Row],[Day Low]])-1</f>
        <v>3.5023802584280395E-2</v>
      </c>
      <c r="AD504" s="1">
        <f>(Table2[[#This Row],[Day High]]/Table2[[#This Row],[Close Price]])-1</f>
        <v>7.1807387243629783E-3</v>
      </c>
      <c r="AE504" s="1">
        <f>(Table2[[#This Row],[Close Price]]/Table2[[#This Row],[Current Week Low]])-1</f>
        <v>6.455158631026725E-2</v>
      </c>
      <c r="AF504" s="1">
        <f>(Table2[[#This Row],[Current Week High]]/Table2[[#This Row],[Close Price]])-1</f>
        <v>7.1807387243629783E-3</v>
      </c>
      <c r="AG504" s="1">
        <f>(Table2[[#This Row],[Close Price]]/Table2[[#This Row],[Current Month Low]])-1</f>
        <v>6.455158631026725E-2</v>
      </c>
      <c r="AH504" s="1">
        <f>(Table2[[#This Row],[Current Month High]]/Table2[[#This Row],[Close Price]])-1</f>
        <v>0.12897169944149822</v>
      </c>
      <c r="AI504">
        <v>34.486319050077398</v>
      </c>
      <c r="AJ504">
        <v>10.9739583333333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-0.06</v>
      </c>
      <c r="AM504" t="s">
        <v>3158</v>
      </c>
      <c r="AN504">
        <v>-6.09</v>
      </c>
      <c r="AO504" t="s">
        <v>3158</v>
      </c>
      <c r="AP504">
        <v>0.11570361574709</v>
      </c>
      <c r="AQ504">
        <f>(Table2[[#This Row],[Sharpe Ratio]]-AVERAGE(Table2[Sharpe Ratio]))/_xlfn.STDEV.P(Table2[Sharpe Ratio])</f>
        <v>0.69950524455665475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660</v>
      </c>
      <c r="AT504">
        <f>_xlfn.RANK.AVG(Table2[[#This Row],[6M Return vs Nifty Z-Score]],Table2[6M Return vs Nifty Z-Score])</f>
        <v>558</v>
      </c>
      <c r="AU504">
        <f>_xlfn.RANK.AVG(Table2[[#This Row],[Sharpe Ratio Z-Score]],Table2[Sharpe Ratio Z-Score])</f>
        <v>167</v>
      </c>
      <c r="AV504">
        <f>(Table2[[#This Row],[Rank 1Y]]+Table2[[#This Row],[Rank 6M]]+Table2[[#This Row],[Rank Sharpe]])/3</f>
        <v>461.66666666666669</v>
      </c>
    </row>
    <row r="505" spans="1:48" x14ac:dyDescent="0.3">
      <c r="A505" t="s">
        <v>152</v>
      </c>
      <c r="B505" t="s">
        <v>153</v>
      </c>
      <c r="C505" t="s">
        <v>3111</v>
      </c>
      <c r="D505" t="s">
        <v>21</v>
      </c>
      <c r="E505">
        <v>171609.12972547999</v>
      </c>
      <c r="F505">
        <v>5795.15</v>
      </c>
      <c r="G505">
        <v>-14.622028268189201</v>
      </c>
      <c r="H505">
        <f>(Table2[[#This Row],[1Y Return vs Nifty]]-AVERAGE(Table2[1Y Return vs Nifty]))/_xlfn.STDEV.P(Table2[1Y Return vs Nifty])</f>
        <v>-0.64403405101778055</v>
      </c>
      <c r="I505">
        <v>2.3747490171885501</v>
      </c>
      <c r="J505">
        <f>(Table2[[#This Row],[1M Return vs Nifty]]-AVERAGE(Table2[1M Return vs Nifty]))/_xlfn.STDEV.P(Table2[1M Return vs Nifty])</f>
        <v>0.4848693095689568</v>
      </c>
      <c r="K505">
        <v>15.4536249893559</v>
      </c>
      <c r="L505">
        <f>(Table2[[#This Row],[6M Return vs Nifty]]-AVERAGE(Table2[6M Return vs Nifty]))/_xlfn.STDEV.P(Table2[6M Return vs Nifty])</f>
        <v>0.43703289112442961</v>
      </c>
      <c r="M505">
        <v>-6.2583127181863304E-2</v>
      </c>
      <c r="N505">
        <f>(Table2[[#This Row],[1W Return vs Nifty]]-AVERAGE(Table2[1W Return vs Nifty]))/_xlfn.STDEV.P(Table2[1W Return vs Nifty])</f>
        <v>-1.7901449144973557E-2</v>
      </c>
      <c r="O505">
        <v>6065.14</v>
      </c>
      <c r="P505">
        <v>6042.90438414864</v>
      </c>
      <c r="Q505">
        <v>5601.9666674250402</v>
      </c>
      <c r="R505">
        <v>27.887401109599701</v>
      </c>
      <c r="S505" s="1">
        <f>(Table2[[#This Row],[Close Price]]-Table2[[#This Row],[20D EMA]])/Table2[[#This Row],[20D EMA]]</f>
        <v>-4.4515048292372586E-2</v>
      </c>
      <c r="T505" s="1">
        <f>(Table2[[#This Row],[Close Price]]-Table2[[#This Row],[50D EMA]])/Table2[[#This Row],[50D EMA]]</f>
        <v>-4.099922295618872E-2</v>
      </c>
      <c r="U505" s="1">
        <f>(Table2[[#This Row],[Close Price]]-Table2[[#This Row],[200D EMA]])/Table2[[#This Row],[200D EMA]]</f>
        <v>3.4484912896448325E-2</v>
      </c>
      <c r="V505">
        <v>0.51577387700338195</v>
      </c>
      <c r="W505">
        <v>5780.25</v>
      </c>
      <c r="X505">
        <v>5879.8</v>
      </c>
      <c r="Y505">
        <v>5780.25</v>
      </c>
      <c r="Z505">
        <v>5962.05</v>
      </c>
      <c r="AA505">
        <v>5780.25</v>
      </c>
      <c r="AB505">
        <v>6551.7</v>
      </c>
      <c r="AC505" s="1">
        <f>(Table2[[#This Row],[Close Price]]/Table2[[#This Row],[Day Low]])-1</f>
        <v>2.5777431771980552E-3</v>
      </c>
      <c r="AD505" s="1">
        <f>(Table2[[#This Row],[Day High]]/Table2[[#This Row],[Close Price]])-1</f>
        <v>1.460704209554553E-2</v>
      </c>
      <c r="AE505" s="1">
        <f>(Table2[[#This Row],[Close Price]]/Table2[[#This Row],[Current Week Low]])-1</f>
        <v>2.5777431771980552E-3</v>
      </c>
      <c r="AF505" s="1">
        <f>(Table2[[#This Row],[Current Week High]]/Table2[[#This Row],[Close Price]])-1</f>
        <v>2.8799944781412234E-2</v>
      </c>
      <c r="AG505" s="1">
        <f>(Table2[[#This Row],[Close Price]]/Table2[[#This Row],[Current Month Low]])-1</f>
        <v>2.5777431771980552E-3</v>
      </c>
      <c r="AH505" s="1">
        <f>(Table2[[#This Row],[Current Month High]]/Table2[[#This Row],[Close Price]])-1</f>
        <v>0.13054882099686815</v>
      </c>
      <c r="AI505">
        <v>13.4560796528131</v>
      </c>
      <c r="AJ505">
        <v>28.394501002536799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3159</v>
      </c>
      <c r="AN505">
        <v>-10.130000000000001</v>
      </c>
      <c r="AO505" t="s">
        <v>3158</v>
      </c>
      <c r="AP505">
        <v>-5.6358703291342002E-2</v>
      </c>
      <c r="AQ505">
        <f>(Table2[[#This Row],[Sharpe Ratio]]-AVERAGE(Table2[Sharpe Ratio]))/_xlfn.STDEV.P(Table2[Sharpe Ratio])</f>
        <v>-1.3455795528945826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-1.0856128523639501</v>
      </c>
      <c r="AS505">
        <f>_xlfn.RANK.AVG(Table2[[#This Row],[1Y Return vs Nifty Z-Score]],Table2[1Y Return vs Nifty Z-Score])</f>
        <v>531</v>
      </c>
      <c r="AT505">
        <f>_xlfn.RANK.AVG(Table2[[#This Row],[6M Return vs Nifty Z-Score]],Table2[6M Return vs Nifty Z-Score])</f>
        <v>189</v>
      </c>
      <c r="AU505">
        <f>_xlfn.RANK.AVG(Table2[[#This Row],[Sharpe Ratio Z-Score]],Table2[Sharpe Ratio Z-Score])</f>
        <v>670</v>
      </c>
      <c r="AV505">
        <f>(Table2[[#This Row],[Rank 1Y]]+Table2[[#This Row],[Rank 6M]]+Table2[[#This Row],[Rank Sharpe]])/3</f>
        <v>463.33333333333331</v>
      </c>
    </row>
    <row r="506" spans="1:48" hidden="1" x14ac:dyDescent="0.3">
      <c r="A506" t="s">
        <v>1900</v>
      </c>
      <c r="B506" t="s">
        <v>1901</v>
      </c>
      <c r="C506" t="s">
        <v>3123</v>
      </c>
      <c r="D506" t="s">
        <v>558</v>
      </c>
      <c r="E506">
        <v>3759.2919112499999</v>
      </c>
      <c r="F506">
        <v>337.5</v>
      </c>
      <c r="G506">
        <v>-3.4270070416443001</v>
      </c>
      <c r="H506">
        <f>(Table2[[#This Row],[1Y Return vs Nifty]]-AVERAGE(Table2[1Y Return vs Nifty]))/_xlfn.STDEV.P(Table2[1Y Return vs Nifty])</f>
        <v>-0.44684086170662313</v>
      </c>
      <c r="I506">
        <v>3.4004464840847302</v>
      </c>
      <c r="J506">
        <f>(Table2[[#This Row],[1M Return vs Nifty]]-AVERAGE(Table2[1M Return vs Nifty]))/_xlfn.STDEV.P(Table2[1M Return vs Nifty])</f>
        <v>0.59964359591611716</v>
      </c>
      <c r="K506">
        <v>-2.6704336743963899</v>
      </c>
      <c r="L506">
        <f>(Table2[[#This Row],[6M Return vs Nifty]]-AVERAGE(Table2[6M Return vs Nifty]))/_xlfn.STDEV.P(Table2[6M Return vs Nifty])</f>
        <v>-0.22566573718664648</v>
      </c>
      <c r="M506">
        <v>11.9825554440548</v>
      </c>
      <c r="N506">
        <f>(Table2[[#This Row],[1W Return vs Nifty]]-AVERAGE(Table2[1W Return vs Nifty]))/_xlfn.STDEV.P(Table2[1W Return vs Nifty])</f>
        <v>2.3400007128369409</v>
      </c>
      <c r="O506">
        <v>315.2</v>
      </c>
      <c r="P506">
        <v>327.04240308567603</v>
      </c>
      <c r="Q506">
        <v>329.82728735742</v>
      </c>
      <c r="R506">
        <v>62.206825862650703</v>
      </c>
      <c r="S506" s="1">
        <f>(Table2[[#This Row],[Close Price]]-Table2[[#This Row],[20D EMA]])/Table2[[#This Row],[20D EMA]]</f>
        <v>7.0748730964467044E-2</v>
      </c>
      <c r="T506" s="1">
        <f>(Table2[[#This Row],[Close Price]]-Table2[[#This Row],[50D EMA]])/Table2[[#This Row],[50D EMA]]</f>
        <v>3.1976272237653453E-2</v>
      </c>
      <c r="U506" s="1">
        <f>(Table2[[#This Row],[Close Price]]-Table2[[#This Row],[200D EMA]])/Table2[[#This Row],[200D EMA]]</f>
        <v>2.3262819471529649E-2</v>
      </c>
      <c r="V506">
        <v>0.62198652577817104</v>
      </c>
      <c r="W506">
        <v>337.5</v>
      </c>
      <c r="X506">
        <v>337.5</v>
      </c>
      <c r="Y506">
        <v>288.25</v>
      </c>
      <c r="Z506">
        <v>337.5</v>
      </c>
      <c r="AA506">
        <v>282.64999999999998</v>
      </c>
      <c r="AB506">
        <v>337.5</v>
      </c>
      <c r="AC506" s="1">
        <f>(Table2[[#This Row],[Close Price]]/Table2[[#This Row],[Day Low]])-1</f>
        <v>0</v>
      </c>
      <c r="AD506" s="1">
        <f>(Table2[[#This Row],[Day High]]/Table2[[#This Row],[Close Price]])-1</f>
        <v>0</v>
      </c>
      <c r="AE506" s="1">
        <f>(Table2[[#This Row],[Close Price]]/Table2[[#This Row],[Current Week Low]])-1</f>
        <v>0.17085862966175203</v>
      </c>
      <c r="AF506" s="1">
        <f>(Table2[[#This Row],[Current Week High]]/Table2[[#This Row],[Close Price]])-1</f>
        <v>0</v>
      </c>
      <c r="AG506" s="1">
        <f>(Table2[[#This Row],[Close Price]]/Table2[[#This Row],[Current Month Low]])-1</f>
        <v>0.19405625331682308</v>
      </c>
      <c r="AH506" s="1">
        <f>(Table2[[#This Row],[Current Month High]]/Table2[[#This Row],[Close Price]])-1</f>
        <v>0</v>
      </c>
      <c r="AI506">
        <v>33.8962962962962</v>
      </c>
      <c r="AJ506">
        <v>43.433914152146102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-7.0000000000000007E-2</v>
      </c>
      <c r="AM506" t="s">
        <v>3158</v>
      </c>
      <c r="AN506">
        <v>4.67</v>
      </c>
      <c r="AO506" t="s">
        <v>3159</v>
      </c>
      <c r="AQ506">
        <f>(Table2[[#This Row],[Sharpe Ratio]]-AVERAGE(Table2[Sharpe Ratio]))/_xlfn.STDEV.P(Table2[Sharpe Ratio])</f>
        <v>-0.67571570385832536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466</v>
      </c>
      <c r="AT506">
        <f>_xlfn.RANK.AVG(Table2[[#This Row],[6M Return vs Nifty Z-Score]],Table2[6M Return vs Nifty Z-Score])</f>
        <v>404</v>
      </c>
      <c r="AU506">
        <f>_xlfn.RANK.AVG(Table2[[#This Row],[Sharpe Ratio Z-Score]],Table2[Sharpe Ratio Z-Score])</f>
        <v>521.5</v>
      </c>
      <c r="AV506">
        <f>(Table2[[#This Row],[Rank 1Y]]+Table2[[#This Row],[Rank 6M]]+Table2[[#This Row],[Rank Sharpe]])/3</f>
        <v>463.83333333333331</v>
      </c>
    </row>
    <row r="507" spans="1:48" hidden="1" x14ac:dyDescent="0.3">
      <c r="A507" t="s">
        <v>969</v>
      </c>
      <c r="B507" t="s">
        <v>970</v>
      </c>
      <c r="C507" t="s">
        <v>3126</v>
      </c>
      <c r="D507" t="s">
        <v>473</v>
      </c>
      <c r="E507">
        <v>14620.82275512</v>
      </c>
      <c r="F507">
        <v>4768.7</v>
      </c>
      <c r="G507">
        <v>-23.234955976759998</v>
      </c>
      <c r="H507">
        <f>(Table2[[#This Row],[1Y Return vs Nifty]]-AVERAGE(Table2[1Y Return vs Nifty]))/_xlfn.STDEV.P(Table2[1Y Return vs Nifty])</f>
        <v>-0.79574530281356581</v>
      </c>
      <c r="I507">
        <v>-6.7777883845149596</v>
      </c>
      <c r="J507">
        <f>(Table2[[#This Row],[1M Return vs Nifty]]-AVERAGE(Table2[1M Return vs Nifty]))/_xlfn.STDEV.P(Table2[1M Return vs Nifty])</f>
        <v>-0.53928838063672768</v>
      </c>
      <c r="K507">
        <v>0.94789306986651001</v>
      </c>
      <c r="L507">
        <f>(Table2[[#This Row],[6M Return vs Nifty]]-AVERAGE(Table2[6M Return vs Nifty]))/_xlfn.STDEV.P(Table2[6M Return vs Nifty])</f>
        <v>-9.3363132417441458E-2</v>
      </c>
      <c r="M507">
        <v>-3.87528622076336</v>
      </c>
      <c r="N507">
        <f>(Table2[[#This Row],[1W Return vs Nifty]]-AVERAGE(Table2[1W Return vs Nifty]))/_xlfn.STDEV.P(Table2[1W Return vs Nifty])</f>
        <v>-0.7642590617355568</v>
      </c>
      <c r="O507">
        <v>4942.5200000000004</v>
      </c>
      <c r="P507">
        <v>5089.3603846856904</v>
      </c>
      <c r="Q507">
        <v>4918.4985313459101</v>
      </c>
      <c r="R507">
        <v>26.0035603702289</v>
      </c>
      <c r="S507" s="1">
        <f>(Table2[[#This Row],[Close Price]]-Table2[[#This Row],[20D EMA]])/Table2[[#This Row],[20D EMA]]</f>
        <v>-3.5168294716055898E-2</v>
      </c>
      <c r="T507" s="1">
        <f>(Table2[[#This Row],[Close Price]]-Table2[[#This Row],[50D EMA]])/Table2[[#This Row],[50D EMA]]</f>
        <v>-6.30060283509465E-2</v>
      </c>
      <c r="U507" s="1">
        <f>(Table2[[#This Row],[Close Price]]-Table2[[#This Row],[200D EMA]])/Table2[[#This Row],[200D EMA]]</f>
        <v>-3.0456150467715819E-2</v>
      </c>
      <c r="V507">
        <v>0.51068923312038805</v>
      </c>
      <c r="W507">
        <v>4665</v>
      </c>
      <c r="X507">
        <v>4879.3999999999996</v>
      </c>
      <c r="Y507">
        <v>4567.25</v>
      </c>
      <c r="Z507">
        <v>4879.3999999999996</v>
      </c>
      <c r="AA507">
        <v>4562.1499999999996</v>
      </c>
      <c r="AB507">
        <v>5359</v>
      </c>
      <c r="AC507" s="1">
        <f>(Table2[[#This Row],[Close Price]]/Table2[[#This Row],[Day Low]])-1</f>
        <v>2.2229367631296792E-2</v>
      </c>
      <c r="AD507" s="1">
        <f>(Table2[[#This Row],[Day High]]/Table2[[#This Row],[Close Price]])-1</f>
        <v>2.3213873802084395E-2</v>
      </c>
      <c r="AE507" s="1">
        <f>(Table2[[#This Row],[Close Price]]/Table2[[#This Row],[Current Week Low]])-1</f>
        <v>4.4107504515846552E-2</v>
      </c>
      <c r="AF507" s="1">
        <f>(Table2[[#This Row],[Current Week High]]/Table2[[#This Row],[Close Price]])-1</f>
        <v>2.3213873802084395E-2</v>
      </c>
      <c r="AG507" s="1">
        <f>(Table2[[#This Row],[Close Price]]/Table2[[#This Row],[Current Month Low]])-1</f>
        <v>4.5274706004844179E-2</v>
      </c>
      <c r="AH507" s="1">
        <f>(Table2[[#This Row],[Current Month High]]/Table2[[#This Row],[Close Price]])-1</f>
        <v>0.12378635686874828</v>
      </c>
      <c r="AI507">
        <v>24.957535596703501</v>
      </c>
      <c r="AJ507">
        <v>18.594876896294402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-0.09</v>
      </c>
      <c r="AM507" t="s">
        <v>3158</v>
      </c>
      <c r="AN507">
        <v>-5.62</v>
      </c>
      <c r="AO507" t="s">
        <v>3158</v>
      </c>
      <c r="AP507">
        <v>1.8481615034201E-2</v>
      </c>
      <c r="AQ507">
        <f>(Table2[[#This Row],[Sharpe Ratio]]-AVERAGE(Table2[Sharpe Ratio]))/_xlfn.STDEV.P(Table2[Sharpe Ratio])</f>
        <v>-0.45604837547395993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593</v>
      </c>
      <c r="AT507">
        <f>_xlfn.RANK.AVG(Table2[[#This Row],[6M Return vs Nifty Z-Score]],Table2[6M Return vs Nifty Z-Score])</f>
        <v>347</v>
      </c>
      <c r="AU507">
        <f>_xlfn.RANK.AVG(Table2[[#This Row],[Sharpe Ratio Z-Score]],Table2[Sharpe Ratio Z-Score])</f>
        <v>452</v>
      </c>
      <c r="AV507">
        <f>(Table2[[#This Row],[Rank 1Y]]+Table2[[#This Row],[Rank 6M]]+Table2[[#This Row],[Rank Sharpe]])/3</f>
        <v>464</v>
      </c>
    </row>
    <row r="508" spans="1:48" hidden="1" x14ac:dyDescent="0.3">
      <c r="A508" t="s">
        <v>1523</v>
      </c>
      <c r="B508" t="s">
        <v>1524</v>
      </c>
      <c r="C508" t="s">
        <v>3112</v>
      </c>
      <c r="D508" t="s">
        <v>24</v>
      </c>
      <c r="E508">
        <v>6519.7710932199998</v>
      </c>
      <c r="F508">
        <v>24.92</v>
      </c>
      <c r="G508">
        <v>-15.297473194858901</v>
      </c>
      <c r="H508">
        <f>(Table2[[#This Row],[1Y Return vs Nifty]]-AVERAGE(Table2[1Y Return vs Nifty]))/_xlfn.STDEV.P(Table2[1Y Return vs Nifty])</f>
        <v>-0.65593158444792898</v>
      </c>
      <c r="I508">
        <v>3.1198265945346701</v>
      </c>
      <c r="J508">
        <f>(Table2[[#This Row],[1M Return vs Nifty]]-AVERAGE(Table2[1M Return vs Nifty]))/_xlfn.STDEV.P(Table2[1M Return vs Nifty])</f>
        <v>0.5682425750523431</v>
      </c>
      <c r="K508">
        <v>-26.639117430929002</v>
      </c>
      <c r="L508">
        <f>(Table2[[#This Row],[6M Return vs Nifty]]-AVERAGE(Table2[6M Return vs Nifty]))/_xlfn.STDEV.P(Table2[6M Return vs Nifty])</f>
        <v>-1.1020706386805819</v>
      </c>
      <c r="M508">
        <v>2.3671272393837501</v>
      </c>
      <c r="N508">
        <f>(Table2[[#This Row],[1W Return vs Nifty]]-AVERAGE(Table2[1W Return vs Nifty]))/_xlfn.STDEV.P(Table2[1W Return vs Nifty])</f>
        <v>0.45772772626323738</v>
      </c>
      <c r="O508">
        <v>24.22</v>
      </c>
      <c r="P508">
        <v>24.7182594907439</v>
      </c>
      <c r="Q508">
        <v>25.558194794672399</v>
      </c>
      <c r="R508">
        <v>52.496689215106102</v>
      </c>
      <c r="S508" s="1">
        <f>(Table2[[#This Row],[Close Price]]-Table2[[#This Row],[20D EMA]])/Table2[[#This Row],[20D EMA]]</f>
        <v>2.890173410404636E-2</v>
      </c>
      <c r="T508" s="1">
        <f>(Table2[[#This Row],[Close Price]]-Table2[[#This Row],[50D EMA]])/Table2[[#This Row],[50D EMA]]</f>
        <v>8.1615984868046998E-3</v>
      </c>
      <c r="U508" s="1">
        <f>(Table2[[#This Row],[Close Price]]-Table2[[#This Row],[200D EMA]])/Table2[[#This Row],[200D EMA]]</f>
        <v>-2.4970260998457887E-2</v>
      </c>
      <c r="V508">
        <v>1.55918475242197</v>
      </c>
      <c r="W508">
        <v>24.1</v>
      </c>
      <c r="X508">
        <v>25.07</v>
      </c>
      <c r="Y508">
        <v>22.46</v>
      </c>
      <c r="Z508">
        <v>25.07</v>
      </c>
      <c r="AA508">
        <v>22.41</v>
      </c>
      <c r="AB508">
        <v>26.29</v>
      </c>
      <c r="AC508" s="1">
        <f>(Table2[[#This Row],[Close Price]]/Table2[[#This Row],[Day Low]])-1</f>
        <v>3.4024896265560267E-2</v>
      </c>
      <c r="AD508" s="1">
        <f>(Table2[[#This Row],[Day High]]/Table2[[#This Row],[Close Price]])-1</f>
        <v>6.0192616372392038E-3</v>
      </c>
      <c r="AE508" s="1">
        <f>(Table2[[#This Row],[Close Price]]/Table2[[#This Row],[Current Week Low]])-1</f>
        <v>0.10952804986642928</v>
      </c>
      <c r="AF508" s="1">
        <f>(Table2[[#This Row],[Current Week High]]/Table2[[#This Row],[Close Price]])-1</f>
        <v>6.0192616372392038E-3</v>
      </c>
      <c r="AG508" s="1">
        <f>(Table2[[#This Row],[Close Price]]/Table2[[#This Row],[Current Month Low]])-1</f>
        <v>0.11200356983489512</v>
      </c>
      <c r="AH508" s="1">
        <f>(Table2[[#This Row],[Current Month High]]/Table2[[#This Row],[Close Price]])-1</f>
        <v>5.4975922953450995E-2</v>
      </c>
      <c r="AI508">
        <v>48.000501875543499</v>
      </c>
      <c r="AJ508">
        <v>17.4384691990325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-0.02</v>
      </c>
      <c r="AM508" t="s">
        <v>3158</v>
      </c>
      <c r="AN508">
        <v>4.1399999999999997</v>
      </c>
      <c r="AO508" t="s">
        <v>3159</v>
      </c>
      <c r="AP508">
        <v>0.11057111104690601</v>
      </c>
      <c r="AQ508">
        <f>(Table2[[#This Row],[Sharpe Ratio]]-AVERAGE(Table2[Sharpe Ratio]))/_xlfn.STDEV.P(Table2[Sharpe Ratio])</f>
        <v>0.63850172331009525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538</v>
      </c>
      <c r="AT508">
        <f>_xlfn.RANK.AVG(Table2[[#This Row],[6M Return vs Nifty Z-Score]],Table2[6M Return vs Nifty Z-Score])</f>
        <v>669</v>
      </c>
      <c r="AU508">
        <f>_xlfn.RANK.AVG(Table2[[#This Row],[Sharpe Ratio Z-Score]],Table2[Sharpe Ratio Z-Score])</f>
        <v>185</v>
      </c>
      <c r="AV508">
        <f>(Table2[[#This Row],[Rank 1Y]]+Table2[[#This Row],[Rank 6M]]+Table2[[#This Row],[Rank Sharpe]])/3</f>
        <v>464</v>
      </c>
    </row>
    <row r="509" spans="1:48" hidden="1" x14ac:dyDescent="0.3">
      <c r="A509" t="s">
        <v>701</v>
      </c>
      <c r="B509" t="s">
        <v>702</v>
      </c>
      <c r="C509" t="s">
        <v>3123</v>
      </c>
      <c r="D509" t="s">
        <v>267</v>
      </c>
      <c r="E509">
        <v>25258.102486514999</v>
      </c>
      <c r="F509">
        <v>5109.05</v>
      </c>
      <c r="G509">
        <v>-23.8502476400554</v>
      </c>
      <c r="H509">
        <f>(Table2[[#This Row],[1Y Return vs Nifty]]-AVERAGE(Table2[1Y Return vs Nifty]))/_xlfn.STDEV.P(Table2[1Y Return vs Nifty])</f>
        <v>-0.80658327471076008</v>
      </c>
      <c r="I509">
        <v>-0.68142544405143202</v>
      </c>
      <c r="J509">
        <f>(Table2[[#This Row],[1M Return vs Nifty]]-AVERAGE(Table2[1M Return vs Nifty]))/_xlfn.STDEV.P(Table2[1M Return vs Nifty])</f>
        <v>0.14288714225144633</v>
      </c>
      <c r="K509">
        <v>2.7491694916782001</v>
      </c>
      <c r="L509">
        <f>(Table2[[#This Row],[6M Return vs Nifty]]-AVERAGE(Table2[6M Return vs Nifty]))/_xlfn.STDEV.P(Table2[6M Return vs Nifty])</f>
        <v>-2.7500213074156038E-2</v>
      </c>
      <c r="M509">
        <v>-1.50811831744986</v>
      </c>
      <c r="N509">
        <f>(Table2[[#This Row],[1W Return vs Nifty]]-AVERAGE(Table2[1W Return vs Nifty]))/_xlfn.STDEV.P(Table2[1W Return vs Nifty])</f>
        <v>-0.3008729176918819</v>
      </c>
      <c r="O509">
        <v>5237.84</v>
      </c>
      <c r="P509">
        <v>5336.7060497961902</v>
      </c>
      <c r="Q509">
        <v>5275.7387046251797</v>
      </c>
      <c r="R509">
        <v>27.970298810629799</v>
      </c>
      <c r="S509" s="1">
        <f>(Table2[[#This Row],[Close Price]]-Table2[[#This Row],[20D EMA]])/Table2[[#This Row],[20D EMA]]</f>
        <v>-2.4588379942877207E-2</v>
      </c>
      <c r="T509" s="1">
        <f>(Table2[[#This Row],[Close Price]]-Table2[[#This Row],[50D EMA]])/Table2[[#This Row],[50D EMA]]</f>
        <v>-4.2658532748844999E-2</v>
      </c>
      <c r="U509" s="1">
        <f>(Table2[[#This Row],[Close Price]]-Table2[[#This Row],[200D EMA]])/Table2[[#This Row],[200D EMA]]</f>
        <v>-3.1595329859502981E-2</v>
      </c>
      <c r="V509">
        <v>0.69772088779572805</v>
      </c>
      <c r="W509">
        <v>5062</v>
      </c>
      <c r="X509">
        <v>5164.6000000000004</v>
      </c>
      <c r="Y509">
        <v>4992.1000000000004</v>
      </c>
      <c r="Z509">
        <v>5164.6000000000004</v>
      </c>
      <c r="AA509">
        <v>4992.1000000000004</v>
      </c>
      <c r="AB509">
        <v>5492.6</v>
      </c>
      <c r="AC509" s="1">
        <f>(Table2[[#This Row],[Close Price]]/Table2[[#This Row],[Day Low]])-1</f>
        <v>9.2947451600158271E-3</v>
      </c>
      <c r="AD509" s="1">
        <f>(Table2[[#This Row],[Day High]]/Table2[[#This Row],[Close Price]])-1</f>
        <v>1.0872862861001531E-2</v>
      </c>
      <c r="AE509" s="1">
        <f>(Table2[[#This Row],[Close Price]]/Table2[[#This Row],[Current Week Low]])-1</f>
        <v>2.342701468319941E-2</v>
      </c>
      <c r="AF509" s="1">
        <f>(Table2[[#This Row],[Current Week High]]/Table2[[#This Row],[Close Price]])-1</f>
        <v>1.0872862861001531E-2</v>
      </c>
      <c r="AG509" s="1">
        <f>(Table2[[#This Row],[Close Price]]/Table2[[#This Row],[Current Month Low]])-1</f>
        <v>2.342701468319941E-2</v>
      </c>
      <c r="AH509" s="1">
        <f>(Table2[[#This Row],[Current Month High]]/Table2[[#This Row],[Close Price]])-1</f>
        <v>7.5072665172585928E-2</v>
      </c>
      <c r="AI509">
        <v>43.862361887239302</v>
      </c>
      <c r="AJ509">
        <v>26.948689278171202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0.03</v>
      </c>
      <c r="AM509" t="s">
        <v>3159</v>
      </c>
      <c r="AN509">
        <v>-5.58</v>
      </c>
      <c r="AO509" t="s">
        <v>3158</v>
      </c>
      <c r="AP509">
        <v>1.2133356012921001E-2</v>
      </c>
      <c r="AQ509">
        <f>(Table2[[#This Row],[Sharpe Ratio]]-AVERAGE(Table2[Sharpe Ratio]))/_xlfn.STDEV.P(Table2[Sharpe Ratio])</f>
        <v>-0.53150201394202312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599</v>
      </c>
      <c r="AT509">
        <f>_xlfn.RANK.AVG(Table2[[#This Row],[6M Return vs Nifty Z-Score]],Table2[6M Return vs Nifty Z-Score])</f>
        <v>328</v>
      </c>
      <c r="AU509">
        <f>_xlfn.RANK.AVG(Table2[[#This Row],[Sharpe Ratio Z-Score]],Table2[Sharpe Ratio Z-Score])</f>
        <v>468</v>
      </c>
      <c r="AV509">
        <f>(Table2[[#This Row],[Rank 1Y]]+Table2[[#This Row],[Rank 6M]]+Table2[[#This Row],[Rank Sharpe]])/3</f>
        <v>465</v>
      </c>
    </row>
    <row r="510" spans="1:48" hidden="1" x14ac:dyDescent="0.3">
      <c r="A510" t="s">
        <v>498</v>
      </c>
      <c r="B510" t="s">
        <v>499</v>
      </c>
      <c r="C510" t="s">
        <v>3118</v>
      </c>
      <c r="D510" t="s">
        <v>200</v>
      </c>
      <c r="E510">
        <v>42569.449292249999</v>
      </c>
      <c r="F510">
        <v>685.25</v>
      </c>
      <c r="G510">
        <v>-1.7893282799157499</v>
      </c>
      <c r="H510">
        <f>(Table2[[#This Row],[1Y Return vs Nifty]]-AVERAGE(Table2[1Y Return vs Nifty]))/_xlfn.STDEV.P(Table2[1Y Return vs Nifty])</f>
        <v>-0.41799419035537388</v>
      </c>
      <c r="I510">
        <v>-0.68944101658908796</v>
      </c>
      <c r="J510">
        <f>(Table2[[#This Row],[1M Return vs Nifty]]-AVERAGE(Table2[1M Return vs Nifty]))/_xlfn.STDEV.P(Table2[1M Return vs Nifty])</f>
        <v>0.14199020953262301</v>
      </c>
      <c r="K510">
        <v>1.8988681264271099</v>
      </c>
      <c r="L510">
        <f>(Table2[[#This Row],[6M Return vs Nifty]]-AVERAGE(Table2[6M Return vs Nifty]))/_xlfn.STDEV.P(Table2[6M Return vs Nifty])</f>
        <v>-5.8591127027657369E-2</v>
      </c>
      <c r="M510">
        <v>8.5525417392567995</v>
      </c>
      <c r="N510">
        <f>(Table2[[#This Row],[1W Return vs Nifty]]-AVERAGE(Table2[1W Return vs Nifty]))/_xlfn.STDEV.P(Table2[1W Return vs Nifty])</f>
        <v>1.6685566541123884</v>
      </c>
      <c r="O510">
        <v>681.05</v>
      </c>
      <c r="P510">
        <v>688.449773368661</v>
      </c>
      <c r="Q510">
        <v>658.99268579838599</v>
      </c>
      <c r="R510">
        <v>53.973487017490399</v>
      </c>
      <c r="S510" s="1">
        <f>(Table2[[#This Row],[Close Price]]-Table2[[#This Row],[20D EMA]])/Table2[[#This Row],[20D EMA]]</f>
        <v>6.1669480948536018E-3</v>
      </c>
      <c r="T510" s="1">
        <f>(Table2[[#This Row],[Close Price]]-Table2[[#This Row],[50D EMA]])/Table2[[#This Row],[50D EMA]]</f>
        <v>-4.6477949335419974E-3</v>
      </c>
      <c r="U510" s="1">
        <f>(Table2[[#This Row],[Close Price]]-Table2[[#This Row],[200D EMA]])/Table2[[#This Row],[200D EMA]]</f>
        <v>3.9844621598193644E-2</v>
      </c>
      <c r="V510">
        <v>1.99417935268726</v>
      </c>
      <c r="W510">
        <v>679</v>
      </c>
      <c r="X510">
        <v>692.65</v>
      </c>
      <c r="Y510">
        <v>670.55</v>
      </c>
      <c r="Z510">
        <v>709.8</v>
      </c>
      <c r="AA510">
        <v>626.85</v>
      </c>
      <c r="AB510">
        <v>745.7</v>
      </c>
      <c r="AC510" s="1">
        <f>(Table2[[#This Row],[Close Price]]/Table2[[#This Row],[Day Low]])-1</f>
        <v>9.2047128129602029E-3</v>
      </c>
      <c r="AD510" s="1">
        <f>(Table2[[#This Row],[Day High]]/Table2[[#This Row],[Close Price]])-1</f>
        <v>1.0798978475009102E-2</v>
      </c>
      <c r="AE510" s="1">
        <f>(Table2[[#This Row],[Close Price]]/Table2[[#This Row],[Current Week Low]])-1</f>
        <v>2.1922302587428222E-2</v>
      </c>
      <c r="AF510" s="1">
        <f>(Table2[[#This Row],[Current Week High]]/Table2[[#This Row],[Close Price]])-1</f>
        <v>3.5826340751550445E-2</v>
      </c>
      <c r="AG510" s="1">
        <f>(Table2[[#This Row],[Close Price]]/Table2[[#This Row],[Current Month Low]])-1</f>
        <v>9.3164233867751411E-2</v>
      </c>
      <c r="AH510" s="1">
        <f>(Table2[[#This Row],[Current Month High]]/Table2[[#This Row],[Close Price]])-1</f>
        <v>8.8215979569500336E-2</v>
      </c>
      <c r="AI510">
        <v>12.170740605618301</v>
      </c>
      <c r="AJ510">
        <v>28.903310759969902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0.1</v>
      </c>
      <c r="AM510" t="s">
        <v>3159</v>
      </c>
      <c r="AN510">
        <v>3.81</v>
      </c>
      <c r="AO510" t="s">
        <v>3159</v>
      </c>
      <c r="AP510">
        <v>-2.2009200778062E-2</v>
      </c>
      <c r="AQ510">
        <f>(Table2[[#This Row],[Sharpe Ratio]]-AVERAGE(Table2[Sharpe Ratio]))/_xlfn.STDEV.P(Table2[Sharpe Ratio])</f>
        <v>-0.93731093381226371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456</v>
      </c>
      <c r="AT510">
        <f>_xlfn.RANK.AVG(Table2[[#This Row],[6M Return vs Nifty Z-Score]],Table2[6M Return vs Nifty Z-Score])</f>
        <v>337</v>
      </c>
      <c r="AU510">
        <f>_xlfn.RANK.AVG(Table2[[#This Row],[Sharpe Ratio Z-Score]],Table2[Sharpe Ratio Z-Score])</f>
        <v>605</v>
      </c>
      <c r="AV510">
        <f>(Table2[[#This Row],[Rank 1Y]]+Table2[[#This Row],[Rank 6M]]+Table2[[#This Row],[Rank Sharpe]])/3</f>
        <v>466</v>
      </c>
    </row>
    <row r="511" spans="1:48" hidden="1" x14ac:dyDescent="0.3">
      <c r="A511" t="s">
        <v>41</v>
      </c>
      <c r="B511" t="s">
        <v>42</v>
      </c>
      <c r="C511" t="s">
        <v>3112</v>
      </c>
      <c r="D511" t="s">
        <v>43</v>
      </c>
      <c r="E511">
        <v>591355.66005499498</v>
      </c>
      <c r="F511">
        <v>934.95</v>
      </c>
      <c r="G511">
        <v>27.575111947612299</v>
      </c>
      <c r="H511">
        <f>(Table2[[#This Row],[1Y Return vs Nifty]]-AVERAGE(Table2[1Y Return vs Nifty]))/_xlfn.STDEV.P(Table2[1Y Return vs Nifty])</f>
        <v>9.9241775850132524E-2</v>
      </c>
      <c r="I511">
        <v>-2.3633647903187698</v>
      </c>
      <c r="J511">
        <f>(Table2[[#This Row],[1M Return vs Nifty]]-AVERAGE(Table2[1M Return vs Nifty]))/_xlfn.STDEV.P(Table2[1M Return vs Nifty])</f>
        <v>-4.531980412154564E-2</v>
      </c>
      <c r="K511">
        <v>-12.1060392404487</v>
      </c>
      <c r="L511">
        <f>(Table2[[#This Row],[6M Return vs Nifty]]-AVERAGE(Table2[6M Return vs Nifty]))/_xlfn.STDEV.P(Table2[6M Return vs Nifty])</f>
        <v>-0.5706747101719859</v>
      </c>
      <c r="M511">
        <v>2.17383865370702</v>
      </c>
      <c r="N511">
        <f>(Table2[[#This Row],[1W Return vs Nifty]]-AVERAGE(Table2[1W Return vs Nifty]))/_xlfn.STDEV.P(Table2[1W Return vs Nifty])</f>
        <v>0.4198904219135875</v>
      </c>
      <c r="O511">
        <v>944.12</v>
      </c>
      <c r="P511">
        <v>984.60198587513401</v>
      </c>
      <c r="Q511">
        <v>964.33553069394395</v>
      </c>
      <c r="R511">
        <v>50.533175617817697</v>
      </c>
      <c r="S511" s="1">
        <f>(Table2[[#This Row],[Close Price]]-Table2[[#This Row],[20D EMA]])/Table2[[#This Row],[20D EMA]]</f>
        <v>-9.7127483794432479E-3</v>
      </c>
      <c r="T511" s="1">
        <f>(Table2[[#This Row],[Close Price]]-Table2[[#This Row],[50D EMA]])/Table2[[#This Row],[50D EMA]]</f>
        <v>-5.0428484390067807E-2</v>
      </c>
      <c r="U511" s="1">
        <f>(Table2[[#This Row],[Close Price]]-Table2[[#This Row],[200D EMA]])/Table2[[#This Row],[200D EMA]]</f>
        <v>-3.0472309438601554E-2</v>
      </c>
      <c r="V511">
        <v>0.55231485322040996</v>
      </c>
      <c r="W511">
        <v>930.05</v>
      </c>
      <c r="X511">
        <v>947.45</v>
      </c>
      <c r="Y511">
        <v>896.65</v>
      </c>
      <c r="Z511">
        <v>947.45</v>
      </c>
      <c r="AA511">
        <v>888.3</v>
      </c>
      <c r="AB511">
        <v>1012.4</v>
      </c>
      <c r="AC511" s="1">
        <f>(Table2[[#This Row],[Close Price]]/Table2[[#This Row],[Day Low]])-1</f>
        <v>5.2685339497877681E-3</v>
      </c>
      <c r="AD511" s="1">
        <f>(Table2[[#This Row],[Day High]]/Table2[[#This Row],[Close Price]])-1</f>
        <v>1.3369698914380557E-2</v>
      </c>
      <c r="AE511" s="1">
        <f>(Table2[[#This Row],[Close Price]]/Table2[[#This Row],[Current Week Low]])-1</f>
        <v>4.2714548597557744E-2</v>
      </c>
      <c r="AF511" s="1">
        <f>(Table2[[#This Row],[Current Week High]]/Table2[[#This Row],[Close Price]])-1</f>
        <v>1.3369698914380557E-2</v>
      </c>
      <c r="AG511" s="1">
        <f>(Table2[[#This Row],[Close Price]]/Table2[[#This Row],[Current Month Low]])-1</f>
        <v>5.2516041877744168E-2</v>
      </c>
      <c r="AH511" s="1">
        <f>(Table2[[#This Row],[Current Month High]]/Table2[[#This Row],[Close Price]])-1</f>
        <v>8.2838654473501139E-2</v>
      </c>
      <c r="AI511">
        <v>30.7021765869832</v>
      </c>
      <c r="AJ511">
        <v>56.280819055578696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-0.17</v>
      </c>
      <c r="AM511" t="s">
        <v>3158</v>
      </c>
      <c r="AN511">
        <v>-2.56</v>
      </c>
      <c r="AO511" t="s">
        <v>3158</v>
      </c>
      <c r="AP511">
        <v>-3.3462069433035001E-2</v>
      </c>
      <c r="AQ511">
        <f>(Table2[[#This Row],[Sharpe Ratio]]-AVERAGE(Table2[Sharpe Ratio]))/_xlfn.STDEV.P(Table2[Sharpe Ratio])</f>
        <v>-1.0734365405365316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260</v>
      </c>
      <c r="AT511">
        <f>_xlfn.RANK.AVG(Table2[[#This Row],[6M Return vs Nifty Z-Score]],Table2[6M Return vs Nifty Z-Score])</f>
        <v>514</v>
      </c>
      <c r="AU511">
        <f>_xlfn.RANK.AVG(Table2[[#This Row],[Sharpe Ratio Z-Score]],Table2[Sharpe Ratio Z-Score])</f>
        <v>628</v>
      </c>
      <c r="AV511">
        <f>(Table2[[#This Row],[Rank 1Y]]+Table2[[#This Row],[Rank 6M]]+Table2[[#This Row],[Rank Sharpe]])/3</f>
        <v>467.33333333333331</v>
      </c>
    </row>
    <row r="512" spans="1:48" x14ac:dyDescent="0.3">
      <c r="A512" t="s">
        <v>1545</v>
      </c>
      <c r="B512" t="s">
        <v>1546</v>
      </c>
      <c r="C512" t="s">
        <v>3126</v>
      </c>
      <c r="D512" t="s">
        <v>278</v>
      </c>
      <c r="E512">
        <v>6281.7948211200001</v>
      </c>
      <c r="F512">
        <v>855.4</v>
      </c>
      <c r="G512">
        <v>-7.1105550500705004</v>
      </c>
      <c r="H512">
        <f>(Table2[[#This Row],[1Y Return vs Nifty]]-AVERAGE(Table2[1Y Return vs Nifty]))/_xlfn.STDEV.P(Table2[1Y Return vs Nifty])</f>
        <v>-0.511724220573331</v>
      </c>
      <c r="I512">
        <v>6.0306451644909904</v>
      </c>
      <c r="J512">
        <f>(Table2[[#This Row],[1M Return vs Nifty]]-AVERAGE(Table2[1M Return vs Nifty]))/_xlfn.STDEV.P(Table2[1M Return vs Nifty])</f>
        <v>0.89395959672323155</v>
      </c>
      <c r="K512">
        <v>0.29801555060019702</v>
      </c>
      <c r="L512">
        <f>(Table2[[#This Row],[6M Return vs Nifty]]-AVERAGE(Table2[6M Return vs Nifty]))/_xlfn.STDEV.P(Table2[6M Return vs Nifty])</f>
        <v>-0.11712563222932558</v>
      </c>
      <c r="M512">
        <v>0.73494964524354101</v>
      </c>
      <c r="N512">
        <f>(Table2[[#This Row],[1W Return vs Nifty]]-AVERAGE(Table2[1W Return vs Nifty]))/_xlfn.STDEV.P(Table2[1W Return vs Nifty])</f>
        <v>0.13821998003010164</v>
      </c>
      <c r="O512">
        <v>831.61</v>
      </c>
      <c r="P512">
        <v>817.04631909913599</v>
      </c>
      <c r="Q512">
        <v>783.18017885573602</v>
      </c>
      <c r="R512">
        <v>43.951127310828703</v>
      </c>
      <c r="S512" s="1">
        <f>(Table2[[#This Row],[Close Price]]-Table2[[#This Row],[20D EMA]])/Table2[[#This Row],[20D EMA]]</f>
        <v>2.8607159606065299E-2</v>
      </c>
      <c r="T512" s="1">
        <f>(Table2[[#This Row],[Close Price]]-Table2[[#This Row],[50D EMA]])/Table2[[#This Row],[50D EMA]]</f>
        <v>4.6941868538312774E-2</v>
      </c>
      <c r="U512" s="1">
        <f>(Table2[[#This Row],[Close Price]]-Table2[[#This Row],[200D EMA]])/Table2[[#This Row],[200D EMA]]</f>
        <v>9.2213545610641726E-2</v>
      </c>
      <c r="V512">
        <v>0.90730558720199395</v>
      </c>
      <c r="W512">
        <v>817.4</v>
      </c>
      <c r="X512">
        <v>863.8</v>
      </c>
      <c r="Y512">
        <v>812.15</v>
      </c>
      <c r="Z512">
        <v>863.8</v>
      </c>
      <c r="AA512">
        <v>775</v>
      </c>
      <c r="AB512">
        <v>900</v>
      </c>
      <c r="AC512" s="1">
        <f>(Table2[[#This Row],[Close Price]]/Table2[[#This Row],[Day Low]])-1</f>
        <v>4.6488867139711232E-2</v>
      </c>
      <c r="AD512" s="1">
        <f>(Table2[[#This Row],[Day High]]/Table2[[#This Row],[Close Price]])-1</f>
        <v>9.8199672667758087E-3</v>
      </c>
      <c r="AE512" s="1">
        <f>(Table2[[#This Row],[Close Price]]/Table2[[#This Row],[Current Week Low]])-1</f>
        <v>5.3253709290155715E-2</v>
      </c>
      <c r="AF512" s="1">
        <f>(Table2[[#This Row],[Current Week High]]/Table2[[#This Row],[Close Price]])-1</f>
        <v>9.8199672667758087E-3</v>
      </c>
      <c r="AG512" s="1">
        <f>(Table2[[#This Row],[Close Price]]/Table2[[#This Row],[Current Month Low]])-1</f>
        <v>0.1037419354838709</v>
      </c>
      <c r="AH512" s="1">
        <f>(Table2[[#This Row],[Current Month High]]/Table2[[#This Row],[Close Price]])-1</f>
        <v>5.2139350011690455E-2</v>
      </c>
      <c r="AI512">
        <v>5.2139350011690402</v>
      </c>
      <c r="AJ512">
        <v>32.620155038759599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0.21</v>
      </c>
      <c r="AM512" t="s">
        <v>3159</v>
      </c>
      <c r="AN512">
        <v>-2.25</v>
      </c>
      <c r="AO512" t="s">
        <v>3158</v>
      </c>
      <c r="AP512">
        <v>-2.5545828832259998E-3</v>
      </c>
      <c r="AQ512">
        <f>(Table2[[#This Row],[Sharpe Ratio]]-AVERAGE(Table2[Sharpe Ratio]))/_xlfn.STDEV.P(Table2[Sharpe Ratio])</f>
        <v>-0.70607876444887641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-0.30274904049819984</v>
      </c>
      <c r="AS512">
        <f>_xlfn.RANK.AVG(Table2[[#This Row],[1Y Return vs Nifty Z-Score]],Table2[1Y Return vs Nifty Z-Score])</f>
        <v>487</v>
      </c>
      <c r="AT512">
        <f>_xlfn.RANK.AVG(Table2[[#This Row],[6M Return vs Nifty Z-Score]],Table2[6M Return vs Nifty Z-Score])</f>
        <v>361</v>
      </c>
      <c r="AU512">
        <f>_xlfn.RANK.AVG(Table2[[#This Row],[Sharpe Ratio Z-Score]],Table2[Sharpe Ratio Z-Score])</f>
        <v>554</v>
      </c>
      <c r="AV512">
        <f>(Table2[[#This Row],[Rank 1Y]]+Table2[[#This Row],[Rank 6M]]+Table2[[#This Row],[Rank Sharpe]])/3</f>
        <v>467.33333333333331</v>
      </c>
    </row>
    <row r="513" spans="1:48" hidden="1" x14ac:dyDescent="0.3">
      <c r="A513" t="s">
        <v>1956</v>
      </c>
      <c r="B513" t="s">
        <v>1957</v>
      </c>
      <c r="C513" t="s">
        <v>3123</v>
      </c>
      <c r="D513" t="s">
        <v>278</v>
      </c>
      <c r="E513">
        <v>3559.5912661799998</v>
      </c>
      <c r="F513">
        <v>1133.9000000000001</v>
      </c>
      <c r="G513">
        <v>-15.5788392773438</v>
      </c>
      <c r="H513">
        <f>(Table2[[#This Row],[1Y Return vs Nifty]]-AVERAGE(Table2[1Y Return vs Nifty]))/_xlfn.STDEV.P(Table2[1Y Return vs Nifty])</f>
        <v>-0.66088766930443854</v>
      </c>
      <c r="I513">
        <v>2.7345806208761201</v>
      </c>
      <c r="J513">
        <f>(Table2[[#This Row],[1M Return vs Nifty]]-AVERAGE(Table2[1M Return vs Nifty]))/_xlfn.STDEV.P(Table2[1M Return vs Nifty])</f>
        <v>0.52513402392315078</v>
      </c>
      <c r="K513">
        <v>14.9835813620476</v>
      </c>
      <c r="L513">
        <f>(Table2[[#This Row],[6M Return vs Nifty]]-AVERAGE(Table2[6M Return vs Nifty]))/_xlfn.STDEV.P(Table2[6M Return vs Nifty])</f>
        <v>0.41984594239276607</v>
      </c>
      <c r="M513">
        <v>-2.5775897500150098</v>
      </c>
      <c r="N513">
        <f>(Table2[[#This Row],[1W Return vs Nifty]]-AVERAGE(Table2[1W Return vs Nifty]))/_xlfn.STDEV.P(Table2[1W Return vs Nifty])</f>
        <v>-0.51022783611889011</v>
      </c>
      <c r="O513">
        <v>1140.69</v>
      </c>
      <c r="P513">
        <v>1149.0714882521299</v>
      </c>
      <c r="Q513">
        <v>1089.57276402295</v>
      </c>
      <c r="R513">
        <v>43.888044889443698</v>
      </c>
      <c r="S513" s="1">
        <f>(Table2[[#This Row],[Close Price]]-Table2[[#This Row],[20D EMA]])/Table2[[#This Row],[20D EMA]]</f>
        <v>-5.9525374992328885E-3</v>
      </c>
      <c r="T513" s="1">
        <f>(Table2[[#This Row],[Close Price]]-Table2[[#This Row],[50D EMA]])/Table2[[#This Row],[50D EMA]]</f>
        <v>-1.3203258811344652E-2</v>
      </c>
      <c r="U513" s="1">
        <f>(Table2[[#This Row],[Close Price]]-Table2[[#This Row],[200D EMA]])/Table2[[#This Row],[200D EMA]]</f>
        <v>4.0683135115624498E-2</v>
      </c>
      <c r="V513">
        <v>0.526560022317344</v>
      </c>
      <c r="W513">
        <v>1112.8499999999999</v>
      </c>
      <c r="X513">
        <v>1151.7</v>
      </c>
      <c r="Y513">
        <v>1050.45</v>
      </c>
      <c r="Z513">
        <v>1151.7</v>
      </c>
      <c r="AA513">
        <v>1050.45</v>
      </c>
      <c r="AB513">
        <v>1210</v>
      </c>
      <c r="AC513" s="1">
        <f>(Table2[[#This Row],[Close Price]]/Table2[[#This Row],[Day Low]])-1</f>
        <v>1.8915397403064471E-2</v>
      </c>
      <c r="AD513" s="1">
        <f>(Table2[[#This Row],[Day High]]/Table2[[#This Row],[Close Price]])-1</f>
        <v>1.5698033336273065E-2</v>
      </c>
      <c r="AE513" s="1">
        <f>(Table2[[#This Row],[Close Price]]/Table2[[#This Row],[Current Week Low]])-1</f>
        <v>7.9442143843114987E-2</v>
      </c>
      <c r="AF513" s="1">
        <f>(Table2[[#This Row],[Current Week High]]/Table2[[#This Row],[Close Price]])-1</f>
        <v>1.5698033336273065E-2</v>
      </c>
      <c r="AG513" s="1">
        <f>(Table2[[#This Row],[Close Price]]/Table2[[#This Row],[Current Month Low]])-1</f>
        <v>7.9442143843114987E-2</v>
      </c>
      <c r="AH513" s="1">
        <f>(Table2[[#This Row],[Current Month High]]/Table2[[#This Row],[Close Price]])-1</f>
        <v>6.7113502072493114E-2</v>
      </c>
      <c r="AI513">
        <v>21.262897962783299</v>
      </c>
      <c r="AJ513">
        <v>50.854786137164901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-0.04</v>
      </c>
      <c r="AM513" t="s">
        <v>3158</v>
      </c>
      <c r="AN513">
        <v>-2.29</v>
      </c>
      <c r="AO513" t="s">
        <v>3158</v>
      </c>
      <c r="AP513">
        <v>-5.2973533971831001E-2</v>
      </c>
      <c r="AQ513">
        <f>(Table2[[#This Row],[Sharpe Ratio]]-AVERAGE(Table2[Sharpe Ratio]))/_xlfn.STDEV.P(Table2[Sharpe Ratio])</f>
        <v>-1.3053443732758305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544</v>
      </c>
      <c r="AT513">
        <f>_xlfn.RANK.AVG(Table2[[#This Row],[6M Return vs Nifty Z-Score]],Table2[6M Return vs Nifty Z-Score])</f>
        <v>193</v>
      </c>
      <c r="AU513">
        <f>_xlfn.RANK.AVG(Table2[[#This Row],[Sharpe Ratio Z-Score]],Table2[Sharpe Ratio Z-Score])</f>
        <v>666</v>
      </c>
      <c r="AV513">
        <f>(Table2[[#This Row],[Rank 1Y]]+Table2[[#This Row],[Rank 6M]]+Table2[[#This Row],[Rank Sharpe]])/3</f>
        <v>467.66666666666669</v>
      </c>
    </row>
    <row r="514" spans="1:48" hidden="1" x14ac:dyDescent="0.3">
      <c r="A514" t="s">
        <v>419</v>
      </c>
      <c r="B514" t="s">
        <v>420</v>
      </c>
      <c r="C514" t="s">
        <v>3111</v>
      </c>
      <c r="D514" t="s">
        <v>261</v>
      </c>
      <c r="E514">
        <v>54575.023254090003</v>
      </c>
      <c r="F514">
        <v>5156.3</v>
      </c>
      <c r="G514">
        <v>-3.8117116088877898</v>
      </c>
      <c r="H514">
        <f>(Table2[[#This Row],[1Y Return vs Nifty]]-AVERAGE(Table2[1Y Return vs Nifty]))/_xlfn.STDEV.P(Table2[1Y Return vs Nifty])</f>
        <v>-0.45361718834523956</v>
      </c>
      <c r="I514">
        <v>2.6477490219228601</v>
      </c>
      <c r="J514">
        <f>(Table2[[#This Row],[1M Return vs Nifty]]-AVERAGE(Table2[1M Return vs Nifty]))/_xlfn.STDEV.P(Table2[1M Return vs Nifty])</f>
        <v>0.51541767468383659</v>
      </c>
      <c r="K514">
        <v>3.44379497842414</v>
      </c>
      <c r="L514">
        <f>(Table2[[#This Row],[6M Return vs Nifty]]-AVERAGE(Table2[6M Return vs Nifty]))/_xlfn.STDEV.P(Table2[6M Return vs Nifty])</f>
        <v>-2.1015225381839676E-3</v>
      </c>
      <c r="M514">
        <v>1.38734627897935</v>
      </c>
      <c r="N514">
        <f>(Table2[[#This Row],[1W Return vs Nifty]]-AVERAGE(Table2[1W Return vs Nifty]))/_xlfn.STDEV.P(Table2[1W Return vs Nifty])</f>
        <v>0.26593021134522821</v>
      </c>
      <c r="O514">
        <v>5247.24</v>
      </c>
      <c r="P514">
        <v>5288.4483961843898</v>
      </c>
      <c r="Q514">
        <v>5093.3134273702499</v>
      </c>
      <c r="R514">
        <v>46.573036064439002</v>
      </c>
      <c r="S514" s="1">
        <f>(Table2[[#This Row],[Close Price]]-Table2[[#This Row],[20D EMA]])/Table2[[#This Row],[20D EMA]]</f>
        <v>-1.7331015924562172E-2</v>
      </c>
      <c r="T514" s="1">
        <f>(Table2[[#This Row],[Close Price]]-Table2[[#This Row],[50D EMA]])/Table2[[#This Row],[50D EMA]]</f>
        <v>-2.4988122467023519E-2</v>
      </c>
      <c r="U514" s="1">
        <f>(Table2[[#This Row],[Close Price]]-Table2[[#This Row],[200D EMA]])/Table2[[#This Row],[200D EMA]]</f>
        <v>1.2366522015172972E-2</v>
      </c>
      <c r="V514">
        <v>1.1603647861141899</v>
      </c>
      <c r="W514">
        <v>5143</v>
      </c>
      <c r="X514">
        <v>5303.95</v>
      </c>
      <c r="Y514">
        <v>5090.1000000000004</v>
      </c>
      <c r="Z514">
        <v>5303.95</v>
      </c>
      <c r="AA514">
        <v>5007.8500000000004</v>
      </c>
      <c r="AB514">
        <v>5424</v>
      </c>
      <c r="AC514" s="1">
        <f>(Table2[[#This Row],[Close Price]]/Table2[[#This Row],[Day Low]])-1</f>
        <v>2.586039276686769E-3</v>
      </c>
      <c r="AD514" s="1">
        <f>(Table2[[#This Row],[Day High]]/Table2[[#This Row],[Close Price]])-1</f>
        <v>2.863487384364749E-2</v>
      </c>
      <c r="AE514" s="1">
        <f>(Table2[[#This Row],[Close Price]]/Table2[[#This Row],[Current Week Low]])-1</f>
        <v>1.3005638396102137E-2</v>
      </c>
      <c r="AF514" s="1">
        <f>(Table2[[#This Row],[Current Week High]]/Table2[[#This Row],[Close Price]])-1</f>
        <v>2.863487384364749E-2</v>
      </c>
      <c r="AG514" s="1">
        <f>(Table2[[#This Row],[Close Price]]/Table2[[#This Row],[Current Month Low]])-1</f>
        <v>2.9643459768163849E-2</v>
      </c>
      <c r="AH514" s="1">
        <f>(Table2[[#This Row],[Current Month High]]/Table2[[#This Row],[Close Price]])-1</f>
        <v>5.1917072319298763E-2</v>
      </c>
      <c r="AI514">
        <v>16.3625079999224</v>
      </c>
      <c r="AJ514">
        <v>24.546804990277899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</v>
      </c>
      <c r="AM514" t="s">
        <v>3157</v>
      </c>
      <c r="AN514">
        <v>-2.3199999999999998</v>
      </c>
      <c r="AO514" t="s">
        <v>3158</v>
      </c>
      <c r="AP514">
        <v>-2.4565746455353001E-2</v>
      </c>
      <c r="AQ514">
        <f>(Table2[[#This Row],[Sharpe Ratio]]-AVERAGE(Table2[Sharpe Ratio]))/_xlfn.STDEV.P(Table2[Sharpe Ratio])</f>
        <v>-0.9676973236263503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471</v>
      </c>
      <c r="AT514">
        <f>_xlfn.RANK.AVG(Table2[[#This Row],[6M Return vs Nifty Z-Score]],Table2[6M Return vs Nifty Z-Score])</f>
        <v>323</v>
      </c>
      <c r="AU514">
        <f>_xlfn.RANK.AVG(Table2[[#This Row],[Sharpe Ratio Z-Score]],Table2[Sharpe Ratio Z-Score])</f>
        <v>616</v>
      </c>
      <c r="AV514">
        <f>(Table2[[#This Row],[Rank 1Y]]+Table2[[#This Row],[Rank 6M]]+Table2[[#This Row],[Rank Sharpe]])/3</f>
        <v>470</v>
      </c>
    </row>
    <row r="515" spans="1:48" x14ac:dyDescent="0.3">
      <c r="A515" t="s">
        <v>1735</v>
      </c>
      <c r="B515" t="s">
        <v>1736</v>
      </c>
      <c r="C515" t="s">
        <v>3122</v>
      </c>
      <c r="D515" t="s">
        <v>819</v>
      </c>
      <c r="E515">
        <v>4623.0527915000002</v>
      </c>
      <c r="F515">
        <v>377</v>
      </c>
      <c r="G515">
        <v>-21.800569073390399</v>
      </c>
      <c r="H515">
        <f>(Table2[[#This Row],[1Y Return vs Nifty]]-AVERAGE(Table2[1Y Return vs Nifty]))/_xlfn.STDEV.P(Table2[1Y Return vs Nifty])</f>
        <v>-0.77047948844325198</v>
      </c>
      <c r="I515">
        <v>4.4559912422760997</v>
      </c>
      <c r="J515">
        <f>(Table2[[#This Row],[1M Return vs Nifty]]-AVERAGE(Table2[1M Return vs Nifty]))/_xlfn.STDEV.P(Table2[1M Return vs Nifty])</f>
        <v>0.71775775748805259</v>
      </c>
      <c r="K515">
        <v>11.699586184099401</v>
      </c>
      <c r="L515">
        <f>(Table2[[#This Row],[6M Return vs Nifty]]-AVERAGE(Table2[6M Return vs Nifty]))/_xlfn.STDEV.P(Table2[6M Return vs Nifty])</f>
        <v>0.29976803157916837</v>
      </c>
      <c r="M515">
        <v>0.53440510250877404</v>
      </c>
      <c r="N515">
        <f>(Table2[[#This Row],[1W Return vs Nifty]]-AVERAGE(Table2[1W Return vs Nifty]))/_xlfn.STDEV.P(Table2[1W Return vs Nifty])</f>
        <v>9.8962282155445072E-2</v>
      </c>
      <c r="O515">
        <v>386.74</v>
      </c>
      <c r="P515">
        <v>382.776236130364</v>
      </c>
      <c r="Q515">
        <v>358.59444609697402</v>
      </c>
      <c r="R515">
        <v>34.759489119265503</v>
      </c>
      <c r="S515" s="1">
        <f>(Table2[[#This Row],[Close Price]]-Table2[[#This Row],[20D EMA]])/Table2[[#This Row],[20D EMA]]</f>
        <v>-2.5184878729896078E-2</v>
      </c>
      <c r="T515" s="1">
        <f>(Table2[[#This Row],[Close Price]]-Table2[[#This Row],[50D EMA]])/Table2[[#This Row],[50D EMA]]</f>
        <v>-1.5090372873609521E-2</v>
      </c>
      <c r="U515" s="1">
        <f>(Table2[[#This Row],[Close Price]]-Table2[[#This Row],[200D EMA]])/Table2[[#This Row],[200D EMA]]</f>
        <v>5.132693521429664E-2</v>
      </c>
      <c r="V515">
        <v>0.70309673627504798</v>
      </c>
      <c r="W515">
        <v>373.55</v>
      </c>
      <c r="X515">
        <v>382.9</v>
      </c>
      <c r="Y515">
        <v>357.05</v>
      </c>
      <c r="Z515">
        <v>382.9</v>
      </c>
      <c r="AA515">
        <v>357.05</v>
      </c>
      <c r="AB515">
        <v>427</v>
      </c>
      <c r="AC515" s="1">
        <f>(Table2[[#This Row],[Close Price]]/Table2[[#This Row],[Day Low]])-1</f>
        <v>9.2357114174808075E-3</v>
      </c>
      <c r="AD515" s="1">
        <f>(Table2[[#This Row],[Day High]]/Table2[[#This Row],[Close Price]])-1</f>
        <v>1.5649867374005311E-2</v>
      </c>
      <c r="AE515" s="1">
        <f>(Table2[[#This Row],[Close Price]]/Table2[[#This Row],[Current Week Low]])-1</f>
        <v>5.5874527377117955E-2</v>
      </c>
      <c r="AF515" s="1">
        <f>(Table2[[#This Row],[Current Week High]]/Table2[[#This Row],[Close Price]])-1</f>
        <v>1.5649867374005311E-2</v>
      </c>
      <c r="AG515" s="1">
        <f>(Table2[[#This Row],[Close Price]]/Table2[[#This Row],[Current Month Low]])-1</f>
        <v>5.5874527377117955E-2</v>
      </c>
      <c r="AH515" s="1">
        <f>(Table2[[#This Row],[Current Month High]]/Table2[[#This Row],[Close Price]])-1</f>
        <v>0.13262599469496017</v>
      </c>
      <c r="AI515">
        <v>19.336870026525101</v>
      </c>
      <c r="AJ515">
        <v>40.697891397648803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0.11</v>
      </c>
      <c r="AM515" t="s">
        <v>3159</v>
      </c>
      <c r="AN515">
        <v>-9.1199999999999992</v>
      </c>
      <c r="AO515" t="s">
        <v>3158</v>
      </c>
      <c r="AP515">
        <v>-2.7638167794069999E-2</v>
      </c>
      <c r="AQ515">
        <f>(Table2[[#This Row],[Sharpe Ratio]]-AVERAGE(Table2[Sharpe Ratio]))/_xlfn.STDEV.P(Table2[Sharpe Ratio])</f>
        <v>-1.0042152678589364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-0.65820668507952218</v>
      </c>
      <c r="AS515">
        <f>_xlfn.RANK.AVG(Table2[[#This Row],[1Y Return vs Nifty Z-Score]],Table2[1Y Return vs Nifty Z-Score])</f>
        <v>576</v>
      </c>
      <c r="AT515">
        <f>_xlfn.RANK.AVG(Table2[[#This Row],[6M Return vs Nifty Z-Score]],Table2[6M Return vs Nifty Z-Score])</f>
        <v>214</v>
      </c>
      <c r="AU515">
        <f>_xlfn.RANK.AVG(Table2[[#This Row],[Sharpe Ratio Z-Score]],Table2[Sharpe Ratio Z-Score])</f>
        <v>620</v>
      </c>
      <c r="AV515">
        <f>(Table2[[#This Row],[Rank 1Y]]+Table2[[#This Row],[Rank 6M]]+Table2[[#This Row],[Rank Sharpe]])/3</f>
        <v>470</v>
      </c>
    </row>
    <row r="516" spans="1:48" hidden="1" x14ac:dyDescent="0.3">
      <c r="A516" t="s">
        <v>1835</v>
      </c>
      <c r="B516" t="s">
        <v>1836</v>
      </c>
      <c r="C516" t="s">
        <v>3115</v>
      </c>
      <c r="D516" t="s">
        <v>48</v>
      </c>
      <c r="E516">
        <v>4102.6064989139904</v>
      </c>
      <c r="F516">
        <v>50.82</v>
      </c>
      <c r="G516">
        <v>-16.928083687281699</v>
      </c>
      <c r="H516">
        <f>(Table2[[#This Row],[1Y Return vs Nifty]]-AVERAGE(Table2[1Y Return vs Nifty]))/_xlfn.STDEV.P(Table2[1Y Return vs Nifty])</f>
        <v>-0.68465375272418572</v>
      </c>
      <c r="I516">
        <v>-8.9978175418887893</v>
      </c>
      <c r="J516">
        <f>(Table2[[#This Row],[1M Return vs Nifty]]-AVERAGE(Table2[1M Return vs Nifty]))/_xlfn.STDEV.P(Table2[1M Return vs Nifty])</f>
        <v>-0.78770691576143204</v>
      </c>
      <c r="K516">
        <v>-19.450601170766401</v>
      </c>
      <c r="L516">
        <f>(Table2[[#This Row],[6M Return vs Nifty]]-AVERAGE(Table2[6M Return vs Nifty]))/_xlfn.STDEV.P(Table2[6M Return vs Nifty])</f>
        <v>-0.8392255467735934</v>
      </c>
      <c r="M516">
        <v>-2.6369668263774302</v>
      </c>
      <c r="N516">
        <f>(Table2[[#This Row],[1W Return vs Nifty]]-AVERAGE(Table2[1W Return vs Nifty]))/_xlfn.STDEV.P(Table2[1W Return vs Nifty])</f>
        <v>-0.52185122558004948</v>
      </c>
      <c r="O516">
        <v>52.57</v>
      </c>
      <c r="P516">
        <v>55.077643859107901</v>
      </c>
      <c r="Q516">
        <v>56.7858401156425</v>
      </c>
      <c r="R516">
        <v>31.4359769559026</v>
      </c>
      <c r="S516" s="1">
        <f>(Table2[[#This Row],[Close Price]]-Table2[[#This Row],[20D EMA]])/Table2[[#This Row],[20D EMA]]</f>
        <v>-3.3288948069241014E-2</v>
      </c>
      <c r="T516" s="1">
        <f>(Table2[[#This Row],[Close Price]]-Table2[[#This Row],[50D EMA]])/Table2[[#This Row],[50D EMA]]</f>
        <v>-7.7302577975180337E-2</v>
      </c>
      <c r="U516" s="1">
        <f>(Table2[[#This Row],[Close Price]]-Table2[[#This Row],[200D EMA]])/Table2[[#This Row],[200D EMA]]</f>
        <v>-0.10505858685005386</v>
      </c>
      <c r="V516">
        <v>0.79960645479042203</v>
      </c>
      <c r="W516">
        <v>49.07</v>
      </c>
      <c r="X516">
        <v>51.32</v>
      </c>
      <c r="Y516">
        <v>46.25</v>
      </c>
      <c r="Z516">
        <v>51.32</v>
      </c>
      <c r="AA516">
        <v>46.25</v>
      </c>
      <c r="AB516">
        <v>58.1</v>
      </c>
      <c r="AC516" s="1">
        <f>(Table2[[#This Row],[Close Price]]/Table2[[#This Row],[Day Low]])-1</f>
        <v>3.5663338088445018E-2</v>
      </c>
      <c r="AD516" s="1">
        <f>(Table2[[#This Row],[Day High]]/Table2[[#This Row],[Close Price]])-1</f>
        <v>9.838646202282586E-3</v>
      </c>
      <c r="AE516" s="1">
        <f>(Table2[[#This Row],[Close Price]]/Table2[[#This Row],[Current Week Low]])-1</f>
        <v>9.8810810810810779E-2</v>
      </c>
      <c r="AF516" s="1">
        <f>(Table2[[#This Row],[Current Week High]]/Table2[[#This Row],[Close Price]])-1</f>
        <v>9.838646202282586E-3</v>
      </c>
      <c r="AG516" s="1">
        <f>(Table2[[#This Row],[Close Price]]/Table2[[#This Row],[Current Month Low]])-1</f>
        <v>9.8810810810810779E-2</v>
      </c>
      <c r="AH516" s="1">
        <f>(Table2[[#This Row],[Current Month High]]/Table2[[#This Row],[Close Price]])-1</f>
        <v>0.14325068870523427</v>
      </c>
      <c r="AI516">
        <v>55.4506099960645</v>
      </c>
      <c r="AJ516">
        <v>11.2035010940918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-0.05</v>
      </c>
      <c r="AM516" t="s">
        <v>3158</v>
      </c>
      <c r="AN516">
        <v>-6.11</v>
      </c>
      <c r="AO516" t="s">
        <v>3158</v>
      </c>
      <c r="AP516">
        <v>8.3087909815988001E-2</v>
      </c>
      <c r="AQ516">
        <f>(Table2[[#This Row],[Sharpe Ratio]]-AVERAGE(Table2[Sharpe Ratio]))/_xlfn.STDEV.P(Table2[Sharpe Ratio])</f>
        <v>0.31184404871436089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554</v>
      </c>
      <c r="AT516">
        <f>_xlfn.RANK.AVG(Table2[[#This Row],[6M Return vs Nifty Z-Score]],Table2[6M Return vs Nifty Z-Score])</f>
        <v>597</v>
      </c>
      <c r="AU516">
        <f>_xlfn.RANK.AVG(Table2[[#This Row],[Sharpe Ratio Z-Score]],Table2[Sharpe Ratio Z-Score])</f>
        <v>261</v>
      </c>
      <c r="AV516">
        <f>(Table2[[#This Row],[Rank 1Y]]+Table2[[#This Row],[Rank 6M]]+Table2[[#This Row],[Rank Sharpe]])/3</f>
        <v>470.66666666666669</v>
      </c>
    </row>
    <row r="517" spans="1:48" hidden="1" x14ac:dyDescent="0.3">
      <c r="A517" t="s">
        <v>298</v>
      </c>
      <c r="B517" t="s">
        <v>299</v>
      </c>
      <c r="C517" t="s">
        <v>3112</v>
      </c>
      <c r="D517" t="s">
        <v>34</v>
      </c>
      <c r="E517">
        <v>89068.910222475999</v>
      </c>
      <c r="F517">
        <v>116.68</v>
      </c>
      <c r="G517">
        <v>-10.1356021211081</v>
      </c>
      <c r="H517">
        <f>(Table2[[#This Row],[1Y Return vs Nifty]]-AVERAGE(Table2[1Y Return vs Nifty]))/_xlfn.STDEV.P(Table2[1Y Return vs Nifty])</f>
        <v>-0.56500850362049959</v>
      </c>
      <c r="I517">
        <v>-6.6891290569088798E-3</v>
      </c>
      <c r="J517">
        <f>(Table2[[#This Row],[1M Return vs Nifty]]-AVERAGE(Table2[1M Return vs Nifty]))/_xlfn.STDEV.P(Table2[1M Return vs Nifty])</f>
        <v>0.21838930690078906</v>
      </c>
      <c r="K517">
        <v>-32.011804153905203</v>
      </c>
      <c r="L517">
        <f>(Table2[[#This Row],[6M Return vs Nifty]]-AVERAGE(Table2[6M Return vs Nifty]))/_xlfn.STDEV.P(Table2[6M Return vs Nifty])</f>
        <v>-1.2985206826645115</v>
      </c>
      <c r="M517">
        <v>5.9221664883557903</v>
      </c>
      <c r="N517">
        <f>(Table2[[#This Row],[1W Return vs Nifty]]-AVERAGE(Table2[1W Return vs Nifty]))/_xlfn.STDEV.P(Table2[1W Return vs Nifty])</f>
        <v>1.1536462232989355</v>
      </c>
      <c r="O517">
        <v>114.29</v>
      </c>
      <c r="P517">
        <v>118.99372013604101</v>
      </c>
      <c r="Q517">
        <v>125.661887246959</v>
      </c>
      <c r="R517">
        <v>63.135843934407298</v>
      </c>
      <c r="S517" s="1">
        <f>(Table2[[#This Row],[Close Price]]-Table2[[#This Row],[20D EMA]])/Table2[[#This Row],[20D EMA]]</f>
        <v>2.0911715810657105E-2</v>
      </c>
      <c r="T517" s="1">
        <f>(Table2[[#This Row],[Close Price]]-Table2[[#This Row],[50D EMA]])/Table2[[#This Row],[50D EMA]]</f>
        <v>-1.9444052454161535E-2</v>
      </c>
      <c r="U517" s="1">
        <f>(Table2[[#This Row],[Close Price]]-Table2[[#This Row],[200D EMA]])/Table2[[#This Row],[200D EMA]]</f>
        <v>-7.1476622257846525E-2</v>
      </c>
      <c r="V517">
        <v>0.99470803772195404</v>
      </c>
      <c r="W517">
        <v>114.89</v>
      </c>
      <c r="X517">
        <v>118.7</v>
      </c>
      <c r="Y517">
        <v>108.16</v>
      </c>
      <c r="Z517">
        <v>118.7</v>
      </c>
      <c r="AA517">
        <v>106.68</v>
      </c>
      <c r="AB517">
        <v>123.64</v>
      </c>
      <c r="AC517" s="1">
        <f>(Table2[[#This Row],[Close Price]]/Table2[[#This Row],[Day Low]])-1</f>
        <v>1.5580120114892626E-2</v>
      </c>
      <c r="AD517" s="1">
        <f>(Table2[[#This Row],[Day High]]/Table2[[#This Row],[Close Price]])-1</f>
        <v>1.7312307164895513E-2</v>
      </c>
      <c r="AE517" s="1">
        <f>(Table2[[#This Row],[Close Price]]/Table2[[#This Row],[Current Week Low]])-1</f>
        <v>7.8772189349112454E-2</v>
      </c>
      <c r="AF517" s="1">
        <f>(Table2[[#This Row],[Current Week High]]/Table2[[#This Row],[Close Price]])-1</f>
        <v>1.7312307164895513E-2</v>
      </c>
      <c r="AG517" s="1">
        <f>(Table2[[#This Row],[Close Price]]/Table2[[#This Row],[Current Month Low]])-1</f>
        <v>9.373828271466067E-2</v>
      </c>
      <c r="AH517" s="1">
        <f>(Table2[[#This Row],[Current Month High]]/Table2[[#This Row],[Close Price]])-1</f>
        <v>5.9650325677065519E-2</v>
      </c>
      <c r="AI517">
        <v>47.8402468289338</v>
      </c>
      <c r="AJ517">
        <v>17.680282400403399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-0.06</v>
      </c>
      <c r="AM517" t="s">
        <v>3158</v>
      </c>
      <c r="AN517">
        <v>2.31</v>
      </c>
      <c r="AO517" t="s">
        <v>3159</v>
      </c>
      <c r="AP517">
        <v>9.9461923309537001E-2</v>
      </c>
      <c r="AQ517">
        <f>(Table2[[#This Row],[Sharpe Ratio]]-AVERAGE(Table2[Sharpe Ratio]))/_xlfn.STDEV.P(Table2[Sharpe Ratio])</f>
        <v>0.50646101224278439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504</v>
      </c>
      <c r="AT517">
        <f>_xlfn.RANK.AVG(Table2[[#This Row],[6M Return vs Nifty Z-Score]],Table2[6M Return vs Nifty Z-Score])</f>
        <v>696</v>
      </c>
      <c r="AU517">
        <f>_xlfn.RANK.AVG(Table2[[#This Row],[Sharpe Ratio Z-Score]],Table2[Sharpe Ratio Z-Score])</f>
        <v>214</v>
      </c>
      <c r="AV517">
        <f>(Table2[[#This Row],[Rank 1Y]]+Table2[[#This Row],[Rank 6M]]+Table2[[#This Row],[Rank Sharpe]])/3</f>
        <v>471.33333333333331</v>
      </c>
    </row>
    <row r="518" spans="1:48" hidden="1" x14ac:dyDescent="0.3">
      <c r="A518" t="s">
        <v>440</v>
      </c>
      <c r="B518" t="s">
        <v>441</v>
      </c>
      <c r="C518" t="s">
        <v>3113</v>
      </c>
      <c r="D518" t="s">
        <v>27</v>
      </c>
      <c r="E518">
        <v>50933.775000000001</v>
      </c>
      <c r="F518">
        <v>1787.15</v>
      </c>
      <c r="G518">
        <v>-18.703382904740799</v>
      </c>
      <c r="H518">
        <f>(Table2[[#This Row],[1Y Return vs Nifty]]-AVERAGE(Table2[1Y Return vs Nifty]))/_xlfn.STDEV.P(Table2[1Y Return vs Nifty])</f>
        <v>-0.71592452100484627</v>
      </c>
      <c r="I518">
        <v>-10.069965383329301</v>
      </c>
      <c r="J518">
        <f>(Table2[[#This Row],[1M Return vs Nifty]]-AVERAGE(Table2[1M Return vs Nifty]))/_xlfn.STDEV.P(Table2[1M Return vs Nifty])</f>
        <v>-0.90767894194996768</v>
      </c>
      <c r="K518">
        <v>-4.3673419045487503</v>
      </c>
      <c r="L518">
        <f>(Table2[[#This Row],[6M Return vs Nifty]]-AVERAGE(Table2[6M Return vs Nifty]))/_xlfn.STDEV.P(Table2[6M Return vs Nifty])</f>
        <v>-0.28771247723283694</v>
      </c>
      <c r="M518">
        <v>0.27257107042440998</v>
      </c>
      <c r="N518">
        <f>(Table2[[#This Row],[1W Return vs Nifty]]-AVERAGE(Table2[1W Return vs Nifty]))/_xlfn.STDEV.P(Table2[1W Return vs Nifty])</f>
        <v>4.7706829453021043E-2</v>
      </c>
      <c r="O518">
        <v>1872.58</v>
      </c>
      <c r="P518">
        <v>1918.8593663204399</v>
      </c>
      <c r="Q518">
        <v>1857.6927410456799</v>
      </c>
      <c r="R518">
        <v>26.715131738819998</v>
      </c>
      <c r="S518" s="1">
        <f>(Table2[[#This Row],[Close Price]]-Table2[[#This Row],[20D EMA]])/Table2[[#This Row],[20D EMA]]</f>
        <v>-4.5621548879086524E-2</v>
      </c>
      <c r="T518" s="1">
        <f>(Table2[[#This Row],[Close Price]]-Table2[[#This Row],[50D EMA]])/Table2[[#This Row],[50D EMA]]</f>
        <v>-6.8639405592814562E-2</v>
      </c>
      <c r="U518" s="1">
        <f>(Table2[[#This Row],[Close Price]]-Table2[[#This Row],[200D EMA]])/Table2[[#This Row],[200D EMA]]</f>
        <v>-3.7973309303007706E-2</v>
      </c>
      <c r="V518">
        <v>0.88026495559760498</v>
      </c>
      <c r="W518">
        <v>1769</v>
      </c>
      <c r="X518">
        <v>1825</v>
      </c>
      <c r="Y518">
        <v>1761.4</v>
      </c>
      <c r="Z518">
        <v>1825</v>
      </c>
      <c r="AA518">
        <v>1738.05</v>
      </c>
      <c r="AB518">
        <v>2175</v>
      </c>
      <c r="AC518" s="1">
        <f>(Table2[[#This Row],[Close Price]]/Table2[[#This Row],[Day Low]])-1</f>
        <v>1.0260033917467437E-2</v>
      </c>
      <c r="AD518" s="1">
        <f>(Table2[[#This Row],[Day High]]/Table2[[#This Row],[Close Price]])-1</f>
        <v>2.1178972106426386E-2</v>
      </c>
      <c r="AE518" s="1">
        <f>(Table2[[#This Row],[Close Price]]/Table2[[#This Row],[Current Week Low]])-1</f>
        <v>1.4619053026001971E-2</v>
      </c>
      <c r="AF518" s="1">
        <f>(Table2[[#This Row],[Current Week High]]/Table2[[#This Row],[Close Price]])-1</f>
        <v>2.1178972106426386E-2</v>
      </c>
      <c r="AG518" s="1">
        <f>(Table2[[#This Row],[Close Price]]/Table2[[#This Row],[Current Month Low]])-1</f>
        <v>2.8250050343776145E-2</v>
      </c>
      <c r="AH518" s="1">
        <f>(Table2[[#This Row],[Current Month High]]/Table2[[#This Row],[Close Price]])-1</f>
        <v>0.21702151470217945</v>
      </c>
      <c r="AI518">
        <v>21.702151470217899</v>
      </c>
      <c r="AJ518">
        <v>12.7148308158052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-0.08</v>
      </c>
      <c r="AM518" t="s">
        <v>3158</v>
      </c>
      <c r="AN518">
        <v>-8.41</v>
      </c>
      <c r="AO518" t="s">
        <v>3158</v>
      </c>
      <c r="AP518">
        <v>2.3865534373304999E-2</v>
      </c>
      <c r="AQ518">
        <f>(Table2[[#This Row],[Sharpe Ratio]]-AVERAGE(Table2[Sharpe Ratio]))/_xlfn.STDEV.P(Table2[Sharpe Ratio])</f>
        <v>-0.39205660985881685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562</v>
      </c>
      <c r="AT518">
        <f>_xlfn.RANK.AVG(Table2[[#This Row],[6M Return vs Nifty Z-Score]],Table2[6M Return vs Nifty Z-Score])</f>
        <v>421</v>
      </c>
      <c r="AU518">
        <f>_xlfn.RANK.AVG(Table2[[#This Row],[Sharpe Ratio Z-Score]],Table2[Sharpe Ratio Z-Score])</f>
        <v>436</v>
      </c>
      <c r="AV518">
        <f>(Table2[[#This Row],[Rank 1Y]]+Table2[[#This Row],[Rank 6M]]+Table2[[#This Row],[Rank Sharpe]])/3</f>
        <v>473</v>
      </c>
    </row>
    <row r="519" spans="1:48" hidden="1" x14ac:dyDescent="0.3">
      <c r="A519" t="s">
        <v>584</v>
      </c>
      <c r="B519" t="s">
        <v>585</v>
      </c>
      <c r="C519" t="s">
        <v>3112</v>
      </c>
      <c r="D519" t="s">
        <v>43</v>
      </c>
      <c r="E519">
        <v>32971.536</v>
      </c>
      <c r="F519">
        <v>200.07</v>
      </c>
      <c r="G519">
        <v>19.781523475291699</v>
      </c>
      <c r="H519">
        <f>(Table2[[#This Row],[1Y Return vs Nifty]]-AVERAGE(Table2[1Y Return vs Nifty]))/_xlfn.STDEV.P(Table2[1Y Return vs Nifty])</f>
        <v>-3.8037335634847055E-2</v>
      </c>
      <c r="I519">
        <v>-9.6750910595379001</v>
      </c>
      <c r="J519">
        <f>(Table2[[#This Row],[1M Return vs Nifty]]-AVERAGE(Table2[1M Return vs Nifty]))/_xlfn.STDEV.P(Table2[1M Return vs Nifty])</f>
        <v>-0.86349299027055004</v>
      </c>
      <c r="K519">
        <v>-26.728928266322399</v>
      </c>
      <c r="L519">
        <f>(Table2[[#This Row],[6M Return vs Nifty]]-AVERAGE(Table2[6M Return vs Nifty]))/_xlfn.STDEV.P(Table2[6M Return vs Nifty])</f>
        <v>-1.1053545343314888</v>
      </c>
      <c r="M519">
        <v>0.95026526981912895</v>
      </c>
      <c r="N519">
        <f>(Table2[[#This Row],[1W Return vs Nifty]]-AVERAGE(Table2[1W Return vs Nifty]))/_xlfn.STDEV.P(Table2[1W Return vs Nifty])</f>
        <v>0.18036919846313962</v>
      </c>
      <c r="O519">
        <v>207.63</v>
      </c>
      <c r="P519">
        <v>224.514439166312</v>
      </c>
      <c r="Q519">
        <v>228.25665914368699</v>
      </c>
      <c r="R519">
        <v>36.668949235536203</v>
      </c>
      <c r="S519" s="1">
        <f>(Table2[[#This Row],[Close Price]]-Table2[[#This Row],[20D EMA]])/Table2[[#This Row],[20D EMA]]</f>
        <v>-3.6410923276983108E-2</v>
      </c>
      <c r="T519" s="1">
        <f>(Table2[[#This Row],[Close Price]]-Table2[[#This Row],[50D EMA]])/Table2[[#This Row],[50D EMA]]</f>
        <v>-0.10887691347194142</v>
      </c>
      <c r="U519" s="1">
        <f>(Table2[[#This Row],[Close Price]]-Table2[[#This Row],[200D EMA]])/Table2[[#This Row],[200D EMA]]</f>
        <v>-0.12348668927964798</v>
      </c>
      <c r="V519">
        <v>0.44852283104542401</v>
      </c>
      <c r="W519">
        <v>195</v>
      </c>
      <c r="X519">
        <v>204</v>
      </c>
      <c r="Y519">
        <v>188.84</v>
      </c>
      <c r="Z519">
        <v>204</v>
      </c>
      <c r="AA519">
        <v>187.16</v>
      </c>
      <c r="AB519">
        <v>234.2</v>
      </c>
      <c r="AC519" s="1">
        <f>(Table2[[#This Row],[Close Price]]/Table2[[#This Row],[Day Low]])-1</f>
        <v>2.6000000000000023E-2</v>
      </c>
      <c r="AD519" s="1">
        <f>(Table2[[#This Row],[Day High]]/Table2[[#This Row],[Close Price]])-1</f>
        <v>1.9643124906282727E-2</v>
      </c>
      <c r="AE519" s="1">
        <f>(Table2[[#This Row],[Close Price]]/Table2[[#This Row],[Current Week Low]])-1</f>
        <v>5.9468332980300742E-2</v>
      </c>
      <c r="AF519" s="1">
        <f>(Table2[[#This Row],[Current Week High]]/Table2[[#This Row],[Close Price]])-1</f>
        <v>1.9643124906282727E-2</v>
      </c>
      <c r="AG519" s="1">
        <f>(Table2[[#This Row],[Close Price]]/Table2[[#This Row],[Current Month Low]])-1</f>
        <v>6.8978414191066539E-2</v>
      </c>
      <c r="AH519" s="1">
        <f>(Table2[[#This Row],[Current Month High]]/Table2[[#This Row],[Close Price]])-1</f>
        <v>0.17059029339731091</v>
      </c>
      <c r="AI519">
        <v>62.293197380916602</v>
      </c>
      <c r="AJ519">
        <v>50.428571428571402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-0.22</v>
      </c>
      <c r="AM519" t="s">
        <v>3158</v>
      </c>
      <c r="AN519">
        <v>-7.39</v>
      </c>
      <c r="AO519" t="s">
        <v>3158</v>
      </c>
      <c r="AP519">
        <v>2.2555333069993001E-2</v>
      </c>
      <c r="AQ519">
        <f>(Table2[[#This Row],[Sharpe Ratio]]-AVERAGE(Table2[Sharpe Ratio]))/_xlfn.STDEV.P(Table2[Sharpe Ratio])</f>
        <v>-0.40762929760345706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309</v>
      </c>
      <c r="AT519">
        <f>_xlfn.RANK.AVG(Table2[[#This Row],[6M Return vs Nifty Z-Score]],Table2[6M Return vs Nifty Z-Score])</f>
        <v>670</v>
      </c>
      <c r="AU519">
        <f>_xlfn.RANK.AVG(Table2[[#This Row],[Sharpe Ratio Z-Score]],Table2[Sharpe Ratio Z-Score])</f>
        <v>440</v>
      </c>
      <c r="AV519">
        <f>(Table2[[#This Row],[Rank 1Y]]+Table2[[#This Row],[Rank 6M]]+Table2[[#This Row],[Rank Sharpe]])/3</f>
        <v>473</v>
      </c>
    </row>
    <row r="520" spans="1:48" hidden="1" x14ac:dyDescent="0.3">
      <c r="A520" t="s">
        <v>2154</v>
      </c>
      <c r="B520" t="s">
        <v>2155</v>
      </c>
      <c r="C520" t="s">
        <v>3110</v>
      </c>
      <c r="D520" t="s">
        <v>70</v>
      </c>
      <c r="E520">
        <v>2750.1314380439999</v>
      </c>
      <c r="F520">
        <v>207.96</v>
      </c>
      <c r="G520">
        <v>0.57286233861004698</v>
      </c>
      <c r="H520">
        <f>(Table2[[#This Row],[1Y Return vs Nifty]]-AVERAGE(Table2[1Y Return vs Nifty]))/_xlfn.STDEV.P(Table2[1Y Return vs Nifty])</f>
        <v>-0.37638570276059341</v>
      </c>
      <c r="I520">
        <v>-7.4238696253377503</v>
      </c>
      <c r="J520">
        <f>(Table2[[#This Row],[1M Return vs Nifty]]-AVERAGE(Table2[1M Return vs Nifty]))/_xlfn.STDEV.P(Table2[1M Return vs Nifty])</f>
        <v>-0.61158407769262124</v>
      </c>
      <c r="K520">
        <v>-11.5577433400908</v>
      </c>
      <c r="L520">
        <f>(Table2[[#This Row],[6M Return vs Nifty]]-AVERAGE(Table2[6M Return vs Nifty]))/_xlfn.STDEV.P(Table2[6M Return vs Nifty])</f>
        <v>-0.55062649978948097</v>
      </c>
      <c r="M520">
        <v>2.4774507842046098</v>
      </c>
      <c r="N520">
        <f>(Table2[[#This Row],[1W Return vs Nifty]]-AVERAGE(Table2[1W Return vs Nifty]))/_xlfn.STDEV.P(Table2[1W Return vs Nifty])</f>
        <v>0.47932416729313132</v>
      </c>
      <c r="O520">
        <v>213.27</v>
      </c>
      <c r="P520">
        <v>225.794318602109</v>
      </c>
      <c r="Q520">
        <v>214.369702303064</v>
      </c>
      <c r="R520">
        <v>43.0658634196229</v>
      </c>
      <c r="S520" s="1">
        <f>(Table2[[#This Row],[Close Price]]-Table2[[#This Row],[20D EMA]])/Table2[[#This Row],[20D EMA]]</f>
        <v>-2.4898016598677741E-2</v>
      </c>
      <c r="T520" s="1">
        <f>(Table2[[#This Row],[Close Price]]-Table2[[#This Row],[50D EMA]])/Table2[[#This Row],[50D EMA]]</f>
        <v>-7.8984797812988089E-2</v>
      </c>
      <c r="U520" s="1">
        <f>(Table2[[#This Row],[Close Price]]-Table2[[#This Row],[200D EMA]])/Table2[[#This Row],[200D EMA]]</f>
        <v>-2.9900224864810011E-2</v>
      </c>
      <c r="V520">
        <v>0.48711341111925799</v>
      </c>
      <c r="W520">
        <v>202.71</v>
      </c>
      <c r="X520">
        <v>208.96</v>
      </c>
      <c r="Y520">
        <v>189.05</v>
      </c>
      <c r="Z520">
        <v>208.96</v>
      </c>
      <c r="AA520">
        <v>188</v>
      </c>
      <c r="AB520">
        <v>246.5</v>
      </c>
      <c r="AC520" s="1">
        <f>(Table2[[#This Row],[Close Price]]/Table2[[#This Row],[Day Low]])-1</f>
        <v>2.5899067633565087E-2</v>
      </c>
      <c r="AD520" s="1">
        <f>(Table2[[#This Row],[Day High]]/Table2[[#This Row],[Close Price]])-1</f>
        <v>4.8086170417387386E-3</v>
      </c>
      <c r="AE520" s="1">
        <f>(Table2[[#This Row],[Close Price]]/Table2[[#This Row],[Current Week Low]])-1</f>
        <v>0.1000264480296218</v>
      </c>
      <c r="AF520" s="1">
        <f>(Table2[[#This Row],[Current Week High]]/Table2[[#This Row],[Close Price]])-1</f>
        <v>4.8086170417387386E-3</v>
      </c>
      <c r="AG520" s="1">
        <f>(Table2[[#This Row],[Close Price]]/Table2[[#This Row],[Current Month Low]])-1</f>
        <v>0.10617021276595739</v>
      </c>
      <c r="AH520" s="1">
        <f>(Table2[[#This Row],[Current Month High]]/Table2[[#This Row],[Close Price]])-1</f>
        <v>0.18532410078861306</v>
      </c>
      <c r="AI520">
        <v>41.156953260242297</v>
      </c>
      <c r="AJ520">
        <v>32.669856459330099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-0.19</v>
      </c>
      <c r="AM520" t="s">
        <v>3158</v>
      </c>
      <c r="AN520">
        <v>-5.4</v>
      </c>
      <c r="AO520" t="s">
        <v>3158</v>
      </c>
      <c r="AP520">
        <v>9.5070926160279994E-3</v>
      </c>
      <c r="AQ520">
        <f>(Table2[[#This Row],[Sharpe Ratio]]-AVERAGE(Table2[Sharpe Ratio]))/_xlfn.STDEV.P(Table2[Sharpe Ratio])</f>
        <v>-0.56271704915196274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437</v>
      </c>
      <c r="AT520">
        <f>_xlfn.RANK.AVG(Table2[[#This Row],[6M Return vs Nifty Z-Score]],Table2[6M Return vs Nifty Z-Score])</f>
        <v>504</v>
      </c>
      <c r="AU520">
        <f>_xlfn.RANK.AVG(Table2[[#This Row],[Sharpe Ratio Z-Score]],Table2[Sharpe Ratio Z-Score])</f>
        <v>478</v>
      </c>
      <c r="AV520">
        <f>(Table2[[#This Row],[Rank 1Y]]+Table2[[#This Row],[Rank 6M]]+Table2[[#This Row],[Rank Sharpe]])/3</f>
        <v>473</v>
      </c>
    </row>
    <row r="521" spans="1:48" hidden="1" x14ac:dyDescent="0.3">
      <c r="A521" t="s">
        <v>1218</v>
      </c>
      <c r="B521" t="s">
        <v>1219</v>
      </c>
      <c r="C521" t="s">
        <v>3120</v>
      </c>
      <c r="D521" t="s">
        <v>75</v>
      </c>
      <c r="E521">
        <v>9458.9082554100005</v>
      </c>
      <c r="F521">
        <v>803.85</v>
      </c>
      <c r="G521">
        <v>-11.2462973909974</v>
      </c>
      <c r="H521">
        <f>(Table2[[#This Row],[1Y Return vs Nifty]]-AVERAGE(Table2[1Y Return vs Nifty]))/_xlfn.STDEV.P(Table2[1Y Return vs Nifty])</f>
        <v>-0.58457269543310264</v>
      </c>
      <c r="I521">
        <v>9.3068258103099897</v>
      </c>
      <c r="J521">
        <f>(Table2[[#This Row],[1M Return vs Nifty]]-AVERAGE(Table2[1M Return vs Nifty]))/_xlfn.STDEV.P(Table2[1M Return vs Nifty])</f>
        <v>1.260560185789827</v>
      </c>
      <c r="K521">
        <v>-6.6999298875555802</v>
      </c>
      <c r="L521">
        <f>(Table2[[#This Row],[6M Return vs Nifty]]-AVERAGE(Table2[6M Return vs Nifty]))/_xlfn.STDEV.P(Table2[6M Return vs Nifty])</f>
        <v>-0.37300258169741235</v>
      </c>
      <c r="M521">
        <v>1.87787852053513</v>
      </c>
      <c r="N521">
        <f>(Table2[[#This Row],[1W Return vs Nifty]]-AVERAGE(Table2[1W Return vs Nifty]))/_xlfn.STDEV.P(Table2[1W Return vs Nifty])</f>
        <v>0.36195459712092942</v>
      </c>
      <c r="O521">
        <v>794.35</v>
      </c>
      <c r="P521">
        <v>798.34959759907997</v>
      </c>
      <c r="Q521">
        <v>808.43745222730297</v>
      </c>
      <c r="R521">
        <v>50.634035826780803</v>
      </c>
      <c r="S521" s="1">
        <f>(Table2[[#This Row],[Close Price]]-Table2[[#This Row],[20D EMA]])/Table2[[#This Row],[20D EMA]]</f>
        <v>1.1959463712469314E-2</v>
      </c>
      <c r="T521" s="1">
        <f>(Table2[[#This Row],[Close Price]]-Table2[[#This Row],[50D EMA]])/Table2[[#This Row],[50D EMA]]</f>
        <v>6.8897165069810402E-3</v>
      </c>
      <c r="U521" s="1">
        <f>(Table2[[#This Row],[Close Price]]-Table2[[#This Row],[200D EMA]])/Table2[[#This Row],[200D EMA]]</f>
        <v>-5.6744677212370457E-3</v>
      </c>
      <c r="V521">
        <v>0.63173539131768996</v>
      </c>
      <c r="W521">
        <v>791.05</v>
      </c>
      <c r="X521">
        <v>807.95</v>
      </c>
      <c r="Y521">
        <v>766.85</v>
      </c>
      <c r="Z521">
        <v>807.95</v>
      </c>
      <c r="AA521">
        <v>759.1</v>
      </c>
      <c r="AB521">
        <v>838</v>
      </c>
      <c r="AC521" s="1">
        <f>(Table2[[#This Row],[Close Price]]/Table2[[#This Row],[Day Low]])-1</f>
        <v>1.6181025219644818E-2</v>
      </c>
      <c r="AD521" s="1">
        <f>(Table2[[#This Row],[Day High]]/Table2[[#This Row],[Close Price]])-1</f>
        <v>5.1004540648131869E-3</v>
      </c>
      <c r="AE521" s="1">
        <f>(Table2[[#This Row],[Close Price]]/Table2[[#This Row],[Current Week Low]])-1</f>
        <v>4.824933168155443E-2</v>
      </c>
      <c r="AF521" s="1">
        <f>(Table2[[#This Row],[Current Week High]]/Table2[[#This Row],[Close Price]])-1</f>
        <v>5.1004540648131869E-3</v>
      </c>
      <c r="AG521" s="1">
        <f>(Table2[[#This Row],[Close Price]]/Table2[[#This Row],[Current Month Low]])-1</f>
        <v>5.8951389803714838E-2</v>
      </c>
      <c r="AH521" s="1">
        <f>(Table2[[#This Row],[Current Month High]]/Table2[[#This Row],[Close Price]])-1</f>
        <v>4.2483050320333282E-2</v>
      </c>
      <c r="AI521">
        <v>24.3888785221123</v>
      </c>
      <c r="AJ521">
        <v>20.264811490125599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0.03</v>
      </c>
      <c r="AM521" t="s">
        <v>3159</v>
      </c>
      <c r="AN521">
        <v>-1.55</v>
      </c>
      <c r="AO521" t="s">
        <v>3158</v>
      </c>
      <c r="AP521">
        <v>1.6640188913988E-2</v>
      </c>
      <c r="AQ521">
        <f>(Table2[[#This Row],[Sharpe Ratio]]-AVERAGE(Table2[Sharpe Ratio]))/_xlfn.STDEV.P(Table2[Sharpe Ratio])</f>
        <v>-0.47793505342368625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514</v>
      </c>
      <c r="AT521">
        <f>_xlfn.RANK.AVG(Table2[[#This Row],[6M Return vs Nifty Z-Score]],Table2[6M Return vs Nifty Z-Score])</f>
        <v>452</v>
      </c>
      <c r="AU521">
        <f>_xlfn.RANK.AVG(Table2[[#This Row],[Sharpe Ratio Z-Score]],Table2[Sharpe Ratio Z-Score])</f>
        <v>457</v>
      </c>
      <c r="AV521">
        <f>(Table2[[#This Row],[Rank 1Y]]+Table2[[#This Row],[Rank 6M]]+Table2[[#This Row],[Rank Sharpe]])/3</f>
        <v>474.33333333333331</v>
      </c>
    </row>
    <row r="522" spans="1:48" hidden="1" x14ac:dyDescent="0.3">
      <c r="A522" t="s">
        <v>1030</v>
      </c>
      <c r="B522" t="s">
        <v>1031</v>
      </c>
      <c r="C522" t="s">
        <v>594</v>
      </c>
      <c r="D522" t="s">
        <v>594</v>
      </c>
      <c r="E522">
        <v>13247.097588000001</v>
      </c>
      <c r="F522">
        <v>458.1</v>
      </c>
      <c r="G522">
        <v>1.3686581344058499</v>
      </c>
      <c r="H522">
        <f>(Table2[[#This Row],[1Y Return vs Nifty]]-AVERAGE(Table2[1Y Return vs Nifty]))/_xlfn.STDEV.P(Table2[1Y Return vs Nifty])</f>
        <v>-0.36236826520171739</v>
      </c>
      <c r="I522">
        <v>-1.4475778320246899</v>
      </c>
      <c r="J522">
        <f>(Table2[[#This Row],[1M Return vs Nifty]]-AVERAGE(Table2[1M Return vs Nifty]))/_xlfn.STDEV.P(Table2[1M Return vs Nifty])</f>
        <v>5.7155631351942453E-2</v>
      </c>
      <c r="K522">
        <v>-4.8630244865185102</v>
      </c>
      <c r="L522">
        <f>(Table2[[#This Row],[6M Return vs Nifty]]-AVERAGE(Table2[6M Return vs Nifty]))/_xlfn.STDEV.P(Table2[6M Return vs Nifty])</f>
        <v>-0.30583690362337945</v>
      </c>
      <c r="M522">
        <v>-0.56363300325770305</v>
      </c>
      <c r="N522">
        <f>(Table2[[#This Row],[1W Return vs Nifty]]-AVERAGE(Table2[1W Return vs Nifty]))/_xlfn.STDEV.P(Table2[1W Return vs Nifty])</f>
        <v>-0.11598471975849683</v>
      </c>
      <c r="O522">
        <v>454.6</v>
      </c>
      <c r="P522">
        <v>470.40650878725302</v>
      </c>
      <c r="Q522">
        <v>459.61088931121299</v>
      </c>
      <c r="R522">
        <v>39.925928719597799</v>
      </c>
      <c r="S522" s="1">
        <f>(Table2[[#This Row],[Close Price]]-Table2[[#This Row],[20D EMA]])/Table2[[#This Row],[20D EMA]]</f>
        <v>7.699076110866696E-3</v>
      </c>
      <c r="T522" s="1">
        <f>(Table2[[#This Row],[Close Price]]-Table2[[#This Row],[50D EMA]])/Table2[[#This Row],[50D EMA]]</f>
        <v>-2.6161433903157918E-2</v>
      </c>
      <c r="U522" s="1">
        <f>(Table2[[#This Row],[Close Price]]-Table2[[#This Row],[200D EMA]])/Table2[[#This Row],[200D EMA]]</f>
        <v>-3.2873227035095463E-3</v>
      </c>
      <c r="V522">
        <v>0.82769204674391905</v>
      </c>
      <c r="W522">
        <v>434.1</v>
      </c>
      <c r="X522">
        <v>478.4</v>
      </c>
      <c r="Y522">
        <v>421.85</v>
      </c>
      <c r="Z522">
        <v>478.4</v>
      </c>
      <c r="AA522">
        <v>420.5</v>
      </c>
      <c r="AB522">
        <v>490.5</v>
      </c>
      <c r="AC522" s="1">
        <f>(Table2[[#This Row],[Close Price]]/Table2[[#This Row],[Day Low]])-1</f>
        <v>5.5286800276433956E-2</v>
      </c>
      <c r="AD522" s="1">
        <f>(Table2[[#This Row],[Day High]]/Table2[[#This Row],[Close Price]])-1</f>
        <v>4.4313468674961776E-2</v>
      </c>
      <c r="AE522" s="1">
        <f>(Table2[[#This Row],[Close Price]]/Table2[[#This Row],[Current Week Low]])-1</f>
        <v>8.5931018134407955E-2</v>
      </c>
      <c r="AF522" s="1">
        <f>(Table2[[#This Row],[Current Week High]]/Table2[[#This Row],[Close Price]])-1</f>
        <v>4.4313468674961776E-2</v>
      </c>
      <c r="AG522" s="1">
        <f>(Table2[[#This Row],[Close Price]]/Table2[[#This Row],[Current Month Low]])-1</f>
        <v>8.9417360285374503E-2</v>
      </c>
      <c r="AH522" s="1">
        <f>(Table2[[#This Row],[Current Month High]]/Table2[[#This Row],[Close Price]])-1</f>
        <v>7.0726915520628708E-2</v>
      </c>
      <c r="AI522">
        <v>29.229425889543698</v>
      </c>
      <c r="AJ522">
        <v>31.562320505456601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-0.08</v>
      </c>
      <c r="AM522" t="s">
        <v>3158</v>
      </c>
      <c r="AN522">
        <v>-0.53</v>
      </c>
      <c r="AO522" t="s">
        <v>3158</v>
      </c>
      <c r="AP522">
        <v>-6.6958430971330004E-3</v>
      </c>
      <c r="AQ522">
        <f>(Table2[[#This Row],[Sharpe Ratio]]-AVERAGE(Table2[Sharpe Ratio]))/_xlfn.STDEV.P(Table2[Sharpe Ratio])</f>
        <v>-0.75530062983509838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432</v>
      </c>
      <c r="AT522">
        <f>_xlfn.RANK.AVG(Table2[[#This Row],[6M Return vs Nifty Z-Score]],Table2[6M Return vs Nifty Z-Score])</f>
        <v>428</v>
      </c>
      <c r="AU522">
        <f>_xlfn.RANK.AVG(Table2[[#This Row],[Sharpe Ratio Z-Score]],Table2[Sharpe Ratio Z-Score])</f>
        <v>565</v>
      </c>
      <c r="AV522">
        <f>(Table2[[#This Row],[Rank 1Y]]+Table2[[#This Row],[Rank 6M]]+Table2[[#This Row],[Rank Sharpe]])/3</f>
        <v>475</v>
      </c>
    </row>
    <row r="523" spans="1:48" hidden="1" x14ac:dyDescent="0.3">
      <c r="A523" t="s">
        <v>679</v>
      </c>
      <c r="B523" t="s">
        <v>680</v>
      </c>
      <c r="C523" t="s">
        <v>3118</v>
      </c>
      <c r="D523" t="s">
        <v>200</v>
      </c>
      <c r="E523">
        <v>26503.5947990399</v>
      </c>
      <c r="F523">
        <v>13973.1</v>
      </c>
      <c r="G523">
        <v>-38.3665657573722</v>
      </c>
      <c r="H523">
        <f>(Table2[[#This Row],[1Y Return vs Nifty]]-AVERAGE(Table2[1Y Return vs Nifty]))/_xlfn.STDEV.P(Table2[1Y Return vs Nifty])</f>
        <v>-1.0622789995050659</v>
      </c>
      <c r="I523">
        <v>-9.4641318135890895</v>
      </c>
      <c r="J523">
        <f>(Table2[[#This Row],[1M Return vs Nifty]]-AVERAGE(Table2[1M Return vs Nifty]))/_xlfn.STDEV.P(Table2[1M Return vs Nifty])</f>
        <v>-0.8398869098388817</v>
      </c>
      <c r="K523">
        <v>-5.5946841491582404</v>
      </c>
      <c r="L523">
        <f>(Table2[[#This Row],[6M Return vs Nifty]]-AVERAGE(Table2[6M Return vs Nifty]))/_xlfn.STDEV.P(Table2[6M Return vs Nifty])</f>
        <v>-0.33258973331883962</v>
      </c>
      <c r="M523">
        <v>8.1517307400737204E-2</v>
      </c>
      <c r="N523">
        <f>(Table2[[#This Row],[1W Return vs Nifty]]-AVERAGE(Table2[1W Return vs Nifty]))/_xlfn.STDEV.P(Table2[1W Return vs Nifty])</f>
        <v>1.0307003936356402E-2</v>
      </c>
      <c r="O523">
        <v>14602.66</v>
      </c>
      <c r="P523">
        <v>15196.0603450215</v>
      </c>
      <c r="Q523">
        <v>15161.411960682401</v>
      </c>
      <c r="R523">
        <v>32.3252195218545</v>
      </c>
      <c r="S523" s="1">
        <f>(Table2[[#This Row],[Close Price]]-Table2[[#This Row],[20D EMA]])/Table2[[#This Row],[20D EMA]]</f>
        <v>-4.3112693166861345E-2</v>
      </c>
      <c r="T523" s="1">
        <f>(Table2[[#This Row],[Close Price]]-Table2[[#This Row],[50D EMA]])/Table2[[#This Row],[50D EMA]]</f>
        <v>-8.0478776554882767E-2</v>
      </c>
      <c r="U523" s="1">
        <f>(Table2[[#This Row],[Close Price]]-Table2[[#This Row],[200D EMA]])/Table2[[#This Row],[200D EMA]]</f>
        <v>-7.8377394121603661E-2</v>
      </c>
      <c r="V523">
        <v>0.92588219589159604</v>
      </c>
      <c r="W523">
        <v>13900.9</v>
      </c>
      <c r="X523">
        <v>14063</v>
      </c>
      <c r="Y523">
        <v>13490.85</v>
      </c>
      <c r="Z523">
        <v>14200</v>
      </c>
      <c r="AA523">
        <v>13486</v>
      </c>
      <c r="AB523">
        <v>16158</v>
      </c>
      <c r="AC523" s="1">
        <f>(Table2[[#This Row],[Close Price]]/Table2[[#This Row],[Day Low]])-1</f>
        <v>5.1939083080951853E-3</v>
      </c>
      <c r="AD523" s="1">
        <f>(Table2[[#This Row],[Day High]]/Table2[[#This Row],[Close Price]])-1</f>
        <v>6.4337906405880219E-3</v>
      </c>
      <c r="AE523" s="1">
        <f>(Table2[[#This Row],[Close Price]]/Table2[[#This Row],[Current Week Low]])-1</f>
        <v>3.5746450371918703E-2</v>
      </c>
      <c r="AF523" s="1">
        <f>(Table2[[#This Row],[Current Week High]]/Table2[[#This Row],[Close Price]])-1</f>
        <v>1.6238343674631839E-2</v>
      </c>
      <c r="AG523" s="1">
        <f>(Table2[[#This Row],[Close Price]]/Table2[[#This Row],[Current Month Low]])-1</f>
        <v>3.6118938158089975E-2</v>
      </c>
      <c r="AH523" s="1">
        <f>(Table2[[#This Row],[Current Month High]]/Table2[[#This Row],[Close Price]])-1</f>
        <v>0.1563647293728665</v>
      </c>
      <c r="AI523">
        <v>30.608096986352301</v>
      </c>
      <c r="AJ523">
        <v>7.6924855491329502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-0.03</v>
      </c>
      <c r="AM523" t="s">
        <v>3158</v>
      </c>
      <c r="AN523">
        <v>-8.15</v>
      </c>
      <c r="AO523" t="s">
        <v>3158</v>
      </c>
      <c r="AP523">
        <v>6.2017461870927E-2</v>
      </c>
      <c r="AQ523">
        <f>(Table2[[#This Row],[Sharpe Ratio]]-AVERAGE(Table2[Sharpe Ratio]))/_xlfn.STDEV.P(Table2[Sharpe Ratio])</f>
        <v>6.1406573451069167E-2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672</v>
      </c>
      <c r="AT523">
        <f>_xlfn.RANK.AVG(Table2[[#This Row],[6M Return vs Nifty Z-Score]],Table2[6M Return vs Nifty Z-Score])</f>
        <v>437</v>
      </c>
      <c r="AU523">
        <f>_xlfn.RANK.AVG(Table2[[#This Row],[Sharpe Ratio Z-Score]],Table2[Sharpe Ratio Z-Score])</f>
        <v>318</v>
      </c>
      <c r="AV523">
        <f>(Table2[[#This Row],[Rank 1Y]]+Table2[[#This Row],[Rank 6M]]+Table2[[#This Row],[Rank Sharpe]])/3</f>
        <v>475.66666666666669</v>
      </c>
    </row>
    <row r="524" spans="1:48" hidden="1" x14ac:dyDescent="0.3">
      <c r="A524" t="s">
        <v>1334</v>
      </c>
      <c r="B524" t="s">
        <v>1335</v>
      </c>
      <c r="C524" t="s">
        <v>3123</v>
      </c>
      <c r="D524" t="s">
        <v>240</v>
      </c>
      <c r="E524">
        <v>8336.6292959999992</v>
      </c>
      <c r="F524">
        <v>432</v>
      </c>
      <c r="G524">
        <v>10.137439614785</v>
      </c>
      <c r="H524">
        <f>(Table2[[#This Row],[1Y Return vs Nifty]]-AVERAGE(Table2[1Y Return vs Nifty]))/_xlfn.STDEV.P(Table2[1Y Return vs Nifty])</f>
        <v>-0.20791174819319719</v>
      </c>
      <c r="I524">
        <v>-76.714185709743603</v>
      </c>
      <c r="J524">
        <f>(Table2[[#This Row],[1M Return vs Nifty]]-AVERAGE(Table2[1M Return vs Nifty]))/_xlfn.STDEV.P(Table2[1M Return vs Nifty])</f>
        <v>-8.3650853156573763</v>
      </c>
      <c r="K524">
        <v>-16.227970555583699</v>
      </c>
      <c r="L524">
        <f>(Table2[[#This Row],[6M Return vs Nifty]]-AVERAGE(Table2[6M Return vs Nifty]))/_xlfn.STDEV.P(Table2[6M Return vs Nifty])</f>
        <v>-0.7213914055441748</v>
      </c>
      <c r="M524">
        <v>-0.13627485204228301</v>
      </c>
      <c r="N524">
        <f>(Table2[[#This Row],[1W Return vs Nifty]]-AVERAGE(Table2[1W Return vs Nifty]))/_xlfn.STDEV.P(Table2[1W Return vs Nifty])</f>
        <v>-3.2327009825818466E-2</v>
      </c>
      <c r="O524">
        <v>453.25</v>
      </c>
      <c r="P524">
        <v>449.09110251856299</v>
      </c>
      <c r="Q524">
        <v>417.47530645119599</v>
      </c>
      <c r="R524">
        <v>36.375724302701897</v>
      </c>
      <c r="S524" s="1">
        <f>(Table2[[#This Row],[Close Price]]-Table2[[#This Row],[20D EMA]])/Table2[[#This Row],[20D EMA]]</f>
        <v>-4.6883618312189741E-2</v>
      </c>
      <c r="T524" s="1">
        <f>(Table2[[#This Row],[Close Price]]-Table2[[#This Row],[50D EMA]])/Table2[[#This Row],[50D EMA]]</f>
        <v>-3.8057094479747651E-2</v>
      </c>
      <c r="U524" s="1">
        <f>(Table2[[#This Row],[Close Price]]-Table2[[#This Row],[200D EMA]])/Table2[[#This Row],[200D EMA]]</f>
        <v>3.4791742947081317E-2</v>
      </c>
      <c r="V524">
        <v>0.46639825952604202</v>
      </c>
      <c r="W524">
        <v>425.95</v>
      </c>
      <c r="X524">
        <v>437.7</v>
      </c>
      <c r="Y524">
        <v>407.05</v>
      </c>
      <c r="Z524">
        <v>437.7</v>
      </c>
      <c r="AA524">
        <v>407.05</v>
      </c>
      <c r="AB524">
        <v>523.36</v>
      </c>
      <c r="AC524" s="1">
        <f>(Table2[[#This Row],[Close Price]]/Table2[[#This Row],[Day Low]])-1</f>
        <v>1.4203545017020813E-2</v>
      </c>
      <c r="AD524" s="1">
        <f>(Table2[[#This Row],[Day High]]/Table2[[#This Row],[Close Price]])-1</f>
        <v>1.3194444444444509E-2</v>
      </c>
      <c r="AE524" s="1">
        <f>(Table2[[#This Row],[Close Price]]/Table2[[#This Row],[Current Week Low]])-1</f>
        <v>6.1294681243090565E-2</v>
      </c>
      <c r="AF524" s="1">
        <f>(Table2[[#This Row],[Current Week High]]/Table2[[#This Row],[Close Price]])-1</f>
        <v>1.3194444444444509E-2</v>
      </c>
      <c r="AG524" s="1">
        <f>(Table2[[#This Row],[Close Price]]/Table2[[#This Row],[Current Month Low]])-1</f>
        <v>6.1294681243090565E-2</v>
      </c>
      <c r="AH524" s="1">
        <f>(Table2[[#This Row],[Current Month High]]/Table2[[#This Row],[Close Price]])-1</f>
        <v>0.2114814814814816</v>
      </c>
      <c r="AI524">
        <v>26.990740740740701</v>
      </c>
      <c r="AJ524">
        <v>39.1887102490575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7.0000000000000007E-2</v>
      </c>
      <c r="AM524" t="s">
        <v>3159</v>
      </c>
      <c r="AN524">
        <v>-12.76</v>
      </c>
      <c r="AO524" t="s">
        <v>3158</v>
      </c>
      <c r="AP524">
        <v>6.5084303673200005E-4</v>
      </c>
      <c r="AQ524">
        <f>(Table2[[#This Row],[Sharpe Ratio]]-AVERAGE(Table2[Sharpe Ratio]))/_xlfn.STDEV.P(Table2[Sharpe Ratio])</f>
        <v>-0.66797996481106592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-9.9946954440316329</v>
      </c>
      <c r="AS524">
        <f>_xlfn.RANK.AVG(Table2[[#This Row],[1Y Return vs Nifty Z-Score]],Table2[1Y Return vs Nifty Z-Score])</f>
        <v>370</v>
      </c>
      <c r="AT524">
        <f>_xlfn.RANK.AVG(Table2[[#This Row],[6M Return vs Nifty Z-Score]],Table2[6M Return vs Nifty Z-Score])</f>
        <v>567</v>
      </c>
      <c r="AU524">
        <f>_xlfn.RANK.AVG(Table2[[#This Row],[Sharpe Ratio Z-Score]],Table2[Sharpe Ratio Z-Score])</f>
        <v>493</v>
      </c>
      <c r="AV524">
        <f>(Table2[[#This Row],[Rank 1Y]]+Table2[[#This Row],[Rank 6M]]+Table2[[#This Row],[Rank Sharpe]])/3</f>
        <v>476.66666666666669</v>
      </c>
    </row>
    <row r="525" spans="1:48" hidden="1" x14ac:dyDescent="0.3">
      <c r="A525" t="s">
        <v>789</v>
      </c>
      <c r="B525" t="s">
        <v>790</v>
      </c>
      <c r="C525" t="s">
        <v>3126</v>
      </c>
      <c r="D525" t="s">
        <v>473</v>
      </c>
      <c r="E525">
        <v>20058.263135679899</v>
      </c>
      <c r="F525">
        <v>1934.9</v>
      </c>
      <c r="G525">
        <v>-15.8311755206323</v>
      </c>
      <c r="H525">
        <f>(Table2[[#This Row],[1Y Return vs Nifty]]-AVERAGE(Table2[1Y Return vs Nifty]))/_xlfn.STDEV.P(Table2[1Y Return vs Nifty])</f>
        <v>-0.66533241197941184</v>
      </c>
      <c r="I525">
        <v>-2.3618468346149899</v>
      </c>
      <c r="J525">
        <f>(Table2[[#This Row],[1M Return vs Nifty]]-AVERAGE(Table2[1M Return vs Nifty]))/_xlfn.STDEV.P(Table2[1M Return vs Nifty])</f>
        <v>-4.5149946743292438E-2</v>
      </c>
      <c r="K525">
        <v>10.547043845323801</v>
      </c>
      <c r="L525">
        <f>(Table2[[#This Row],[6M Return vs Nifty]]-AVERAGE(Table2[6M Return vs Nifty]))/_xlfn.STDEV.P(Table2[6M Return vs Nifty])</f>
        <v>0.25762580278002034</v>
      </c>
      <c r="M525">
        <v>-2.5408134575377299</v>
      </c>
      <c r="N525">
        <f>(Table2[[#This Row],[1W Return vs Nifty]]-AVERAGE(Table2[1W Return vs Nifty]))/_xlfn.STDEV.P(Table2[1W Return vs Nifty])</f>
        <v>-0.50302867447961019</v>
      </c>
      <c r="O525">
        <v>1952.29</v>
      </c>
      <c r="P525">
        <v>1966.9811046745499</v>
      </c>
      <c r="Q525">
        <v>1879.0541626244701</v>
      </c>
      <c r="R525">
        <v>28.9912713794068</v>
      </c>
      <c r="S525" s="1">
        <f>(Table2[[#This Row],[Close Price]]-Table2[[#This Row],[20D EMA]])/Table2[[#This Row],[20D EMA]]</f>
        <v>-8.9074881293249846E-3</v>
      </c>
      <c r="T525" s="1">
        <f>(Table2[[#This Row],[Close Price]]-Table2[[#This Row],[50D EMA]])/Table2[[#This Row],[50D EMA]]</f>
        <v>-1.6309818431050886E-2</v>
      </c>
      <c r="U525" s="1">
        <f>(Table2[[#This Row],[Close Price]]-Table2[[#This Row],[200D EMA]])/Table2[[#This Row],[200D EMA]]</f>
        <v>2.9720185019856078E-2</v>
      </c>
      <c r="V525">
        <v>0.70958638087805503</v>
      </c>
      <c r="W525">
        <v>1866</v>
      </c>
      <c r="X525">
        <v>1975.95</v>
      </c>
      <c r="Y525">
        <v>1861.1</v>
      </c>
      <c r="Z525">
        <v>1975.95</v>
      </c>
      <c r="AA525">
        <v>1850</v>
      </c>
      <c r="AB525">
        <v>2134.9499999999998</v>
      </c>
      <c r="AC525" s="1">
        <f>(Table2[[#This Row],[Close Price]]/Table2[[#This Row],[Day Low]])-1</f>
        <v>3.6923901393354885E-2</v>
      </c>
      <c r="AD525" s="1">
        <f>(Table2[[#This Row],[Day High]]/Table2[[#This Row],[Close Price]])-1</f>
        <v>2.1215566695953259E-2</v>
      </c>
      <c r="AE525" s="1">
        <f>(Table2[[#This Row],[Close Price]]/Table2[[#This Row],[Current Week Low]])-1</f>
        <v>3.9653968083391611E-2</v>
      </c>
      <c r="AF525" s="1">
        <f>(Table2[[#This Row],[Current Week High]]/Table2[[#This Row],[Close Price]])-1</f>
        <v>2.1215566695953259E-2</v>
      </c>
      <c r="AG525" s="1">
        <f>(Table2[[#This Row],[Close Price]]/Table2[[#This Row],[Current Month Low]])-1</f>
        <v>4.5891891891892023E-2</v>
      </c>
      <c r="AH525" s="1">
        <f>(Table2[[#This Row],[Current Month High]]/Table2[[#This Row],[Close Price]])-1</f>
        <v>0.10339035609075387</v>
      </c>
      <c r="AI525">
        <v>20.419659930745699</v>
      </c>
      <c r="AJ525">
        <v>32.327998905758399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-0.04</v>
      </c>
      <c r="AM525" t="s">
        <v>3158</v>
      </c>
      <c r="AN525">
        <v>-1.31</v>
      </c>
      <c r="AO525" t="s">
        <v>3158</v>
      </c>
      <c r="AP525">
        <v>-4.7856087953973003E-2</v>
      </c>
      <c r="AQ525">
        <f>(Table2[[#This Row],[Sharpe Ratio]]-AVERAGE(Table2[Sharpe Ratio]))/_xlfn.STDEV.P(Table2[Sharpe Ratio])</f>
        <v>-1.2445198353329174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546</v>
      </c>
      <c r="AT525">
        <f>_xlfn.RANK.AVG(Table2[[#This Row],[6M Return vs Nifty Z-Score]],Table2[6M Return vs Nifty Z-Score])</f>
        <v>231</v>
      </c>
      <c r="AU525">
        <f>_xlfn.RANK.AVG(Table2[[#This Row],[Sharpe Ratio Z-Score]],Table2[Sharpe Ratio Z-Score])</f>
        <v>655</v>
      </c>
      <c r="AV525">
        <f>(Table2[[#This Row],[Rank 1Y]]+Table2[[#This Row],[Rank 6M]]+Table2[[#This Row],[Rank Sharpe]])/3</f>
        <v>477.33333333333331</v>
      </c>
    </row>
    <row r="526" spans="1:48" hidden="1" x14ac:dyDescent="0.3">
      <c r="A526" t="s">
        <v>1245</v>
      </c>
      <c r="B526" t="s">
        <v>1246</v>
      </c>
      <c r="C526" t="s">
        <v>3124</v>
      </c>
      <c r="D526" t="s">
        <v>927</v>
      </c>
      <c r="E526">
        <v>9123.5243996280005</v>
      </c>
      <c r="F526">
        <v>66.069999999999993</v>
      </c>
      <c r="G526">
        <v>0.38156714731484997</v>
      </c>
      <c r="H526">
        <f>(Table2[[#This Row],[1Y Return vs Nifty]]-AVERAGE(Table2[1Y Return vs Nifty]))/_xlfn.STDEV.P(Table2[1Y Return vs Nifty])</f>
        <v>-0.37975524606989447</v>
      </c>
      <c r="I526">
        <v>-12.189211279693099</v>
      </c>
      <c r="J526">
        <f>(Table2[[#This Row],[1M Return vs Nifty]]-AVERAGE(Table2[1M Return vs Nifty]))/_xlfn.STDEV.P(Table2[1M Return vs Nifty])</f>
        <v>-1.144819953992579</v>
      </c>
      <c r="K526">
        <v>-19.2918079712123</v>
      </c>
      <c r="L526">
        <f>(Table2[[#This Row],[6M Return vs Nifty]]-AVERAGE(Table2[6M Return vs Nifty]))/_xlfn.STDEV.P(Table2[6M Return vs Nifty])</f>
        <v>-0.83341933981509952</v>
      </c>
      <c r="M526">
        <v>-3.7344903629360702</v>
      </c>
      <c r="N526">
        <f>(Table2[[#This Row],[1W Return vs Nifty]]-AVERAGE(Table2[1W Return vs Nifty]))/_xlfn.STDEV.P(Table2[1W Return vs Nifty])</f>
        <v>-0.7366974977397861</v>
      </c>
      <c r="O526">
        <v>69.33</v>
      </c>
      <c r="P526">
        <v>73.502855524295796</v>
      </c>
      <c r="Q526">
        <v>73.951461919141707</v>
      </c>
      <c r="R526">
        <v>20.935141802845902</v>
      </c>
      <c r="S526" s="1">
        <f>(Table2[[#This Row],[Close Price]]-Table2[[#This Row],[20D EMA]])/Table2[[#This Row],[20D EMA]]</f>
        <v>-4.7021491417856699E-2</v>
      </c>
      <c r="T526" s="1">
        <f>(Table2[[#This Row],[Close Price]]-Table2[[#This Row],[50D EMA]])/Table2[[#This Row],[50D EMA]]</f>
        <v>-0.10112335733458587</v>
      </c>
      <c r="U526" s="1">
        <f>(Table2[[#This Row],[Close Price]]-Table2[[#This Row],[200D EMA]])/Table2[[#This Row],[200D EMA]]</f>
        <v>-0.10657614757851953</v>
      </c>
      <c r="V526">
        <v>0.36222812654666398</v>
      </c>
      <c r="W526">
        <v>63.17</v>
      </c>
      <c r="X526">
        <v>66.5</v>
      </c>
      <c r="Y526">
        <v>61.26</v>
      </c>
      <c r="Z526">
        <v>66.5</v>
      </c>
      <c r="AA526">
        <v>61.26</v>
      </c>
      <c r="AB526">
        <v>77.45</v>
      </c>
      <c r="AC526" s="1">
        <f>(Table2[[#This Row],[Close Price]]/Table2[[#This Row],[Day Low]])-1</f>
        <v>4.5907867658698587E-2</v>
      </c>
      <c r="AD526" s="1">
        <f>(Table2[[#This Row],[Day High]]/Table2[[#This Row],[Close Price]])-1</f>
        <v>6.5082488270018501E-3</v>
      </c>
      <c r="AE526" s="1">
        <f>(Table2[[#This Row],[Close Price]]/Table2[[#This Row],[Current Week Low]])-1</f>
        <v>7.8517793013385573E-2</v>
      </c>
      <c r="AF526" s="1">
        <f>(Table2[[#This Row],[Current Week High]]/Table2[[#This Row],[Close Price]])-1</f>
        <v>6.5082488270018501E-3</v>
      </c>
      <c r="AG526" s="1">
        <f>(Table2[[#This Row],[Close Price]]/Table2[[#This Row],[Current Month Low]])-1</f>
        <v>7.8517793013385573E-2</v>
      </c>
      <c r="AH526" s="1">
        <f>(Table2[[#This Row],[Current Month High]]/Table2[[#This Row],[Close Price]])-1</f>
        <v>0.17224156197971863</v>
      </c>
      <c r="AI526">
        <v>43.559860753746001</v>
      </c>
      <c r="AJ526">
        <v>29.803536345775999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</v>
      </c>
      <c r="AM526">
        <v>0</v>
      </c>
      <c r="AN526">
        <v>-9.8000000000000007</v>
      </c>
      <c r="AO526" t="s">
        <v>3158</v>
      </c>
      <c r="AP526">
        <v>4.0278661662119998E-2</v>
      </c>
      <c r="AQ526">
        <f>(Table2[[#This Row],[Sharpe Ratio]]-AVERAGE(Table2[Sharpe Ratio]))/_xlfn.STDEV.P(Table2[Sharpe Ratio])</f>
        <v>-0.19697475065470946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439</v>
      </c>
      <c r="AT526">
        <f>_xlfn.RANK.AVG(Table2[[#This Row],[6M Return vs Nifty Z-Score]],Table2[6M Return vs Nifty Z-Score])</f>
        <v>594</v>
      </c>
      <c r="AU526">
        <f>_xlfn.RANK.AVG(Table2[[#This Row],[Sharpe Ratio Z-Score]],Table2[Sharpe Ratio Z-Score])</f>
        <v>399</v>
      </c>
      <c r="AV526">
        <f>(Table2[[#This Row],[Rank 1Y]]+Table2[[#This Row],[Rank 6M]]+Table2[[#This Row],[Rank Sharpe]])/3</f>
        <v>477.33333333333331</v>
      </c>
    </row>
    <row r="527" spans="1:48" x14ac:dyDescent="0.3">
      <c r="A527" t="s">
        <v>1286</v>
      </c>
      <c r="B527" t="s">
        <v>1287</v>
      </c>
      <c r="C527" t="s">
        <v>3111</v>
      </c>
      <c r="D527" t="s">
        <v>21</v>
      </c>
      <c r="E527">
        <v>8737.6113654000001</v>
      </c>
      <c r="F527">
        <v>2830.2</v>
      </c>
      <c r="G527">
        <v>-1.6923205117829401</v>
      </c>
      <c r="H527">
        <f>(Table2[[#This Row],[1Y Return vs Nifty]]-AVERAGE(Table2[1Y Return vs Nifty]))/_xlfn.STDEV.P(Table2[1Y Return vs Nifty])</f>
        <v>-0.41628546012619771</v>
      </c>
      <c r="I527">
        <v>12.835158006814201</v>
      </c>
      <c r="J527">
        <f>(Table2[[#This Row],[1M Return vs Nifty]]-AVERAGE(Table2[1M Return vs Nifty]))/_xlfn.STDEV.P(Table2[1M Return vs Nifty])</f>
        <v>1.6553762235781597</v>
      </c>
      <c r="K527">
        <v>-2.6084877661530399</v>
      </c>
      <c r="L527">
        <f>(Table2[[#This Row],[6M Return vs Nifty]]-AVERAGE(Table2[6M Return vs Nifty]))/_xlfn.STDEV.P(Table2[6M Return vs Nifty])</f>
        <v>-0.22340071094810013</v>
      </c>
      <c r="M527">
        <v>3.84275358877639</v>
      </c>
      <c r="N527">
        <f>(Table2[[#This Row],[1W Return vs Nifty]]-AVERAGE(Table2[1W Return vs Nifty]))/_xlfn.STDEV.P(Table2[1W Return vs Nifty])</f>
        <v>0.7465897048061011</v>
      </c>
      <c r="O527">
        <v>2778.85</v>
      </c>
      <c r="P527">
        <v>2765.2918028096201</v>
      </c>
      <c r="Q527">
        <v>2676.1692770231498</v>
      </c>
      <c r="R527">
        <v>54.420873458246298</v>
      </c>
      <c r="S527" s="1">
        <f>(Table2[[#This Row],[Close Price]]-Table2[[#This Row],[20D EMA]])/Table2[[#This Row],[20D EMA]]</f>
        <v>1.847886715727726E-2</v>
      </c>
      <c r="T527" s="1">
        <f>(Table2[[#This Row],[Close Price]]-Table2[[#This Row],[50D EMA]])/Table2[[#This Row],[50D EMA]]</f>
        <v>2.3472458539251097E-2</v>
      </c>
      <c r="U527" s="1">
        <f>(Table2[[#This Row],[Close Price]]-Table2[[#This Row],[200D EMA]])/Table2[[#This Row],[200D EMA]]</f>
        <v>5.7556420028925401E-2</v>
      </c>
      <c r="V527">
        <v>1.52934333221253</v>
      </c>
      <c r="W527">
        <v>2795.1</v>
      </c>
      <c r="X527">
        <v>2854.2</v>
      </c>
      <c r="Y527">
        <v>2622.65</v>
      </c>
      <c r="Z527">
        <v>2854.2</v>
      </c>
      <c r="AA527">
        <v>2583.9499999999998</v>
      </c>
      <c r="AB527">
        <v>3057.5</v>
      </c>
      <c r="AC527" s="1">
        <f>(Table2[[#This Row],[Close Price]]/Table2[[#This Row],[Day Low]])-1</f>
        <v>1.2557690243640618E-2</v>
      </c>
      <c r="AD527" s="1">
        <f>(Table2[[#This Row],[Day High]]/Table2[[#This Row],[Close Price]])-1</f>
        <v>8.4799660801355703E-3</v>
      </c>
      <c r="AE527" s="1">
        <f>(Table2[[#This Row],[Close Price]]/Table2[[#This Row],[Current Week Low]])-1</f>
        <v>7.9137513583589003E-2</v>
      </c>
      <c r="AF527" s="1">
        <f>(Table2[[#This Row],[Current Week High]]/Table2[[#This Row],[Close Price]])-1</f>
        <v>8.4799660801355703E-3</v>
      </c>
      <c r="AG527" s="1">
        <f>(Table2[[#This Row],[Close Price]]/Table2[[#This Row],[Current Month Low]])-1</f>
        <v>9.5299831653089306E-2</v>
      </c>
      <c r="AH527" s="1">
        <f>(Table2[[#This Row],[Current Month High]]/Table2[[#This Row],[Close Price]])-1</f>
        <v>8.0312345417285158E-2</v>
      </c>
      <c r="AI527">
        <v>11.1228888417779</v>
      </c>
      <c r="AJ527">
        <v>32.403920376131502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-0.06</v>
      </c>
      <c r="AM527" t="s">
        <v>3158</v>
      </c>
      <c r="AN527">
        <v>2.12</v>
      </c>
      <c r="AO527" t="s">
        <v>3159</v>
      </c>
      <c r="AP527">
        <v>-1.0018558571593001E-2</v>
      </c>
      <c r="AQ527">
        <f>(Table2[[#This Row],[Sharpe Ratio]]-AVERAGE(Table2[Sharpe Ratio]))/_xlfn.STDEV.P(Table2[Sharpe Ratio])</f>
        <v>-0.79479350044761365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0.96748625686234946</v>
      </c>
      <c r="AS527">
        <f>_xlfn.RANK.AVG(Table2[[#This Row],[1Y Return vs Nifty Z-Score]],Table2[1Y Return vs Nifty Z-Score])</f>
        <v>455</v>
      </c>
      <c r="AT527">
        <f>_xlfn.RANK.AVG(Table2[[#This Row],[6M Return vs Nifty Z-Score]],Table2[6M Return vs Nifty Z-Score])</f>
        <v>403</v>
      </c>
      <c r="AU527">
        <f>_xlfn.RANK.AVG(Table2[[#This Row],[Sharpe Ratio Z-Score]],Table2[Sharpe Ratio Z-Score])</f>
        <v>576</v>
      </c>
      <c r="AV527">
        <f>(Table2[[#This Row],[Rank 1Y]]+Table2[[#This Row],[Rank 6M]]+Table2[[#This Row],[Rank Sharpe]])/3</f>
        <v>478</v>
      </c>
    </row>
    <row r="528" spans="1:48" hidden="1" x14ac:dyDescent="0.3">
      <c r="A528" t="s">
        <v>241</v>
      </c>
      <c r="B528" t="s">
        <v>242</v>
      </c>
      <c r="C528" t="s">
        <v>3116</v>
      </c>
      <c r="D528" t="s">
        <v>51</v>
      </c>
      <c r="E528">
        <v>104118.2743076</v>
      </c>
      <c r="F528">
        <v>1249.8499999999999</v>
      </c>
      <c r="G528">
        <v>-10.2566708001264</v>
      </c>
      <c r="H528">
        <f>(Table2[[#This Row],[1Y Return vs Nifty]]-AVERAGE(Table2[1Y Return vs Nifty]))/_xlfn.STDEV.P(Table2[1Y Return vs Nifty])</f>
        <v>-0.56714105151462058</v>
      </c>
      <c r="I528">
        <v>-9.0467706861812006E-2</v>
      </c>
      <c r="J528">
        <f>(Table2[[#This Row],[1M Return vs Nifty]]-AVERAGE(Table2[1M Return vs Nifty]))/_xlfn.STDEV.P(Table2[1M Return vs Nifty])</f>
        <v>0.20901458697695494</v>
      </c>
      <c r="K528">
        <v>-6.9552703115236802</v>
      </c>
      <c r="L528">
        <f>(Table2[[#This Row],[6M Return vs Nifty]]-AVERAGE(Table2[6M Return vs Nifty]))/_xlfn.STDEV.P(Table2[6M Return vs Nifty])</f>
        <v>-0.38233899755521644</v>
      </c>
      <c r="M528">
        <v>-3.87851928617272</v>
      </c>
      <c r="N528">
        <f>(Table2[[#This Row],[1W Return vs Nifty]]-AVERAGE(Table2[1W Return vs Nifty]))/_xlfn.STDEV.P(Table2[1W Return vs Nifty])</f>
        <v>-0.76489195208160587</v>
      </c>
      <c r="O528">
        <v>1316.06</v>
      </c>
      <c r="P528">
        <v>1327.40237409936</v>
      </c>
      <c r="Q528">
        <v>1266.95045348696</v>
      </c>
      <c r="R528">
        <v>23.2543471817987</v>
      </c>
      <c r="S528" s="1">
        <f>(Table2[[#This Row],[Close Price]]-Table2[[#This Row],[20D EMA]])/Table2[[#This Row],[20D EMA]]</f>
        <v>-5.0309256416880721E-2</v>
      </c>
      <c r="T528" s="1">
        <f>(Table2[[#This Row],[Close Price]]-Table2[[#This Row],[50D EMA]])/Table2[[#This Row],[50D EMA]]</f>
        <v>-5.8424164076080747E-2</v>
      </c>
      <c r="U528" s="1">
        <f>(Table2[[#This Row],[Close Price]]-Table2[[#This Row],[200D EMA]])/Table2[[#This Row],[200D EMA]]</f>
        <v>-1.349733404324961E-2</v>
      </c>
      <c r="V528">
        <v>0.85872392860158997</v>
      </c>
      <c r="W528">
        <v>1228.8</v>
      </c>
      <c r="X528">
        <v>1273</v>
      </c>
      <c r="Y528">
        <v>1228.8</v>
      </c>
      <c r="Z528">
        <v>1335.4</v>
      </c>
      <c r="AA528">
        <v>1228.8</v>
      </c>
      <c r="AB528">
        <v>1359</v>
      </c>
      <c r="AC528" s="1">
        <f>(Table2[[#This Row],[Close Price]]/Table2[[#This Row],[Day Low]])-1</f>
        <v>1.7130533854166741E-2</v>
      </c>
      <c r="AD528" s="1">
        <f>(Table2[[#This Row],[Day High]]/Table2[[#This Row],[Close Price]])-1</f>
        <v>1.8522222666720101E-2</v>
      </c>
      <c r="AE528" s="1">
        <f>(Table2[[#This Row],[Close Price]]/Table2[[#This Row],[Current Week Low]])-1</f>
        <v>1.7130533854166741E-2</v>
      </c>
      <c r="AF528" s="1">
        <f>(Table2[[#This Row],[Current Week High]]/Table2[[#This Row],[Close Price]])-1</f>
        <v>6.8448213785654355E-2</v>
      </c>
      <c r="AG528" s="1">
        <f>(Table2[[#This Row],[Close Price]]/Table2[[#This Row],[Current Month Low]])-1</f>
        <v>1.7130533854166741E-2</v>
      </c>
      <c r="AH528" s="1">
        <f>(Table2[[#This Row],[Current Month High]]/Table2[[#This Row],[Close Price]])-1</f>
        <v>8.7330479657558913E-2</v>
      </c>
      <c r="AI528">
        <v>13.732847941753</v>
      </c>
      <c r="AJ528">
        <v>20.049754588852199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</v>
      </c>
      <c r="AM528" t="s">
        <v>3158</v>
      </c>
      <c r="AN528">
        <v>-6.17</v>
      </c>
      <c r="AO528" t="s">
        <v>3158</v>
      </c>
      <c r="AP528">
        <v>1.0328771534163001E-2</v>
      </c>
      <c r="AQ528">
        <f>(Table2[[#This Row],[Sharpe Ratio]]-AVERAGE(Table2[Sharpe Ratio]))/_xlfn.STDEV.P(Table2[Sharpe Ratio])</f>
        <v>-0.55295080240337202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507</v>
      </c>
      <c r="AT528">
        <f>_xlfn.RANK.AVG(Table2[[#This Row],[6M Return vs Nifty Z-Score]],Table2[6M Return vs Nifty Z-Score])</f>
        <v>455</v>
      </c>
      <c r="AU528">
        <f>_xlfn.RANK.AVG(Table2[[#This Row],[Sharpe Ratio Z-Score]],Table2[Sharpe Ratio Z-Score])</f>
        <v>474</v>
      </c>
      <c r="AV528">
        <f>(Table2[[#This Row],[Rank 1Y]]+Table2[[#This Row],[Rank 6M]]+Table2[[#This Row],[Rank Sharpe]])/3</f>
        <v>478.66666666666669</v>
      </c>
    </row>
    <row r="529" spans="1:48" hidden="1" x14ac:dyDescent="0.3">
      <c r="A529" t="s">
        <v>1667</v>
      </c>
      <c r="B529" t="s">
        <v>1668</v>
      </c>
      <c r="C529" t="s">
        <v>3120</v>
      </c>
      <c r="D529" t="s">
        <v>75</v>
      </c>
      <c r="E529">
        <v>5222.2992582199904</v>
      </c>
      <c r="F529">
        <v>230.45</v>
      </c>
      <c r="G529">
        <v>-4.1287883000400596</v>
      </c>
      <c r="H529">
        <f>(Table2[[#This Row],[1Y Return vs Nifty]]-AVERAGE(Table2[1Y Return vs Nifty]))/_xlfn.STDEV.P(Table2[1Y Return vs Nifty])</f>
        <v>-0.45920229289477704</v>
      </c>
      <c r="I529">
        <v>4.9415442845863398</v>
      </c>
      <c r="J529">
        <f>(Table2[[#This Row],[1M Return vs Nifty]]-AVERAGE(Table2[1M Return vs Nifty]))/_xlfn.STDEV.P(Table2[1M Return vs Nifty])</f>
        <v>0.77209054635950181</v>
      </c>
      <c r="K529">
        <v>6.54575880445039</v>
      </c>
      <c r="L529">
        <f>(Table2[[#This Row],[6M Return vs Nifty]]-AVERAGE(Table2[6M Return vs Nifty]))/_xlfn.STDEV.P(Table2[6M Return vs Nifty])</f>
        <v>0.11132048799025586</v>
      </c>
      <c r="M529">
        <v>-1.8186660994468</v>
      </c>
      <c r="N529">
        <f>(Table2[[#This Row],[1W Return vs Nifty]]-AVERAGE(Table2[1W Return vs Nifty]))/_xlfn.STDEV.P(Table2[1W Return vs Nifty])</f>
        <v>-0.36166435502061778</v>
      </c>
      <c r="O529">
        <v>224.41</v>
      </c>
      <c r="P529">
        <v>225.11717351264301</v>
      </c>
      <c r="Q529">
        <v>216.687096465167</v>
      </c>
      <c r="R529">
        <v>46.865042952815202</v>
      </c>
      <c r="S529" s="1">
        <f>(Table2[[#This Row],[Close Price]]-Table2[[#This Row],[20D EMA]])/Table2[[#This Row],[20D EMA]]</f>
        <v>2.6915021612227585E-2</v>
      </c>
      <c r="T529" s="1">
        <f>(Table2[[#This Row],[Close Price]]-Table2[[#This Row],[50D EMA]])/Table2[[#This Row],[50D EMA]]</f>
        <v>2.3689114447136929E-2</v>
      </c>
      <c r="U529" s="1">
        <f>(Table2[[#This Row],[Close Price]]-Table2[[#This Row],[200D EMA]])/Table2[[#This Row],[200D EMA]]</f>
        <v>6.3515104311000853E-2</v>
      </c>
      <c r="V529">
        <v>1.1590826488327299</v>
      </c>
      <c r="W529">
        <v>222.26</v>
      </c>
      <c r="X529">
        <v>232</v>
      </c>
      <c r="Y529">
        <v>207.03</v>
      </c>
      <c r="Z529">
        <v>232</v>
      </c>
      <c r="AA529">
        <v>207.03</v>
      </c>
      <c r="AB529">
        <v>258</v>
      </c>
      <c r="AC529" s="1">
        <f>(Table2[[#This Row],[Close Price]]/Table2[[#This Row],[Day Low]])-1</f>
        <v>3.6848735714928527E-2</v>
      </c>
      <c r="AD529" s="1">
        <f>(Table2[[#This Row],[Day High]]/Table2[[#This Row],[Close Price]])-1</f>
        <v>6.7259709264482215E-3</v>
      </c>
      <c r="AE529" s="1">
        <f>(Table2[[#This Row],[Close Price]]/Table2[[#This Row],[Current Week Low]])-1</f>
        <v>0.1131237018789546</v>
      </c>
      <c r="AF529" s="1">
        <f>(Table2[[#This Row],[Current Week High]]/Table2[[#This Row],[Close Price]])-1</f>
        <v>6.7259709264482215E-3</v>
      </c>
      <c r="AG529" s="1">
        <f>(Table2[[#This Row],[Close Price]]/Table2[[#This Row],[Current Month Low]])-1</f>
        <v>0.1131237018789546</v>
      </c>
      <c r="AH529" s="1">
        <f>(Table2[[#This Row],[Current Month High]]/Table2[[#This Row],[Close Price]])-1</f>
        <v>0.1195487090475158</v>
      </c>
      <c r="AI529">
        <v>11.9548709047515</v>
      </c>
      <c r="AJ529">
        <v>24.905149051490501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7.0000000000000007E-2</v>
      </c>
      <c r="AM529" t="s">
        <v>3159</v>
      </c>
      <c r="AN529">
        <v>3.42</v>
      </c>
      <c r="AO529" t="s">
        <v>3159</v>
      </c>
      <c r="AP529">
        <v>-6.7854574308720994E-2</v>
      </c>
      <c r="AQ529">
        <f>(Table2[[#This Row],[Sharpe Ratio]]-AVERAGE(Table2[Sharpe Ratio]))/_xlfn.STDEV.P(Table2[Sharpe Ratio])</f>
        <v>-1.4822162737204296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473</v>
      </c>
      <c r="AT529">
        <f>_xlfn.RANK.AVG(Table2[[#This Row],[6M Return vs Nifty Z-Score]],Table2[6M Return vs Nifty Z-Score])</f>
        <v>279</v>
      </c>
      <c r="AU529">
        <f>_xlfn.RANK.AVG(Table2[[#This Row],[Sharpe Ratio Z-Score]],Table2[Sharpe Ratio Z-Score])</f>
        <v>687</v>
      </c>
      <c r="AV529">
        <f>(Table2[[#This Row],[Rank 1Y]]+Table2[[#This Row],[Rank 6M]]+Table2[[#This Row],[Rank Sharpe]])/3</f>
        <v>479.66666666666669</v>
      </c>
    </row>
    <row r="530" spans="1:48" x14ac:dyDescent="0.3">
      <c r="A530" t="s">
        <v>1392</v>
      </c>
      <c r="B530" t="s">
        <v>1393</v>
      </c>
      <c r="C530" t="s">
        <v>3122</v>
      </c>
      <c r="D530" t="s">
        <v>91</v>
      </c>
      <c r="E530">
        <v>7703.4848160399997</v>
      </c>
      <c r="F530">
        <v>1617.2</v>
      </c>
      <c r="G530">
        <v>-10.1140028705481</v>
      </c>
      <c r="H530">
        <f>(Table2[[#This Row],[1Y Return vs Nifty]]-AVERAGE(Table2[1Y Return vs Nifty]))/_xlfn.STDEV.P(Table2[1Y Return vs Nifty])</f>
        <v>-0.56462804653886778</v>
      </c>
      <c r="I530">
        <v>19.796974226086601</v>
      </c>
      <c r="J530">
        <f>(Table2[[#This Row],[1M Return vs Nifty]]-AVERAGE(Table2[1M Return vs Nifty]))/_xlfn.STDEV.P(Table2[1M Return vs Nifty])</f>
        <v>2.434394905046692</v>
      </c>
      <c r="K530">
        <v>10.0246609991329</v>
      </c>
      <c r="L530">
        <f>(Table2[[#This Row],[6M Return vs Nifty]]-AVERAGE(Table2[6M Return vs Nifty]))/_xlfn.STDEV.P(Table2[6M Return vs Nifty])</f>
        <v>0.23852509239022768</v>
      </c>
      <c r="M530">
        <v>3.5660852055035801</v>
      </c>
      <c r="N530">
        <f>(Table2[[#This Row],[1W Return vs Nifty]]-AVERAGE(Table2[1W Return vs Nifty]))/_xlfn.STDEV.P(Table2[1W Return vs Nifty])</f>
        <v>0.69243034622231503</v>
      </c>
      <c r="O530">
        <v>1578.69</v>
      </c>
      <c r="P530">
        <v>1524.5317050446799</v>
      </c>
      <c r="Q530">
        <v>1456.30700165961</v>
      </c>
      <c r="R530">
        <v>71.331928568773606</v>
      </c>
      <c r="S530" s="1">
        <f>(Table2[[#This Row],[Close Price]]-Table2[[#This Row],[20D EMA]])/Table2[[#This Row],[20D EMA]]</f>
        <v>2.4393642830448023E-2</v>
      </c>
      <c r="T530" s="1">
        <f>(Table2[[#This Row],[Close Price]]-Table2[[#This Row],[50D EMA]])/Table2[[#This Row],[50D EMA]]</f>
        <v>6.0784760755503112E-2</v>
      </c>
      <c r="U530" s="1">
        <f>(Table2[[#This Row],[Close Price]]-Table2[[#This Row],[200D EMA]])/Table2[[#This Row],[200D EMA]]</f>
        <v>0.11048013788097982</v>
      </c>
      <c r="V530">
        <v>0.76005688645011305</v>
      </c>
      <c r="W530">
        <v>1583.25</v>
      </c>
      <c r="X530">
        <v>1720.3</v>
      </c>
      <c r="Y530">
        <v>1537.6</v>
      </c>
      <c r="Z530">
        <v>1720.3</v>
      </c>
      <c r="AA530">
        <v>1406.2</v>
      </c>
      <c r="AB530">
        <v>1720.3</v>
      </c>
      <c r="AC530" s="1">
        <f>(Table2[[#This Row],[Close Price]]/Table2[[#This Row],[Day Low]])-1</f>
        <v>2.144323385441349E-2</v>
      </c>
      <c r="AD530" s="1">
        <f>(Table2[[#This Row],[Day High]]/Table2[[#This Row],[Close Price]])-1</f>
        <v>6.375216423447938E-2</v>
      </c>
      <c r="AE530" s="1">
        <f>(Table2[[#This Row],[Close Price]]/Table2[[#This Row],[Current Week Low]])-1</f>
        <v>5.1768990634755596E-2</v>
      </c>
      <c r="AF530" s="1">
        <f>(Table2[[#This Row],[Current Week High]]/Table2[[#This Row],[Close Price]])-1</f>
        <v>6.375216423447938E-2</v>
      </c>
      <c r="AG530" s="1">
        <f>(Table2[[#This Row],[Close Price]]/Table2[[#This Row],[Current Month Low]])-1</f>
        <v>0.15004977954771714</v>
      </c>
      <c r="AH530" s="1">
        <f>(Table2[[#This Row],[Current Month High]]/Table2[[#This Row],[Close Price]])-1</f>
        <v>6.375216423447938E-2</v>
      </c>
      <c r="AI530">
        <v>6.37521642344793</v>
      </c>
      <c r="AJ530">
        <v>29.376000000000001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0.18</v>
      </c>
      <c r="AM530" t="s">
        <v>3159</v>
      </c>
      <c r="AN530">
        <v>9.5</v>
      </c>
      <c r="AO530" t="s">
        <v>3159</v>
      </c>
      <c r="AP530">
        <v>-8.6123646008587004E-2</v>
      </c>
      <c r="AQ530">
        <f>(Table2[[#This Row],[Sharpe Ratio]]-AVERAGE(Table2[Sharpe Ratio]))/_xlfn.STDEV.P(Table2[Sharpe Ratio])</f>
        <v>-1.6993573712352052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1.1013649258851617</v>
      </c>
      <c r="AS530">
        <f>_xlfn.RANK.AVG(Table2[[#This Row],[1Y Return vs Nifty Z-Score]],Table2[1Y Return vs Nifty Z-Score])</f>
        <v>503</v>
      </c>
      <c r="AT530">
        <f>_xlfn.RANK.AVG(Table2[[#This Row],[6M Return vs Nifty Z-Score]],Table2[6M Return vs Nifty Z-Score])</f>
        <v>239</v>
      </c>
      <c r="AU530">
        <f>_xlfn.RANK.AVG(Table2[[#This Row],[Sharpe Ratio Z-Score]],Table2[Sharpe Ratio Z-Score])</f>
        <v>698</v>
      </c>
      <c r="AV530">
        <f>(Table2[[#This Row],[Rank 1Y]]+Table2[[#This Row],[Rank 6M]]+Table2[[#This Row],[Rank Sharpe]])/3</f>
        <v>480</v>
      </c>
    </row>
    <row r="531" spans="1:48" x14ac:dyDescent="0.3">
      <c r="A531" t="s">
        <v>22</v>
      </c>
      <c r="B531" t="s">
        <v>23</v>
      </c>
      <c r="C531" t="s">
        <v>3112</v>
      </c>
      <c r="D531" t="s">
        <v>24</v>
      </c>
      <c r="E531">
        <v>1325507.6678432401</v>
      </c>
      <c r="F531">
        <v>1734.6</v>
      </c>
      <c r="G531">
        <v>-10.366479927242199</v>
      </c>
      <c r="H531">
        <f>(Table2[[#This Row],[1Y Return vs Nifty]]-AVERAGE(Table2[1Y Return vs Nifty]))/_xlfn.STDEV.P(Table2[1Y Return vs Nifty])</f>
        <v>-0.56907526955255472</v>
      </c>
      <c r="I531">
        <v>6.5560081956271903</v>
      </c>
      <c r="J531">
        <f>(Table2[[#This Row],[1M Return vs Nifty]]-AVERAGE(Table2[1M Return vs Nifty]))/_xlfn.STDEV.P(Table2[1M Return vs Nifty])</f>
        <v>0.95274707443272033</v>
      </c>
      <c r="K531">
        <v>6.4311459182408504</v>
      </c>
      <c r="L531">
        <f>(Table2[[#This Row],[6M Return vs Nifty]]-AVERAGE(Table2[6M Return vs Nifty]))/_xlfn.STDEV.P(Table2[6M Return vs Nifty])</f>
        <v>0.10712971571970803</v>
      </c>
      <c r="M531">
        <v>2.60159448482566</v>
      </c>
      <c r="N531">
        <f>(Table2[[#This Row],[1W Return vs Nifty]]-AVERAGE(Table2[1W Return vs Nifty]))/_xlfn.STDEV.P(Table2[1W Return vs Nifty])</f>
        <v>0.50362597987582847</v>
      </c>
      <c r="O531">
        <v>1712.7</v>
      </c>
      <c r="P531">
        <v>1687.4562566223301</v>
      </c>
      <c r="Q531">
        <v>1614.8070330737501</v>
      </c>
      <c r="R531">
        <v>64.876815125466706</v>
      </c>
      <c r="S531" s="1">
        <f>(Table2[[#This Row],[Close Price]]-Table2[[#This Row],[20D EMA]])/Table2[[#This Row],[20D EMA]]</f>
        <v>1.2786827815729471E-2</v>
      </c>
      <c r="T531" s="1">
        <f>(Table2[[#This Row],[Close Price]]-Table2[[#This Row],[50D EMA]])/Table2[[#This Row],[50D EMA]]</f>
        <v>2.7937757315282547E-2</v>
      </c>
      <c r="U531" s="1">
        <f>(Table2[[#This Row],[Close Price]]-Table2[[#This Row],[200D EMA]])/Table2[[#This Row],[200D EMA]]</f>
        <v>7.4184075541352174E-2</v>
      </c>
      <c r="V531">
        <v>0.76568687195611795</v>
      </c>
      <c r="W531">
        <v>1724.2</v>
      </c>
      <c r="X531">
        <v>1754.75</v>
      </c>
      <c r="Y531">
        <v>1724.2</v>
      </c>
      <c r="Z531">
        <v>1764</v>
      </c>
      <c r="AA531">
        <v>1613</v>
      </c>
      <c r="AB531">
        <v>1768.65</v>
      </c>
      <c r="AC531" s="1">
        <f>(Table2[[#This Row],[Close Price]]/Table2[[#This Row],[Day Low]])-1</f>
        <v>6.0317828558171804E-3</v>
      </c>
      <c r="AD531" s="1">
        <f>(Table2[[#This Row],[Day High]]/Table2[[#This Row],[Close Price]])-1</f>
        <v>1.1616511011184105E-2</v>
      </c>
      <c r="AE531" s="1">
        <f>(Table2[[#This Row],[Close Price]]/Table2[[#This Row],[Current Week Low]])-1</f>
        <v>6.0317828558171804E-3</v>
      </c>
      <c r="AF531" s="1">
        <f>(Table2[[#This Row],[Current Week High]]/Table2[[#This Row],[Close Price]])-1</f>
        <v>1.6949152542372836E-2</v>
      </c>
      <c r="AG531" s="1">
        <f>(Table2[[#This Row],[Close Price]]/Table2[[#This Row],[Current Month Low]])-1</f>
        <v>7.53874767513949E-2</v>
      </c>
      <c r="AH531" s="1">
        <f>(Table2[[#This Row],[Current Month High]]/Table2[[#This Row],[Close Price]])-1</f>
        <v>1.9629885852646245E-2</v>
      </c>
      <c r="AI531">
        <v>3.4244206157039101</v>
      </c>
      <c r="AJ531">
        <v>27.212056763595001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0.02</v>
      </c>
      <c r="AM531" t="s">
        <v>3159</v>
      </c>
      <c r="AN531">
        <v>2.75</v>
      </c>
      <c r="AO531" t="s">
        <v>3159</v>
      </c>
      <c r="AP531">
        <v>-4.9794177592199E-2</v>
      </c>
      <c r="AQ531">
        <f>(Table2[[#This Row],[Sharpe Ratio]]-AVERAGE(Table2[Sharpe Ratio]))/_xlfn.STDEV.P(Table2[Sharpe Ratio])</f>
        <v>-1.2675554289328645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-0.27312792845716238</v>
      </c>
      <c r="AS531">
        <f>_xlfn.RANK.AVG(Table2[[#This Row],[1Y Return vs Nifty Z-Score]],Table2[1Y Return vs Nifty Z-Score])</f>
        <v>510</v>
      </c>
      <c r="AT531">
        <f>_xlfn.RANK.AVG(Table2[[#This Row],[6M Return vs Nifty Z-Score]],Table2[6M Return vs Nifty Z-Score])</f>
        <v>282</v>
      </c>
      <c r="AU531">
        <f>_xlfn.RANK.AVG(Table2[[#This Row],[Sharpe Ratio Z-Score]],Table2[Sharpe Ratio Z-Score])</f>
        <v>657</v>
      </c>
      <c r="AV531">
        <f>(Table2[[#This Row],[Rank 1Y]]+Table2[[#This Row],[Rank 6M]]+Table2[[#This Row],[Rank Sharpe]])/3</f>
        <v>483</v>
      </c>
    </row>
    <row r="532" spans="1:48" hidden="1" x14ac:dyDescent="0.3">
      <c r="A532" t="s">
        <v>1731</v>
      </c>
      <c r="B532" t="s">
        <v>1732</v>
      </c>
      <c r="C532" t="s">
        <v>3126</v>
      </c>
      <c r="D532" t="s">
        <v>278</v>
      </c>
      <c r="E532">
        <v>4697.4984445999999</v>
      </c>
      <c r="F532">
        <v>281.45</v>
      </c>
      <c r="G532">
        <v>4.2344147074903297E-2</v>
      </c>
      <c r="H532">
        <f>(Table2[[#This Row],[1Y Return vs Nifty]]-AVERAGE(Table2[1Y Return vs Nifty]))/_xlfn.STDEV.P(Table2[1Y Return vs Nifty])</f>
        <v>-0.38573044378960969</v>
      </c>
      <c r="I532">
        <v>1.8840904996436501</v>
      </c>
      <c r="J532">
        <f>(Table2[[#This Row],[1M Return vs Nifty]]-AVERAGE(Table2[1M Return vs Nifty]))/_xlfn.STDEV.P(Table2[1M Return vs Nifty])</f>
        <v>0.42996522429146855</v>
      </c>
      <c r="K532">
        <v>-3.0320638032260101</v>
      </c>
      <c r="L532">
        <f>(Table2[[#This Row],[6M Return vs Nifty]]-AVERAGE(Table2[6M Return vs Nifty]))/_xlfn.STDEV.P(Table2[6M Return vs Nifty])</f>
        <v>-0.23888859166849857</v>
      </c>
      <c r="M532">
        <v>0.18781789153152501</v>
      </c>
      <c r="N532">
        <f>(Table2[[#This Row],[1W Return vs Nifty]]-AVERAGE(Table2[1W Return vs Nifty]))/_xlfn.STDEV.P(Table2[1W Return vs Nifty])</f>
        <v>3.1115928272059692E-2</v>
      </c>
      <c r="O532">
        <v>282.04000000000002</v>
      </c>
      <c r="P532">
        <v>284.74719475836503</v>
      </c>
      <c r="Q532">
        <v>274.92787367613403</v>
      </c>
      <c r="R532">
        <v>42.686390656974602</v>
      </c>
      <c r="S532" s="1">
        <f>(Table2[[#This Row],[Close Price]]-Table2[[#This Row],[20D EMA]])/Table2[[#This Row],[20D EMA]]</f>
        <v>-2.0919018578926104E-3</v>
      </c>
      <c r="T532" s="1">
        <f>(Table2[[#This Row],[Close Price]]-Table2[[#This Row],[50D EMA]])/Table2[[#This Row],[50D EMA]]</f>
        <v>-1.1579375737706635E-2</v>
      </c>
      <c r="U532" s="1">
        <f>(Table2[[#This Row],[Close Price]]-Table2[[#This Row],[200D EMA]])/Table2[[#This Row],[200D EMA]]</f>
        <v>2.3723045017796374E-2</v>
      </c>
      <c r="V532">
        <v>0.54761330768182803</v>
      </c>
      <c r="W532">
        <v>273.5</v>
      </c>
      <c r="X532">
        <v>284.75</v>
      </c>
      <c r="Y532">
        <v>261.10000000000002</v>
      </c>
      <c r="Z532">
        <v>284.75</v>
      </c>
      <c r="AA532">
        <v>261.10000000000002</v>
      </c>
      <c r="AB532">
        <v>306.55</v>
      </c>
      <c r="AC532" s="1">
        <f>(Table2[[#This Row],[Close Price]]/Table2[[#This Row],[Day Low]])-1</f>
        <v>2.9067641681901346E-2</v>
      </c>
      <c r="AD532" s="1">
        <f>(Table2[[#This Row],[Day High]]/Table2[[#This Row],[Close Price]])-1</f>
        <v>1.1724995558713758E-2</v>
      </c>
      <c r="AE532" s="1">
        <f>(Table2[[#This Row],[Close Price]]/Table2[[#This Row],[Current Week Low]])-1</f>
        <v>7.7939486786671619E-2</v>
      </c>
      <c r="AF532" s="1">
        <f>(Table2[[#This Row],[Current Week High]]/Table2[[#This Row],[Close Price]])-1</f>
        <v>1.1724995558713758E-2</v>
      </c>
      <c r="AG532" s="1">
        <f>(Table2[[#This Row],[Close Price]]/Table2[[#This Row],[Current Month Low]])-1</f>
        <v>7.7939486786671619E-2</v>
      </c>
      <c r="AH532" s="1">
        <f>(Table2[[#This Row],[Current Month High]]/Table2[[#This Row],[Close Price]])-1</f>
        <v>8.918102682536877E-2</v>
      </c>
      <c r="AI532">
        <v>19.381772961449599</v>
      </c>
      <c r="AJ532">
        <v>33.325438180956901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-0.01</v>
      </c>
      <c r="AM532" t="s">
        <v>3158</v>
      </c>
      <c r="AN532">
        <v>-1.95</v>
      </c>
      <c r="AO532" t="s">
        <v>3158</v>
      </c>
      <c r="AP532">
        <v>-2.1347286217527E-2</v>
      </c>
      <c r="AQ532">
        <f>(Table2[[#This Row],[Sharpe Ratio]]-AVERAGE(Table2[Sharpe Ratio]))/_xlfn.STDEV.P(Table2[Sharpe Ratio])</f>
        <v>-0.92944360171696994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442</v>
      </c>
      <c r="AT532">
        <f>_xlfn.RANK.AVG(Table2[[#This Row],[6M Return vs Nifty Z-Score]],Table2[6M Return vs Nifty Z-Score])</f>
        <v>408</v>
      </c>
      <c r="AU532">
        <f>_xlfn.RANK.AVG(Table2[[#This Row],[Sharpe Ratio Z-Score]],Table2[Sharpe Ratio Z-Score])</f>
        <v>601</v>
      </c>
      <c r="AV532">
        <f>(Table2[[#This Row],[Rank 1Y]]+Table2[[#This Row],[Rank 6M]]+Table2[[#This Row],[Rank Sharpe]])/3</f>
        <v>483.66666666666669</v>
      </c>
    </row>
    <row r="533" spans="1:48" hidden="1" x14ac:dyDescent="0.3">
      <c r="A533" t="s">
        <v>1259</v>
      </c>
      <c r="B533" t="s">
        <v>1260</v>
      </c>
      <c r="C533" t="s">
        <v>3123</v>
      </c>
      <c r="D533" t="s">
        <v>131</v>
      </c>
      <c r="E533">
        <v>8970.7103667149895</v>
      </c>
      <c r="F533">
        <v>505.15</v>
      </c>
      <c r="G533">
        <v>-44.103306434409802</v>
      </c>
      <c r="H533">
        <f>(Table2[[#This Row],[1Y Return vs Nifty]]-AVERAGE(Table2[1Y Return vs Nifty]))/_xlfn.STDEV.P(Table2[1Y Return vs Nifty])</f>
        <v>-1.1633280433133755</v>
      </c>
      <c r="I533">
        <v>17.356334305220699</v>
      </c>
      <c r="J533">
        <f>(Table2[[#This Row],[1M Return vs Nifty]]-AVERAGE(Table2[1M Return vs Nifty]))/_xlfn.STDEV.P(Table2[1M Return vs Nifty])</f>
        <v>2.1612902965353333</v>
      </c>
      <c r="K533">
        <v>-4.1229822695774399</v>
      </c>
      <c r="L533">
        <f>(Table2[[#This Row],[6M Return vs Nifty]]-AVERAGE(Table2[6M Return vs Nifty]))/_xlfn.STDEV.P(Table2[6M Return vs Nifty])</f>
        <v>-0.27877756933420206</v>
      </c>
      <c r="M533">
        <v>26.8844855033913</v>
      </c>
      <c r="N533">
        <f>(Table2[[#This Row],[1W Return vs Nifty]]-AVERAGE(Table2[1W Return vs Nifty]))/_xlfn.STDEV.P(Table2[1W Return vs Nifty])</f>
        <v>5.2571355300751037</v>
      </c>
      <c r="O533">
        <v>427.5</v>
      </c>
      <c r="P533">
        <v>431.53844080652101</v>
      </c>
      <c r="Q533">
        <v>462.782454498535</v>
      </c>
      <c r="R533">
        <v>82.506634273377003</v>
      </c>
      <c r="S533" s="1">
        <f>(Table2[[#This Row],[Close Price]]-Table2[[#This Row],[20D EMA]])/Table2[[#This Row],[20D EMA]]</f>
        <v>0.18163742690058474</v>
      </c>
      <c r="T533" s="1">
        <f>(Table2[[#This Row],[Close Price]]-Table2[[#This Row],[50D EMA]])/Table2[[#This Row],[50D EMA]]</f>
        <v>0.1705793788750386</v>
      </c>
      <c r="U533" s="1">
        <f>(Table2[[#This Row],[Close Price]]-Table2[[#This Row],[200D EMA]])/Table2[[#This Row],[200D EMA]]</f>
        <v>9.1549593312421254E-2</v>
      </c>
      <c r="V533">
        <v>3.5655303552673798</v>
      </c>
      <c r="W533">
        <v>481.45</v>
      </c>
      <c r="X533">
        <v>509</v>
      </c>
      <c r="Y533">
        <v>385.85</v>
      </c>
      <c r="Z533">
        <v>509.95</v>
      </c>
      <c r="AA533">
        <v>376.35</v>
      </c>
      <c r="AB533">
        <v>509.95</v>
      </c>
      <c r="AC533" s="1">
        <f>(Table2[[#This Row],[Close Price]]/Table2[[#This Row],[Day Low]])-1</f>
        <v>4.9226295565479194E-2</v>
      </c>
      <c r="AD533" s="1">
        <f>(Table2[[#This Row],[Day High]]/Table2[[#This Row],[Close Price]])-1</f>
        <v>7.6214985647828914E-3</v>
      </c>
      <c r="AE533" s="1">
        <f>(Table2[[#This Row],[Close Price]]/Table2[[#This Row],[Current Week Low]])-1</f>
        <v>0.30918750809900208</v>
      </c>
      <c r="AF533" s="1">
        <f>(Table2[[#This Row],[Current Week High]]/Table2[[#This Row],[Close Price]])-1</f>
        <v>9.502128080768113E-3</v>
      </c>
      <c r="AG533" s="1">
        <f>(Table2[[#This Row],[Close Price]]/Table2[[#This Row],[Current Month Low]])-1</f>
        <v>0.34223462202736799</v>
      </c>
      <c r="AH533" s="1">
        <f>(Table2[[#This Row],[Current Month High]]/Table2[[#This Row],[Close Price]])-1</f>
        <v>9.502128080768113E-3</v>
      </c>
      <c r="AI533">
        <v>39.602098386617797</v>
      </c>
      <c r="AJ533">
        <v>34.223462202736798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0.26</v>
      </c>
      <c r="AM533" t="s">
        <v>3159</v>
      </c>
      <c r="AN533">
        <v>21.52</v>
      </c>
      <c r="AO533" t="s">
        <v>3159</v>
      </c>
      <c r="AP533">
        <v>5.3801759364391001E-2</v>
      </c>
      <c r="AQ533">
        <f>(Table2[[#This Row],[Sharpe Ratio]]-AVERAGE(Table2[Sharpe Ratio]))/_xlfn.STDEV.P(Table2[Sharpe Ratio])</f>
        <v>-3.6242978120683909E-2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690</v>
      </c>
      <c r="AT533">
        <f>_xlfn.RANK.AVG(Table2[[#This Row],[6M Return vs Nifty Z-Score]],Table2[6M Return vs Nifty Z-Score])</f>
        <v>417</v>
      </c>
      <c r="AU533">
        <f>_xlfn.RANK.AVG(Table2[[#This Row],[Sharpe Ratio Z-Score]],Table2[Sharpe Ratio Z-Score])</f>
        <v>346</v>
      </c>
      <c r="AV533">
        <f>(Table2[[#This Row],[Rank 1Y]]+Table2[[#This Row],[Rank 6M]]+Table2[[#This Row],[Rank Sharpe]])/3</f>
        <v>484.33333333333331</v>
      </c>
    </row>
    <row r="534" spans="1:48" hidden="1" x14ac:dyDescent="0.3">
      <c r="A534" t="s">
        <v>1074</v>
      </c>
      <c r="B534" t="s">
        <v>1075</v>
      </c>
      <c r="C534" t="s">
        <v>3114</v>
      </c>
      <c r="D534" t="s">
        <v>125</v>
      </c>
      <c r="E534">
        <v>11989.886733200001</v>
      </c>
      <c r="F534">
        <v>1884.25</v>
      </c>
      <c r="G534">
        <v>-4.8921983211293902</v>
      </c>
      <c r="H534">
        <f>(Table2[[#This Row],[1Y Return vs Nifty]]-AVERAGE(Table2[1Y Return vs Nifty]))/_xlfn.STDEV.P(Table2[1Y Return vs Nifty])</f>
        <v>-0.47264927559935238</v>
      </c>
      <c r="I534">
        <v>-5.1328230551742999</v>
      </c>
      <c r="J534">
        <f>(Table2[[#This Row],[1M Return vs Nifty]]-AVERAGE(Table2[1M Return vs Nifty]))/_xlfn.STDEV.P(Table2[1M Return vs Nifty])</f>
        <v>-0.35521878133059442</v>
      </c>
      <c r="K534">
        <v>5.4272613960142602</v>
      </c>
      <c r="L534">
        <f>(Table2[[#This Row],[6M Return vs Nifty]]-AVERAGE(Table2[6M Return vs Nifty]))/_xlfn.STDEV.P(Table2[6M Return vs Nifty])</f>
        <v>7.0423097836550749E-2</v>
      </c>
      <c r="M534">
        <v>1.21999711163019</v>
      </c>
      <c r="N534">
        <f>(Table2[[#This Row],[1W Return vs Nifty]]-AVERAGE(Table2[1W Return vs Nifty]))/_xlfn.STDEV.P(Table2[1W Return vs Nifty])</f>
        <v>0.23317069088269646</v>
      </c>
      <c r="O534">
        <v>1919.46</v>
      </c>
      <c r="P534">
        <v>2010.1348605410799</v>
      </c>
      <c r="Q534">
        <v>1907.06481022054</v>
      </c>
      <c r="R534">
        <v>38.236229650886301</v>
      </c>
      <c r="S534" s="1">
        <f>(Table2[[#This Row],[Close Price]]-Table2[[#This Row],[20D EMA]])/Table2[[#This Row],[20D EMA]]</f>
        <v>-1.8343700832525834E-2</v>
      </c>
      <c r="T534" s="1">
        <f>(Table2[[#This Row],[Close Price]]-Table2[[#This Row],[50D EMA]])/Table2[[#This Row],[50D EMA]]</f>
        <v>-6.2625082034145074E-2</v>
      </c>
      <c r="U534" s="1">
        <f>(Table2[[#This Row],[Close Price]]-Table2[[#This Row],[200D EMA]])/Table2[[#This Row],[200D EMA]]</f>
        <v>-1.19633114188194E-2</v>
      </c>
      <c r="V534">
        <v>1.3385689283255799</v>
      </c>
      <c r="W534">
        <v>1840.75</v>
      </c>
      <c r="X534">
        <v>1890</v>
      </c>
      <c r="Y534">
        <v>1799.15</v>
      </c>
      <c r="Z534">
        <v>1890</v>
      </c>
      <c r="AA534">
        <v>1775.05</v>
      </c>
      <c r="AB534">
        <v>2033.6</v>
      </c>
      <c r="AC534" s="1">
        <f>(Table2[[#This Row],[Close Price]]/Table2[[#This Row],[Day Low]])-1</f>
        <v>2.3631671872877957E-2</v>
      </c>
      <c r="AD534" s="1">
        <f>(Table2[[#This Row],[Day High]]/Table2[[#This Row],[Close Price]])-1</f>
        <v>3.0516120472336983E-3</v>
      </c>
      <c r="AE534" s="1">
        <f>(Table2[[#This Row],[Close Price]]/Table2[[#This Row],[Current Week Low]])-1</f>
        <v>4.7300113942695177E-2</v>
      </c>
      <c r="AF534" s="1">
        <f>(Table2[[#This Row],[Current Week High]]/Table2[[#This Row],[Close Price]])-1</f>
        <v>3.0516120472336983E-3</v>
      </c>
      <c r="AG534" s="1">
        <f>(Table2[[#This Row],[Close Price]]/Table2[[#This Row],[Current Month Low]])-1</f>
        <v>6.1519393819892354E-2</v>
      </c>
      <c r="AH534" s="1">
        <f>(Table2[[#This Row],[Current Month High]]/Table2[[#This Row],[Close Price]])-1</f>
        <v>7.9262305957277457E-2</v>
      </c>
      <c r="AI534">
        <v>31.829640440493499</v>
      </c>
      <c r="AJ534">
        <v>30.837065583446101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-0.16</v>
      </c>
      <c r="AM534" t="s">
        <v>3158</v>
      </c>
      <c r="AN534">
        <v>-2.5499999999999998</v>
      </c>
      <c r="AO534" t="s">
        <v>3158</v>
      </c>
      <c r="AP534">
        <v>-6.0922298250337001E-2</v>
      </c>
      <c r="AQ534">
        <f>(Table2[[#This Row],[Sharpe Ratio]]-AVERAGE(Table2[Sharpe Ratio]))/_xlfn.STDEV.P(Table2[Sharpe Ratio])</f>
        <v>-1.3998211714228157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479</v>
      </c>
      <c r="AT534">
        <f>_xlfn.RANK.AVG(Table2[[#This Row],[6M Return vs Nifty Z-Score]],Table2[6M Return vs Nifty Z-Score])</f>
        <v>299</v>
      </c>
      <c r="AU534">
        <f>_xlfn.RANK.AVG(Table2[[#This Row],[Sharpe Ratio Z-Score]],Table2[Sharpe Ratio Z-Score])</f>
        <v>676</v>
      </c>
      <c r="AV534">
        <f>(Table2[[#This Row],[Rank 1Y]]+Table2[[#This Row],[Rank 6M]]+Table2[[#This Row],[Rank Sharpe]])/3</f>
        <v>484.66666666666669</v>
      </c>
    </row>
    <row r="535" spans="1:48" hidden="1" x14ac:dyDescent="0.3">
      <c r="A535" t="s">
        <v>19</v>
      </c>
      <c r="B535" t="s">
        <v>20</v>
      </c>
      <c r="C535" t="s">
        <v>3111</v>
      </c>
      <c r="D535" t="s">
        <v>21</v>
      </c>
      <c r="E535">
        <v>1477862.1180398699</v>
      </c>
      <c r="F535">
        <v>4084.65</v>
      </c>
      <c r="G535">
        <v>-6.2671970954616096</v>
      </c>
      <c r="H535">
        <f>(Table2[[#This Row],[1Y Return vs Nifty]]-AVERAGE(Table2[1Y Return vs Nifty]))/_xlfn.STDEV.P(Table2[1Y Return vs Nifty])</f>
        <v>-0.49686900579214494</v>
      </c>
      <c r="I535">
        <v>0.96593657959611701</v>
      </c>
      <c r="J535">
        <f>(Table2[[#This Row],[1M Return vs Nifty]]-AVERAGE(Table2[1M Return vs Nifty]))/_xlfn.STDEV.P(Table2[1M Return vs Nifty])</f>
        <v>0.32722492870587971</v>
      </c>
      <c r="K535">
        <v>-0.76994882757877303</v>
      </c>
      <c r="L535">
        <f>(Table2[[#This Row],[6M Return vs Nifty]]-AVERAGE(Table2[6M Return vs Nifty]))/_xlfn.STDEV.P(Table2[6M Return vs Nifty])</f>
        <v>-0.15617530325691698</v>
      </c>
      <c r="M535">
        <v>2.0145283238671401</v>
      </c>
      <c r="N535">
        <f>(Table2[[#This Row],[1W Return vs Nifty]]-AVERAGE(Table2[1W Return vs Nifty]))/_xlfn.STDEV.P(Table2[1W Return vs Nifty])</f>
        <v>0.38870454813273164</v>
      </c>
      <c r="O535">
        <v>4137.05</v>
      </c>
      <c r="P535">
        <v>4214.1920957673901</v>
      </c>
      <c r="Q535">
        <v>4056.6511726817298</v>
      </c>
      <c r="R535">
        <v>40.121088608376297</v>
      </c>
      <c r="S535" s="1">
        <f>(Table2[[#This Row],[Close Price]]-Table2[[#This Row],[20D EMA]])/Table2[[#This Row],[20D EMA]]</f>
        <v>-1.2666030142251143E-2</v>
      </c>
      <c r="T535" s="1">
        <f>(Table2[[#This Row],[Close Price]]-Table2[[#This Row],[50D EMA]])/Table2[[#This Row],[50D EMA]]</f>
        <v>-3.073948524973465E-2</v>
      </c>
      <c r="U535" s="1">
        <f>(Table2[[#This Row],[Close Price]]-Table2[[#This Row],[200D EMA]])/Table2[[#This Row],[200D EMA]]</f>
        <v>6.9019558563032934E-3</v>
      </c>
      <c r="V535">
        <v>0.91561048355938501</v>
      </c>
      <c r="W535">
        <v>4060.05</v>
      </c>
      <c r="X535">
        <v>4107</v>
      </c>
      <c r="Y535">
        <v>4051</v>
      </c>
      <c r="Z535">
        <v>4134</v>
      </c>
      <c r="AA535">
        <v>3995.15</v>
      </c>
      <c r="AB535">
        <v>4298</v>
      </c>
      <c r="AC535" s="1">
        <f>(Table2[[#This Row],[Close Price]]/Table2[[#This Row],[Day Low]])-1</f>
        <v>6.0590386817895858E-3</v>
      </c>
      <c r="AD535" s="1">
        <f>(Table2[[#This Row],[Day High]]/Table2[[#This Row],[Close Price]])-1</f>
        <v>5.4717050420476365E-3</v>
      </c>
      <c r="AE535" s="1">
        <f>(Table2[[#This Row],[Close Price]]/Table2[[#This Row],[Current Week Low]])-1</f>
        <v>8.3065909651938163E-3</v>
      </c>
      <c r="AF535" s="1">
        <f>(Table2[[#This Row],[Current Week High]]/Table2[[#This Row],[Close Price]])-1</f>
        <v>1.2081818515662368E-2</v>
      </c>
      <c r="AG535" s="1">
        <f>(Table2[[#This Row],[Close Price]]/Table2[[#This Row],[Current Month Low]])-1</f>
        <v>2.2402162622179311E-2</v>
      </c>
      <c r="AH535" s="1">
        <f>(Table2[[#This Row],[Current Month High]]/Table2[[#This Row],[Close Price]])-1</f>
        <v>5.2232137392432598E-2</v>
      </c>
      <c r="AI535">
        <v>12.4270133303955</v>
      </c>
      <c r="AJ535">
        <v>23.366052552098999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3158</v>
      </c>
      <c r="AN535">
        <v>-1.26</v>
      </c>
      <c r="AO535" t="s">
        <v>3158</v>
      </c>
      <c r="AP535">
        <v>-2.0288042411225001E-2</v>
      </c>
      <c r="AQ535">
        <f>(Table2[[#This Row],[Sharpe Ratio]]-AVERAGE(Table2[Sharpe Ratio]))/_xlfn.STDEV.P(Table2[Sharpe Ratio])</f>
        <v>-0.91685372487950423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483</v>
      </c>
      <c r="AT535">
        <f>_xlfn.RANK.AVG(Table2[[#This Row],[6M Return vs Nifty Z-Score]],Table2[6M Return vs Nifty Z-Score])</f>
        <v>378</v>
      </c>
      <c r="AU535">
        <f>_xlfn.RANK.AVG(Table2[[#This Row],[Sharpe Ratio Z-Score]],Table2[Sharpe Ratio Z-Score])</f>
        <v>597</v>
      </c>
      <c r="AV535">
        <f>(Table2[[#This Row],[Rank 1Y]]+Table2[[#This Row],[Rank 6M]]+Table2[[#This Row],[Rank Sharpe]])/3</f>
        <v>486</v>
      </c>
    </row>
    <row r="536" spans="1:48" hidden="1" x14ac:dyDescent="0.3">
      <c r="A536" t="s">
        <v>1633</v>
      </c>
      <c r="B536" t="s">
        <v>1634</v>
      </c>
      <c r="C536" t="s">
        <v>3117</v>
      </c>
      <c r="D536" t="s">
        <v>927</v>
      </c>
      <c r="E536">
        <v>5533.2835444530001</v>
      </c>
      <c r="F536">
        <v>186.93</v>
      </c>
      <c r="G536">
        <v>5.4077726841586902</v>
      </c>
      <c r="H536">
        <f>(Table2[[#This Row],[1Y Return vs Nifty]]-AVERAGE(Table2[1Y Return vs Nifty]))/_xlfn.STDEV.P(Table2[1Y Return vs Nifty])</f>
        <v>-0.29122182751830439</v>
      </c>
      <c r="I536">
        <v>-6.6231430075898601</v>
      </c>
      <c r="J536">
        <f>(Table2[[#This Row],[1M Return vs Nifty]]-AVERAGE(Table2[1M Return vs Nifty]))/_xlfn.STDEV.P(Table2[1M Return vs Nifty])</f>
        <v>-0.52198375296013177</v>
      </c>
      <c r="K536">
        <v>-24.4888466091287</v>
      </c>
      <c r="L536">
        <f>(Table2[[#This Row],[6M Return vs Nifty]]-AVERAGE(Table2[6M Return vs Nifty]))/_xlfn.STDEV.P(Table2[6M Return vs Nifty])</f>
        <v>-1.023446884998173</v>
      </c>
      <c r="M536">
        <v>7.6230660271998296</v>
      </c>
      <c r="N536">
        <f>(Table2[[#This Row],[1W Return vs Nifty]]-AVERAGE(Table2[1W Return vs Nifty]))/_xlfn.STDEV.P(Table2[1W Return vs Nifty])</f>
        <v>1.4866066683976291</v>
      </c>
      <c r="O536">
        <v>187.09</v>
      </c>
      <c r="P536">
        <v>198.562946632387</v>
      </c>
      <c r="Q536">
        <v>197.85281104896899</v>
      </c>
      <c r="R536">
        <v>48.823034813869199</v>
      </c>
      <c r="S536" s="1">
        <f>(Table2[[#This Row],[Close Price]]-Table2[[#This Row],[20D EMA]])/Table2[[#This Row],[20D EMA]]</f>
        <v>-8.552033780533251E-4</v>
      </c>
      <c r="T536" s="1">
        <f>(Table2[[#This Row],[Close Price]]-Table2[[#This Row],[50D EMA]])/Table2[[#This Row],[50D EMA]]</f>
        <v>-5.8585686955602297E-2</v>
      </c>
      <c r="U536" s="1">
        <f>(Table2[[#This Row],[Close Price]]-Table2[[#This Row],[200D EMA]])/Table2[[#This Row],[200D EMA]]</f>
        <v>-5.520675188317422E-2</v>
      </c>
      <c r="V536">
        <v>0.74534159118821997</v>
      </c>
      <c r="W536">
        <v>182</v>
      </c>
      <c r="X536">
        <v>187.89</v>
      </c>
      <c r="Y536">
        <v>169.8</v>
      </c>
      <c r="Z536">
        <v>187.89</v>
      </c>
      <c r="AA536">
        <v>164.8</v>
      </c>
      <c r="AB536">
        <v>212.4</v>
      </c>
      <c r="AC536" s="1">
        <f>(Table2[[#This Row],[Close Price]]/Table2[[#This Row],[Day Low]])-1</f>
        <v>2.7087912087912169E-2</v>
      </c>
      <c r="AD536" s="1">
        <f>(Table2[[#This Row],[Day High]]/Table2[[#This Row],[Close Price]])-1</f>
        <v>5.1356122612742361E-3</v>
      </c>
      <c r="AE536" s="1">
        <f>(Table2[[#This Row],[Close Price]]/Table2[[#This Row],[Current Week Low]])-1</f>
        <v>0.10088339222614828</v>
      </c>
      <c r="AF536" s="1">
        <f>(Table2[[#This Row],[Current Week High]]/Table2[[#This Row],[Close Price]])-1</f>
        <v>5.1356122612742361E-3</v>
      </c>
      <c r="AG536" s="1">
        <f>(Table2[[#This Row],[Close Price]]/Table2[[#This Row],[Current Month Low]])-1</f>
        <v>0.13428398058252422</v>
      </c>
      <c r="AH536" s="1">
        <f>(Table2[[#This Row],[Current Month High]]/Table2[[#This Row],[Close Price]])-1</f>
        <v>0.13625421280693306</v>
      </c>
      <c r="AI536">
        <v>36.200716845878098</v>
      </c>
      <c r="AJ536">
        <v>38.364174685418199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3158</v>
      </c>
      <c r="AN536">
        <v>-3.07</v>
      </c>
      <c r="AO536" t="s">
        <v>3158</v>
      </c>
      <c r="AP536">
        <v>3.4671003241605998E-2</v>
      </c>
      <c r="AQ536">
        <f>(Table2[[#This Row],[Sharpe Ratio]]-AVERAGE(Table2[Sharpe Ratio]))/_xlfn.STDEV.P(Table2[Sharpe Ratio])</f>
        <v>-0.2636258166706863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400</v>
      </c>
      <c r="AT536">
        <f>_xlfn.RANK.AVG(Table2[[#This Row],[6M Return vs Nifty Z-Score]],Table2[6M Return vs Nifty Z-Score])</f>
        <v>652</v>
      </c>
      <c r="AU536">
        <f>_xlfn.RANK.AVG(Table2[[#This Row],[Sharpe Ratio Z-Score]],Table2[Sharpe Ratio Z-Score])</f>
        <v>412</v>
      </c>
      <c r="AV536">
        <f>(Table2[[#This Row],[Rank 1Y]]+Table2[[#This Row],[Rank 6M]]+Table2[[#This Row],[Rank Sharpe]])/3</f>
        <v>488</v>
      </c>
    </row>
    <row r="537" spans="1:48" hidden="1" x14ac:dyDescent="0.3">
      <c r="A537" t="s">
        <v>138</v>
      </c>
      <c r="B537" t="s">
        <v>139</v>
      </c>
      <c r="C537" t="s">
        <v>3112</v>
      </c>
      <c r="D537" t="s">
        <v>54</v>
      </c>
      <c r="E537">
        <v>203273.32759505999</v>
      </c>
      <c r="F537">
        <v>319.95</v>
      </c>
      <c r="G537">
        <v>18.929195010011199</v>
      </c>
      <c r="H537">
        <f>(Table2[[#This Row],[1Y Return vs Nifty]]-AVERAGE(Table2[1Y Return vs Nifty]))/_xlfn.STDEV.P(Table2[1Y Return vs Nifty])</f>
        <v>-5.3050560264633499E-2</v>
      </c>
      <c r="I537">
        <v>-2.8553234365743201</v>
      </c>
      <c r="J537">
        <f>(Table2[[#This Row],[1M Return vs Nifty]]-AVERAGE(Table2[1M Return vs Nifty]))/_xlfn.STDEV.P(Table2[1M Return vs Nifty])</f>
        <v>-0.10036937220438377</v>
      </c>
      <c r="K537">
        <v>-22.812393832127999</v>
      </c>
      <c r="L537">
        <f>(Table2[[#This Row],[6M Return vs Nifty]]-AVERAGE(Table2[6M Return vs Nifty]))/_xlfn.STDEV.P(Table2[6M Return vs Nifty])</f>
        <v>-0.96214809004510871</v>
      </c>
      <c r="M537">
        <v>3.7624056990395598</v>
      </c>
      <c r="N537">
        <f>(Table2[[#This Row],[1W Return vs Nifty]]-AVERAGE(Table2[1W Return vs Nifty]))/_xlfn.STDEV.P(Table2[1W Return vs Nifty])</f>
        <v>0.73086116322057204</v>
      </c>
      <c r="O537">
        <v>328.35</v>
      </c>
      <c r="P537">
        <v>335.096533701314</v>
      </c>
      <c r="Q537">
        <v>316.26516255518197</v>
      </c>
      <c r="R537">
        <v>50.575482864258703</v>
      </c>
      <c r="S537" s="1">
        <f>(Table2[[#This Row],[Close Price]]-Table2[[#This Row],[20D EMA]])/Table2[[#This Row],[20D EMA]]</f>
        <v>-2.5582457743261865E-2</v>
      </c>
      <c r="T537" s="1">
        <f>(Table2[[#This Row],[Close Price]]-Table2[[#This Row],[50D EMA]])/Table2[[#This Row],[50D EMA]]</f>
        <v>-4.5200508444574877E-2</v>
      </c>
      <c r="U537" s="1">
        <f>(Table2[[#This Row],[Close Price]]-Table2[[#This Row],[200D EMA]])/Table2[[#This Row],[200D EMA]]</f>
        <v>1.1651101294392754E-2</v>
      </c>
      <c r="V537">
        <v>0.61226979646148305</v>
      </c>
      <c r="W537">
        <v>318.55</v>
      </c>
      <c r="X537">
        <v>326.75</v>
      </c>
      <c r="Y537">
        <v>310.64999999999998</v>
      </c>
      <c r="Z537">
        <v>326.95</v>
      </c>
      <c r="AA537">
        <v>306</v>
      </c>
      <c r="AB537">
        <v>353</v>
      </c>
      <c r="AC537" s="1">
        <f>(Table2[[#This Row],[Close Price]]/Table2[[#This Row],[Day Low]])-1</f>
        <v>4.394914456129273E-3</v>
      </c>
      <c r="AD537" s="1">
        <f>(Table2[[#This Row],[Day High]]/Table2[[#This Row],[Close Price]])-1</f>
        <v>2.1253320831379874E-2</v>
      </c>
      <c r="AE537" s="1">
        <f>(Table2[[#This Row],[Close Price]]/Table2[[#This Row],[Current Week Low]])-1</f>
        <v>2.9937228392081128E-2</v>
      </c>
      <c r="AF537" s="1">
        <f>(Table2[[#This Row],[Current Week High]]/Table2[[#This Row],[Close Price]])-1</f>
        <v>2.1878418502891073E-2</v>
      </c>
      <c r="AG537" s="1">
        <f>(Table2[[#This Row],[Close Price]]/Table2[[#This Row],[Current Month Low]])-1</f>
        <v>4.5588235294117707E-2</v>
      </c>
      <c r="AH537" s="1">
        <f>(Table2[[#This Row],[Current Month High]]/Table2[[#This Row],[Close Price]])-1</f>
        <v>0.1032973902172214</v>
      </c>
      <c r="AI537">
        <v>23.363025472730101</v>
      </c>
      <c r="AJ537">
        <v>49.649204864359199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-7.0000000000000007E-2</v>
      </c>
      <c r="AM537" t="s">
        <v>3158</v>
      </c>
      <c r="AN537">
        <v>-5.91</v>
      </c>
      <c r="AO537" t="s">
        <v>3158</v>
      </c>
      <c r="AQ537">
        <f>(Table2[[#This Row],[Sharpe Ratio]]-AVERAGE(Table2[Sharpe Ratio]))/_xlfn.STDEV.P(Table2[Sharpe Ratio])</f>
        <v>-0.67571570385832536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311</v>
      </c>
      <c r="AT537">
        <f>_xlfn.RANK.AVG(Table2[[#This Row],[6M Return vs Nifty Z-Score]],Table2[6M Return vs Nifty Z-Score])</f>
        <v>636</v>
      </c>
      <c r="AU537">
        <f>_xlfn.RANK.AVG(Table2[[#This Row],[Sharpe Ratio Z-Score]],Table2[Sharpe Ratio Z-Score])</f>
        <v>521.5</v>
      </c>
      <c r="AV537">
        <f>(Table2[[#This Row],[Rank 1Y]]+Table2[[#This Row],[Rank 6M]]+Table2[[#This Row],[Rank Sharpe]])/3</f>
        <v>489.5</v>
      </c>
    </row>
    <row r="538" spans="1:48" hidden="1" x14ac:dyDescent="0.3">
      <c r="A538" t="s">
        <v>548</v>
      </c>
      <c r="B538" t="s">
        <v>549</v>
      </c>
      <c r="C538" t="s">
        <v>3112</v>
      </c>
      <c r="D538" t="s">
        <v>54</v>
      </c>
      <c r="E538">
        <v>36538.549540098</v>
      </c>
      <c r="F538">
        <v>146.49</v>
      </c>
      <c r="G538">
        <v>-16.566468900381398</v>
      </c>
      <c r="H538">
        <f>(Table2[[#This Row],[1Y Return vs Nifty]]-AVERAGE(Table2[1Y Return vs Nifty]))/_xlfn.STDEV.P(Table2[1Y Return vs Nifty])</f>
        <v>-0.67828413790274489</v>
      </c>
      <c r="I538">
        <v>-17.428886243239599</v>
      </c>
      <c r="J538">
        <f>(Table2[[#This Row],[1M Return vs Nifty]]-AVERAGE(Table2[1M Return vs Nifty]))/_xlfn.STDEV.P(Table2[1M Return vs Nifty])</f>
        <v>-1.7311331448128151</v>
      </c>
      <c r="K538">
        <v>-19.7769775584052</v>
      </c>
      <c r="L538">
        <f>(Table2[[#This Row],[6M Return vs Nifty]]-AVERAGE(Table2[6M Return vs Nifty]))/_xlfn.STDEV.P(Table2[6M Return vs Nifty])</f>
        <v>-0.85115936294656402</v>
      </c>
      <c r="M538">
        <v>-1.3532680554916301</v>
      </c>
      <c r="N538">
        <f>(Table2[[#This Row],[1W Return vs Nifty]]-AVERAGE(Table2[1W Return vs Nifty]))/_xlfn.STDEV.P(Table2[1W Return vs Nifty])</f>
        <v>-0.2705601267434512</v>
      </c>
      <c r="O538">
        <v>157.47</v>
      </c>
      <c r="P538">
        <v>165.742568910269</v>
      </c>
      <c r="Q538">
        <v>163.542851172539</v>
      </c>
      <c r="R538">
        <v>27.8038678295325</v>
      </c>
      <c r="S538" s="1">
        <f>(Table2[[#This Row],[Close Price]]-Table2[[#This Row],[20D EMA]])/Table2[[#This Row],[20D EMA]]</f>
        <v>-6.9727567155648637E-2</v>
      </c>
      <c r="T538" s="1">
        <f>(Table2[[#This Row],[Close Price]]-Table2[[#This Row],[50D EMA]])/Table2[[#This Row],[50D EMA]]</f>
        <v>-0.11615946969358304</v>
      </c>
      <c r="U538" s="1">
        <f>(Table2[[#This Row],[Close Price]]-Table2[[#This Row],[200D EMA]])/Table2[[#This Row],[200D EMA]]</f>
        <v>-0.10427145577001162</v>
      </c>
      <c r="V538">
        <v>1.71925433554429</v>
      </c>
      <c r="W538">
        <v>143</v>
      </c>
      <c r="X538">
        <v>148.30000000000001</v>
      </c>
      <c r="Y538">
        <v>139</v>
      </c>
      <c r="Z538">
        <v>148.30000000000001</v>
      </c>
      <c r="AA538">
        <v>137.66</v>
      </c>
      <c r="AB538">
        <v>189.45</v>
      </c>
      <c r="AC538" s="1">
        <f>(Table2[[#This Row],[Close Price]]/Table2[[#This Row],[Day Low]])-1</f>
        <v>2.4405594405594533E-2</v>
      </c>
      <c r="AD538" s="1">
        <f>(Table2[[#This Row],[Day High]]/Table2[[#This Row],[Close Price]])-1</f>
        <v>1.2355792204246097E-2</v>
      </c>
      <c r="AE538" s="1">
        <f>(Table2[[#This Row],[Close Price]]/Table2[[#This Row],[Current Week Low]])-1</f>
        <v>5.3884892086331071E-2</v>
      </c>
      <c r="AF538" s="1">
        <f>(Table2[[#This Row],[Current Week High]]/Table2[[#This Row],[Close Price]])-1</f>
        <v>1.2355792204246097E-2</v>
      </c>
      <c r="AG538" s="1">
        <f>(Table2[[#This Row],[Close Price]]/Table2[[#This Row],[Current Month Low]])-1</f>
        <v>6.4143542060148384E-2</v>
      </c>
      <c r="AH538" s="1">
        <f>(Table2[[#This Row],[Current Month High]]/Table2[[#This Row],[Close Price]])-1</f>
        <v>0.29326233872619278</v>
      </c>
      <c r="AI538">
        <v>32.602908048330903</v>
      </c>
      <c r="AJ538">
        <v>11.995412844036601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-0.16</v>
      </c>
      <c r="AM538" t="s">
        <v>3158</v>
      </c>
      <c r="AN538">
        <v>-11.39</v>
      </c>
      <c r="AO538" t="s">
        <v>3158</v>
      </c>
      <c r="AP538">
        <v>6.3296482790690001E-2</v>
      </c>
      <c r="AQ538">
        <f>(Table2[[#This Row],[Sharpe Ratio]]-AVERAGE(Table2[Sharpe Ratio]))/_xlfn.STDEV.P(Table2[Sharpe Ratio])</f>
        <v>7.6608659841902738E-2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552</v>
      </c>
      <c r="AT538">
        <f>_xlfn.RANK.AVG(Table2[[#This Row],[6M Return vs Nifty Z-Score]],Table2[6M Return vs Nifty Z-Score])</f>
        <v>602</v>
      </c>
      <c r="AU538">
        <f>_xlfn.RANK.AVG(Table2[[#This Row],[Sharpe Ratio Z-Score]],Table2[Sharpe Ratio Z-Score])</f>
        <v>315</v>
      </c>
      <c r="AV538">
        <f>(Table2[[#This Row],[Rank 1Y]]+Table2[[#This Row],[Rank 6M]]+Table2[[#This Row],[Rank Sharpe]])/3</f>
        <v>489.66666666666669</v>
      </c>
    </row>
    <row r="539" spans="1:48" hidden="1" x14ac:dyDescent="0.3">
      <c r="A539" t="s">
        <v>373</v>
      </c>
      <c r="B539" t="s">
        <v>374</v>
      </c>
      <c r="C539" t="s">
        <v>3112</v>
      </c>
      <c r="D539" t="s">
        <v>24</v>
      </c>
      <c r="E539">
        <v>64953.884089304003</v>
      </c>
      <c r="F539">
        <v>20.72</v>
      </c>
      <c r="G539">
        <v>2.7392607119049699</v>
      </c>
      <c r="H539">
        <f>(Table2[[#This Row],[1Y Return vs Nifty]]-AVERAGE(Table2[1Y Return vs Nifty]))/_xlfn.STDEV.P(Table2[1Y Return vs Nifty])</f>
        <v>-0.33822597122425807</v>
      </c>
      <c r="I539">
        <v>-2.7006552892559101</v>
      </c>
      <c r="J539">
        <f>(Table2[[#This Row],[1M Return vs Nifty]]-AVERAGE(Table2[1M Return vs Nifty]))/_xlfn.STDEV.P(Table2[1M Return vs Nifty])</f>
        <v>-8.306219654875277E-2</v>
      </c>
      <c r="K539">
        <v>-28.444586193073601</v>
      </c>
      <c r="L539">
        <f>(Table2[[#This Row],[6M Return vs Nifty]]-AVERAGE(Table2[6M Return vs Nifty]))/_xlfn.STDEV.P(Table2[6M Return vs Nifty])</f>
        <v>-1.1680868491955401</v>
      </c>
      <c r="M539">
        <v>4.71547914259284</v>
      </c>
      <c r="N539">
        <f>(Table2[[#This Row],[1W Return vs Nifty]]-AVERAGE(Table2[1W Return vs Nifty]))/_xlfn.STDEV.P(Table2[1W Return vs Nifty])</f>
        <v>0.91743053473848768</v>
      </c>
      <c r="O539">
        <v>21</v>
      </c>
      <c r="P539">
        <v>22.076014055303599</v>
      </c>
      <c r="Q539">
        <v>22.719147970950299</v>
      </c>
      <c r="R539">
        <v>50.025713857774598</v>
      </c>
      <c r="S539" s="1">
        <f>(Table2[[#This Row],[Close Price]]-Table2[[#This Row],[20D EMA]])/Table2[[#This Row],[20D EMA]]</f>
        <v>-1.3333333333333388E-2</v>
      </c>
      <c r="T539" s="1">
        <f>(Table2[[#This Row],[Close Price]]-Table2[[#This Row],[50D EMA]])/Table2[[#This Row],[50D EMA]]</f>
        <v>-6.1424768615683481E-2</v>
      </c>
      <c r="U539" s="1">
        <f>(Table2[[#This Row],[Close Price]]-Table2[[#This Row],[200D EMA]])/Table2[[#This Row],[200D EMA]]</f>
        <v>-8.7993967621783117E-2</v>
      </c>
      <c r="V539">
        <v>0.74785249324528802</v>
      </c>
      <c r="W539">
        <v>20.100000000000001</v>
      </c>
      <c r="X539">
        <v>21.16</v>
      </c>
      <c r="Y539">
        <v>20.100000000000001</v>
      </c>
      <c r="Z539">
        <v>21.29</v>
      </c>
      <c r="AA539">
        <v>19.22</v>
      </c>
      <c r="AB539">
        <v>22.58</v>
      </c>
      <c r="AC539" s="1">
        <f>(Table2[[#This Row],[Close Price]]/Table2[[#This Row],[Day Low]])-1</f>
        <v>3.0845771144278444E-2</v>
      </c>
      <c r="AD539" s="1">
        <f>(Table2[[#This Row],[Day High]]/Table2[[#This Row],[Close Price]])-1</f>
        <v>2.1235521235521304E-2</v>
      </c>
      <c r="AE539" s="1">
        <f>(Table2[[#This Row],[Close Price]]/Table2[[#This Row],[Current Week Low]])-1</f>
        <v>3.0845771144278444E-2</v>
      </c>
      <c r="AF539" s="1">
        <f>(Table2[[#This Row],[Current Week High]]/Table2[[#This Row],[Close Price]])-1</f>
        <v>2.7509652509652538E-2</v>
      </c>
      <c r="AG539" s="1">
        <f>(Table2[[#This Row],[Close Price]]/Table2[[#This Row],[Current Month Low]])-1</f>
        <v>7.8043704474505704E-2</v>
      </c>
      <c r="AH539" s="1">
        <f>(Table2[[#This Row],[Current Month High]]/Table2[[#This Row],[Close Price]])-1</f>
        <v>8.9768339768339755E-2</v>
      </c>
      <c r="AI539">
        <v>58.542471042471</v>
      </c>
      <c r="AJ539">
        <v>30.725552050473102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-0.17</v>
      </c>
      <c r="AM539" t="s">
        <v>3158</v>
      </c>
      <c r="AN539">
        <v>-1.57</v>
      </c>
      <c r="AO539" t="s">
        <v>3158</v>
      </c>
      <c r="AP539">
        <v>4.6717602950699003E-2</v>
      </c>
      <c r="AQ539">
        <f>(Table2[[#This Row],[Sharpe Ratio]]-AVERAGE(Table2[Sharpe Ratio]))/_xlfn.STDEV.P(Table2[Sharpe Ratio])</f>
        <v>-0.12044328801638046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418</v>
      </c>
      <c r="AT539">
        <f>_xlfn.RANK.AVG(Table2[[#This Row],[6M Return vs Nifty Z-Score]],Table2[6M Return vs Nifty Z-Score])</f>
        <v>681</v>
      </c>
      <c r="AU539">
        <f>_xlfn.RANK.AVG(Table2[[#This Row],[Sharpe Ratio Z-Score]],Table2[Sharpe Ratio Z-Score])</f>
        <v>371</v>
      </c>
      <c r="AV539">
        <f>(Table2[[#This Row],[Rank 1Y]]+Table2[[#This Row],[Rank 6M]]+Table2[[#This Row],[Rank Sharpe]])/3</f>
        <v>490</v>
      </c>
    </row>
    <row r="540" spans="1:48" hidden="1" x14ac:dyDescent="0.3">
      <c r="A540" t="s">
        <v>1830</v>
      </c>
      <c r="B540" t="s">
        <v>1831</v>
      </c>
      <c r="C540" t="s">
        <v>3123</v>
      </c>
      <c r="D540" t="s">
        <v>1832</v>
      </c>
      <c r="E540">
        <v>4116.960314336</v>
      </c>
      <c r="F540">
        <v>60.96</v>
      </c>
      <c r="G540">
        <v>-15.7224540846771</v>
      </c>
      <c r="H540">
        <f>(Table2[[#This Row],[1Y Return vs Nifty]]-AVERAGE(Table2[1Y Return vs Nifty]))/_xlfn.STDEV.P(Table2[1Y Return vs Nifty])</f>
        <v>-0.6634173529305144</v>
      </c>
      <c r="I540">
        <v>-12.4795790569519</v>
      </c>
      <c r="J540">
        <f>(Table2[[#This Row],[1M Return vs Nifty]]-AVERAGE(Table2[1M Return vs Nifty]))/_xlfn.STDEV.P(Table2[1M Return vs Nifty])</f>
        <v>-1.1773117515144533</v>
      </c>
      <c r="K540">
        <v>-10.143767837433099</v>
      </c>
      <c r="L540">
        <f>(Table2[[#This Row],[6M Return vs Nifty]]-AVERAGE(Table2[6M Return vs Nifty]))/_xlfn.STDEV.P(Table2[6M Return vs Nifty])</f>
        <v>-0.49892507664463204</v>
      </c>
      <c r="M540">
        <v>-7.4588340969475304</v>
      </c>
      <c r="N540">
        <f>(Table2[[#This Row],[1W Return vs Nifty]]-AVERAGE(Table2[1W Return vs Nifty]))/_xlfn.STDEV.P(Table2[1W Return vs Nifty])</f>
        <v>-1.4657582794363653</v>
      </c>
      <c r="O540">
        <v>60.18</v>
      </c>
      <c r="P540">
        <v>63.837700358898402</v>
      </c>
      <c r="Q540">
        <v>64.163448959978197</v>
      </c>
      <c r="R540">
        <v>14.110317354007099</v>
      </c>
      <c r="S540" s="1">
        <f>(Table2[[#This Row],[Close Price]]-Table2[[#This Row],[20D EMA]])/Table2[[#This Row],[20D EMA]]</f>
        <v>1.296111665004987E-2</v>
      </c>
      <c r="T540" s="1">
        <f>(Table2[[#This Row],[Close Price]]-Table2[[#This Row],[50D EMA]])/Table2[[#This Row],[50D EMA]]</f>
        <v>-4.5078383818963431E-2</v>
      </c>
      <c r="U540" s="1">
        <f>(Table2[[#This Row],[Close Price]]-Table2[[#This Row],[200D EMA]])/Table2[[#This Row],[200D EMA]]</f>
        <v>-4.9926383508098825E-2</v>
      </c>
      <c r="V540">
        <v>0.98193081513494596</v>
      </c>
      <c r="W540">
        <v>53.56</v>
      </c>
      <c r="X540">
        <v>61.5</v>
      </c>
      <c r="Y540">
        <v>52.03</v>
      </c>
      <c r="Z540">
        <v>61.5</v>
      </c>
      <c r="AA540">
        <v>52.03</v>
      </c>
      <c r="AB540">
        <v>66.64</v>
      </c>
      <c r="AC540" s="1">
        <f>(Table2[[#This Row],[Close Price]]/Table2[[#This Row],[Day Low]])-1</f>
        <v>0.13816280806572068</v>
      </c>
      <c r="AD540" s="1">
        <f>(Table2[[#This Row],[Day High]]/Table2[[#This Row],[Close Price]])-1</f>
        <v>8.8582677165354173E-3</v>
      </c>
      <c r="AE540" s="1">
        <f>(Table2[[#This Row],[Close Price]]/Table2[[#This Row],[Current Week Low]])-1</f>
        <v>0.17163175091293481</v>
      </c>
      <c r="AF540" s="1">
        <f>(Table2[[#This Row],[Current Week High]]/Table2[[#This Row],[Close Price]])-1</f>
        <v>8.8582677165354173E-3</v>
      </c>
      <c r="AG540" s="1">
        <f>(Table2[[#This Row],[Close Price]]/Table2[[#This Row],[Current Month Low]])-1</f>
        <v>0.17163175091293481</v>
      </c>
      <c r="AH540" s="1">
        <f>(Table2[[#This Row],[Current Month High]]/Table2[[#This Row],[Close Price]])-1</f>
        <v>9.3175853018372612E-2</v>
      </c>
      <c r="AI540">
        <v>38.106955380577404</v>
      </c>
      <c r="AJ540">
        <v>39.816513761467803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-0.09</v>
      </c>
      <c r="AM540" t="s">
        <v>3158</v>
      </c>
      <c r="AN540">
        <v>-4.1399999999999997</v>
      </c>
      <c r="AO540" t="s">
        <v>3158</v>
      </c>
      <c r="AP540">
        <v>2.2375686583345E-2</v>
      </c>
      <c r="AQ540">
        <f>(Table2[[#This Row],[Sharpe Ratio]]-AVERAGE(Table2[Sharpe Ratio]))/_xlfn.STDEV.P(Table2[Sharpe Ratio])</f>
        <v>-0.40976452570460387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545</v>
      </c>
      <c r="AT540">
        <f>_xlfn.RANK.AVG(Table2[[#This Row],[6M Return vs Nifty Z-Score]],Table2[6M Return vs Nifty Z-Score])</f>
        <v>486</v>
      </c>
      <c r="AU540">
        <f>_xlfn.RANK.AVG(Table2[[#This Row],[Sharpe Ratio Z-Score]],Table2[Sharpe Ratio Z-Score])</f>
        <v>441</v>
      </c>
      <c r="AV540">
        <f>(Table2[[#This Row],[Rank 1Y]]+Table2[[#This Row],[Rank 6M]]+Table2[[#This Row],[Rank Sharpe]])/3</f>
        <v>490.66666666666669</v>
      </c>
    </row>
    <row r="541" spans="1:48" x14ac:dyDescent="0.3">
      <c r="A541" t="s">
        <v>711</v>
      </c>
      <c r="B541" t="s">
        <v>712</v>
      </c>
      <c r="C541" t="s">
        <v>3112</v>
      </c>
      <c r="D541" t="s">
        <v>397</v>
      </c>
      <c r="E541">
        <v>24228.467434599999</v>
      </c>
      <c r="F541">
        <v>1079</v>
      </c>
      <c r="G541">
        <v>-15.4111283372501</v>
      </c>
      <c r="H541">
        <f>(Table2[[#This Row],[1Y Return vs Nifty]]-AVERAGE(Table2[1Y Return vs Nifty]))/_xlfn.STDEV.P(Table2[1Y Return vs Nifty])</f>
        <v>-0.65793354760245981</v>
      </c>
      <c r="I541">
        <v>5.3320442195638904</v>
      </c>
      <c r="J541">
        <f>(Table2[[#This Row],[1M Return vs Nifty]]-AVERAGE(Table2[1M Return vs Nifty]))/_xlfn.STDEV.P(Table2[1M Return vs Nifty])</f>
        <v>0.81578700930513703</v>
      </c>
      <c r="K541">
        <v>9.0067250791884792</v>
      </c>
      <c r="L541">
        <f>(Table2[[#This Row],[6M Return vs Nifty]]-AVERAGE(Table2[6M Return vs Nifty]))/_xlfn.STDEV.P(Table2[6M Return vs Nifty])</f>
        <v>0.20130469102367862</v>
      </c>
      <c r="M541">
        <v>6.0534278081387001</v>
      </c>
      <c r="N541">
        <f>(Table2[[#This Row],[1W Return vs Nifty]]-AVERAGE(Table2[1W Return vs Nifty]))/_xlfn.STDEV.P(Table2[1W Return vs Nifty])</f>
        <v>1.1793413490021634</v>
      </c>
      <c r="O541">
        <v>1061.02</v>
      </c>
      <c r="P541">
        <v>1046.1703797964899</v>
      </c>
      <c r="Q541">
        <v>975.618513723516</v>
      </c>
      <c r="R541">
        <v>63.418958954786603</v>
      </c>
      <c r="S541" s="1">
        <f>(Table2[[#This Row],[Close Price]]-Table2[[#This Row],[20D EMA]])/Table2[[#This Row],[20D EMA]]</f>
        <v>1.6945957663380539E-2</v>
      </c>
      <c r="T541" s="1">
        <f>(Table2[[#This Row],[Close Price]]-Table2[[#This Row],[50D EMA]])/Table2[[#This Row],[50D EMA]]</f>
        <v>3.1380758657969653E-2</v>
      </c>
      <c r="U541" s="1">
        <f>(Table2[[#This Row],[Close Price]]-Table2[[#This Row],[200D EMA]])/Table2[[#This Row],[200D EMA]]</f>
        <v>0.10596507223086753</v>
      </c>
      <c r="V541">
        <v>0.88900232079886399</v>
      </c>
      <c r="W541">
        <v>1067.5</v>
      </c>
      <c r="X541">
        <v>1106</v>
      </c>
      <c r="Y541">
        <v>1044.95</v>
      </c>
      <c r="Z541">
        <v>1106</v>
      </c>
      <c r="AA541">
        <v>986.05</v>
      </c>
      <c r="AB541">
        <v>1121.9000000000001</v>
      </c>
      <c r="AC541" s="1">
        <f>(Table2[[#This Row],[Close Price]]/Table2[[#This Row],[Day Low]])-1</f>
        <v>1.0772833723653452E-2</v>
      </c>
      <c r="AD541" s="1">
        <f>(Table2[[#This Row],[Day High]]/Table2[[#This Row],[Close Price]])-1</f>
        <v>2.5023169601482875E-2</v>
      </c>
      <c r="AE541" s="1">
        <f>(Table2[[#This Row],[Close Price]]/Table2[[#This Row],[Current Week Low]])-1</f>
        <v>3.2585291162256613E-2</v>
      </c>
      <c r="AF541" s="1">
        <f>(Table2[[#This Row],[Current Week High]]/Table2[[#This Row],[Close Price]])-1</f>
        <v>2.5023169601482875E-2</v>
      </c>
      <c r="AG541" s="1">
        <f>(Table2[[#This Row],[Close Price]]/Table2[[#This Row],[Current Month Low]])-1</f>
        <v>9.426499670402122E-2</v>
      </c>
      <c r="AH541" s="1">
        <f>(Table2[[#This Row],[Current Month High]]/Table2[[#This Row],[Close Price]])-1</f>
        <v>3.9759036144578319E-2</v>
      </c>
      <c r="AI541">
        <v>6.0055607043558696</v>
      </c>
      <c r="AJ541">
        <v>46.483844691827301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0.05</v>
      </c>
      <c r="AM541" t="s">
        <v>3159</v>
      </c>
      <c r="AN541">
        <v>-1.52</v>
      </c>
      <c r="AO541" t="s">
        <v>3158</v>
      </c>
      <c r="AP541">
        <v>-6.6093930313813998E-2</v>
      </c>
      <c r="AQ541">
        <f>(Table2[[#This Row],[Sharpe Ratio]]-AVERAGE(Table2[Sharpe Ratio]))/_xlfn.STDEV.P(Table2[Sharpe Ratio])</f>
        <v>-1.461289749610849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7.7209752117670005E-2</v>
      </c>
      <c r="AS541">
        <f>_xlfn.RANK.AVG(Table2[[#This Row],[1Y Return vs Nifty Z-Score]],Table2[1Y Return vs Nifty Z-Score])</f>
        <v>541</v>
      </c>
      <c r="AT541">
        <f>_xlfn.RANK.AVG(Table2[[#This Row],[6M Return vs Nifty Z-Score]],Table2[6M Return vs Nifty Z-Score])</f>
        <v>249</v>
      </c>
      <c r="AU541">
        <f>_xlfn.RANK.AVG(Table2[[#This Row],[Sharpe Ratio Z-Score]],Table2[Sharpe Ratio Z-Score])</f>
        <v>686</v>
      </c>
      <c r="AV541">
        <f>(Table2[[#This Row],[Rank 1Y]]+Table2[[#This Row],[Rank 6M]]+Table2[[#This Row],[Rank Sharpe]])/3</f>
        <v>492</v>
      </c>
    </row>
    <row r="542" spans="1:48" hidden="1" x14ac:dyDescent="0.3">
      <c r="A542" t="s">
        <v>434</v>
      </c>
      <c r="B542" t="s">
        <v>435</v>
      </c>
      <c r="C542" t="s">
        <v>3118</v>
      </c>
      <c r="D542" t="s">
        <v>412</v>
      </c>
      <c r="E542">
        <v>51737.427782704901</v>
      </c>
      <c r="F542">
        <v>121989.35</v>
      </c>
      <c r="G542">
        <v>-15.2659783482662</v>
      </c>
      <c r="H542">
        <f>(Table2[[#This Row],[1Y Return vs Nifty]]-AVERAGE(Table2[1Y Return vs Nifty]))/_xlfn.STDEV.P(Table2[1Y Return vs Nifty])</f>
        <v>-0.65537682272655284</v>
      </c>
      <c r="I542">
        <v>-7.5114691582503799</v>
      </c>
      <c r="J542">
        <f>(Table2[[#This Row],[1M Return vs Nifty]]-AVERAGE(Table2[1M Return vs Nifty]))/_xlfn.STDEV.P(Table2[1M Return vs Nifty])</f>
        <v>-0.62138635779848528</v>
      </c>
      <c r="K542">
        <v>-15.971863467057201</v>
      </c>
      <c r="L542">
        <f>(Table2[[#This Row],[6M Return vs Nifty]]-AVERAGE(Table2[6M Return vs Nifty]))/_xlfn.STDEV.P(Table2[6M Return vs Nifty])</f>
        <v>-0.71202695691729556</v>
      </c>
      <c r="M542">
        <v>-2.6912345500847499</v>
      </c>
      <c r="N542">
        <f>(Table2[[#This Row],[1W Return vs Nifty]]-AVERAGE(Table2[1W Return vs Nifty]))/_xlfn.STDEV.P(Table2[1W Return vs Nifty])</f>
        <v>-0.53247443114124449</v>
      </c>
      <c r="O542">
        <v>128087.14</v>
      </c>
      <c r="P542">
        <v>131562.09137888</v>
      </c>
      <c r="Q542">
        <v>129681.58983665799</v>
      </c>
      <c r="R542">
        <v>12.3471406523886</v>
      </c>
      <c r="S542" s="1">
        <f>(Table2[[#This Row],[Close Price]]-Table2[[#This Row],[20D EMA]])/Table2[[#This Row],[20D EMA]]</f>
        <v>-4.7606574711559595E-2</v>
      </c>
      <c r="T542" s="1">
        <f>(Table2[[#This Row],[Close Price]]-Table2[[#This Row],[50D EMA]])/Table2[[#This Row],[50D EMA]]</f>
        <v>-7.2762155713319149E-2</v>
      </c>
      <c r="U542" s="1">
        <f>(Table2[[#This Row],[Close Price]]-Table2[[#This Row],[200D EMA]])/Table2[[#This Row],[200D EMA]]</f>
        <v>-5.9316359757362942E-2</v>
      </c>
      <c r="V542">
        <v>0.78958445416291601</v>
      </c>
      <c r="W542">
        <v>121300.05</v>
      </c>
      <c r="X542">
        <v>123163.4</v>
      </c>
      <c r="Y542">
        <v>120750</v>
      </c>
      <c r="Z542">
        <v>124298</v>
      </c>
      <c r="AA542">
        <v>120750</v>
      </c>
      <c r="AB542">
        <v>140447.1</v>
      </c>
      <c r="AC542" s="1">
        <f>(Table2[[#This Row],[Close Price]]/Table2[[#This Row],[Day Low]])-1</f>
        <v>5.6826027689189651E-3</v>
      </c>
      <c r="AD542" s="1">
        <f>(Table2[[#This Row],[Day High]]/Table2[[#This Row],[Close Price]])-1</f>
        <v>9.6242008011353519E-3</v>
      </c>
      <c r="AE542" s="1">
        <f>(Table2[[#This Row],[Close Price]]/Table2[[#This Row],[Current Week Low]])-1</f>
        <v>1.0263768115942096E-2</v>
      </c>
      <c r="AF542" s="1">
        <f>(Table2[[#This Row],[Current Week High]]/Table2[[#This Row],[Close Price]])-1</f>
        <v>1.8925012716273892E-2</v>
      </c>
      <c r="AG542" s="1">
        <f>(Table2[[#This Row],[Close Price]]/Table2[[#This Row],[Current Month Low]])-1</f>
        <v>1.0263768115942096E-2</v>
      </c>
      <c r="AH542" s="1">
        <f>(Table2[[#This Row],[Current Month High]]/Table2[[#This Row],[Close Price]])-1</f>
        <v>0.15130624107760227</v>
      </c>
      <c r="AI542">
        <v>24.146083244151999</v>
      </c>
      <c r="AJ542">
        <v>14.000161670079899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-0.05</v>
      </c>
      <c r="AM542" t="s">
        <v>3158</v>
      </c>
      <c r="AN542">
        <v>-7.52</v>
      </c>
      <c r="AO542" t="s">
        <v>3158</v>
      </c>
      <c r="AP542">
        <v>4.5716827182978002E-2</v>
      </c>
      <c r="AQ542">
        <f>(Table2[[#This Row],[Sharpe Ratio]]-AVERAGE(Table2[Sharpe Ratio]))/_xlfn.STDEV.P(Table2[Sharpe Ratio])</f>
        <v>-0.1323382300330963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537</v>
      </c>
      <c r="AT542">
        <f>_xlfn.RANK.AVG(Table2[[#This Row],[6M Return vs Nifty Z-Score]],Table2[6M Return vs Nifty Z-Score])</f>
        <v>563</v>
      </c>
      <c r="AU542">
        <f>_xlfn.RANK.AVG(Table2[[#This Row],[Sharpe Ratio Z-Score]],Table2[Sharpe Ratio Z-Score])</f>
        <v>377</v>
      </c>
      <c r="AV542">
        <f>(Table2[[#This Row],[Rank 1Y]]+Table2[[#This Row],[Rank 6M]]+Table2[[#This Row],[Rank Sharpe]])/3</f>
        <v>492.33333333333331</v>
      </c>
    </row>
    <row r="543" spans="1:48" hidden="1" x14ac:dyDescent="0.3">
      <c r="A543" t="s">
        <v>504</v>
      </c>
      <c r="B543" t="s">
        <v>505</v>
      </c>
      <c r="C543" t="s">
        <v>3123</v>
      </c>
      <c r="D543" t="s">
        <v>470</v>
      </c>
      <c r="E543">
        <v>41391.401097779999</v>
      </c>
      <c r="F543">
        <v>1491.45</v>
      </c>
      <c r="G543">
        <v>-34.169033670628103</v>
      </c>
      <c r="H543">
        <f>(Table2[[#This Row],[1Y Return vs Nifty]]-AVERAGE(Table2[1Y Return vs Nifty]))/_xlfn.STDEV.P(Table2[1Y Return vs Nifty])</f>
        <v>-0.98834213751338518</v>
      </c>
      <c r="I543">
        <v>4.6729988390107096</v>
      </c>
      <c r="J543">
        <f>(Table2[[#This Row],[1M Return vs Nifty]]-AVERAGE(Table2[1M Return vs Nifty]))/_xlfn.STDEV.P(Table2[1M Return vs Nifty])</f>
        <v>0.74204064094149125</v>
      </c>
      <c r="K543">
        <v>-11.905165172478799</v>
      </c>
      <c r="L543">
        <f>(Table2[[#This Row],[6M Return vs Nifty]]-AVERAGE(Table2[6M Return vs Nifty]))/_xlfn.STDEV.P(Table2[6M Return vs Nifty])</f>
        <v>-0.5633298338516971</v>
      </c>
      <c r="M543">
        <v>0.14627101726410099</v>
      </c>
      <c r="N543">
        <f>(Table2[[#This Row],[1W Return vs Nifty]]-AVERAGE(Table2[1W Return vs Nifty]))/_xlfn.STDEV.P(Table2[1W Return vs Nifty])</f>
        <v>2.2982898993950524E-2</v>
      </c>
      <c r="O543">
        <v>1515.63</v>
      </c>
      <c r="P543">
        <v>1506.4979477119</v>
      </c>
      <c r="Q543">
        <v>1507.5482232848501</v>
      </c>
      <c r="R543">
        <v>48.518181740093702</v>
      </c>
      <c r="S543" s="1">
        <f>(Table2[[#This Row],[Close Price]]-Table2[[#This Row],[20D EMA]])/Table2[[#This Row],[20D EMA]]</f>
        <v>-1.5953761802022962E-2</v>
      </c>
      <c r="T543" s="1">
        <f>(Table2[[#This Row],[Close Price]]-Table2[[#This Row],[50D EMA]])/Table2[[#This Row],[50D EMA]]</f>
        <v>-9.9886944650373292E-3</v>
      </c>
      <c r="U543" s="1">
        <f>(Table2[[#This Row],[Close Price]]-Table2[[#This Row],[200D EMA]])/Table2[[#This Row],[200D EMA]]</f>
        <v>-1.0678413490331391E-2</v>
      </c>
      <c r="V543">
        <v>1.0367852981719901</v>
      </c>
      <c r="W543">
        <v>1460.4</v>
      </c>
      <c r="X543">
        <v>1516</v>
      </c>
      <c r="Y543">
        <v>1376.7</v>
      </c>
      <c r="Z543">
        <v>1536.35</v>
      </c>
      <c r="AA543">
        <v>1376.7</v>
      </c>
      <c r="AB543">
        <v>1652.6</v>
      </c>
      <c r="AC543" s="1">
        <f>(Table2[[#This Row],[Close Price]]/Table2[[#This Row],[Day Low]])-1</f>
        <v>2.1261298274445339E-2</v>
      </c>
      <c r="AD543" s="1">
        <f>(Table2[[#This Row],[Day High]]/Table2[[#This Row],[Close Price]])-1</f>
        <v>1.6460491468034411E-2</v>
      </c>
      <c r="AE543" s="1">
        <f>(Table2[[#This Row],[Close Price]]/Table2[[#This Row],[Current Week Low]])-1</f>
        <v>8.3351492699934582E-2</v>
      </c>
      <c r="AF543" s="1">
        <f>(Table2[[#This Row],[Current Week High]]/Table2[[#This Row],[Close Price]])-1</f>
        <v>3.0104931442555882E-2</v>
      </c>
      <c r="AG543" s="1">
        <f>(Table2[[#This Row],[Close Price]]/Table2[[#This Row],[Current Month Low]])-1</f>
        <v>8.3351492699934582E-2</v>
      </c>
      <c r="AH543" s="1">
        <f>(Table2[[#This Row],[Current Month High]]/Table2[[#This Row],[Close Price]])-1</f>
        <v>0.10804921385229127</v>
      </c>
      <c r="AI543">
        <v>18.944651178383399</v>
      </c>
      <c r="AJ543">
        <v>14.287356321839001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0.01</v>
      </c>
      <c r="AM543" t="s">
        <v>3159</v>
      </c>
      <c r="AN543">
        <v>-4.5</v>
      </c>
      <c r="AO543" t="s">
        <v>3158</v>
      </c>
      <c r="AP543">
        <v>6.1479946513741002E-2</v>
      </c>
      <c r="AQ543">
        <f>(Table2[[#This Row],[Sharpe Ratio]]-AVERAGE(Table2[Sharpe Ratio]))/_xlfn.STDEV.P(Table2[Sharpe Ratio])</f>
        <v>5.5017815636337376E-2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650</v>
      </c>
      <c r="AT543">
        <f>_xlfn.RANK.AVG(Table2[[#This Row],[6M Return vs Nifty Z-Score]],Table2[6M Return vs Nifty Z-Score])</f>
        <v>509</v>
      </c>
      <c r="AU543">
        <f>_xlfn.RANK.AVG(Table2[[#This Row],[Sharpe Ratio Z-Score]],Table2[Sharpe Ratio Z-Score])</f>
        <v>321</v>
      </c>
      <c r="AV543">
        <f>(Table2[[#This Row],[Rank 1Y]]+Table2[[#This Row],[Rank 6M]]+Table2[[#This Row],[Rank Sharpe]])/3</f>
        <v>493.33333333333331</v>
      </c>
    </row>
    <row r="544" spans="1:48" hidden="1" x14ac:dyDescent="0.3">
      <c r="A544" t="s">
        <v>874</v>
      </c>
      <c r="B544" t="s">
        <v>875</v>
      </c>
      <c r="C544" t="s">
        <v>3112</v>
      </c>
      <c r="D544" t="s">
        <v>54</v>
      </c>
      <c r="E544">
        <v>17379.835330096001</v>
      </c>
      <c r="F544">
        <v>210.68</v>
      </c>
      <c r="G544">
        <v>-16.004579585092198</v>
      </c>
      <c r="H544">
        <f>(Table2[[#This Row],[1Y Return vs Nifty]]-AVERAGE(Table2[1Y Return vs Nifty]))/_xlfn.STDEV.P(Table2[1Y Return vs Nifty])</f>
        <v>-0.66838681445158277</v>
      </c>
      <c r="I544">
        <v>-4.6812084229542696</v>
      </c>
      <c r="J544">
        <f>(Table2[[#This Row],[1M Return vs Nifty]]-AVERAGE(Table2[1M Return vs Nifty]))/_xlfn.STDEV.P(Table2[1M Return vs Nifty])</f>
        <v>-0.30468365885062848</v>
      </c>
      <c r="K544">
        <v>-12.349451095351601</v>
      </c>
      <c r="L544">
        <f>(Table2[[#This Row],[6M Return vs Nifty]]-AVERAGE(Table2[6M Return vs Nifty]))/_xlfn.STDEV.P(Table2[6M Return vs Nifty])</f>
        <v>-0.57957496288863708</v>
      </c>
      <c r="M544">
        <v>-1.40162880099703E-3</v>
      </c>
      <c r="N544">
        <f>(Table2[[#This Row],[1W Return vs Nifty]]-AVERAGE(Table2[1W Return vs Nifty]))/_xlfn.STDEV.P(Table2[1W Return vs Nifty])</f>
        <v>-5.9248341436297768E-3</v>
      </c>
      <c r="O544">
        <v>194.4</v>
      </c>
      <c r="P544">
        <v>201.19093365854499</v>
      </c>
      <c r="Q544">
        <v>208.47044577962899</v>
      </c>
      <c r="R544">
        <v>30.6744453502026</v>
      </c>
      <c r="S544" s="1">
        <f>(Table2[[#This Row],[Close Price]]-Table2[[#This Row],[20D EMA]])/Table2[[#This Row],[20D EMA]]</f>
        <v>8.3744855967078188E-2</v>
      </c>
      <c r="T544" s="1">
        <f>(Table2[[#This Row],[Close Price]]-Table2[[#This Row],[50D EMA]])/Table2[[#This Row],[50D EMA]]</f>
        <v>4.7164482856665718E-2</v>
      </c>
      <c r="U544" s="1">
        <f>(Table2[[#This Row],[Close Price]]-Table2[[#This Row],[200D EMA]])/Table2[[#This Row],[200D EMA]]</f>
        <v>1.0598884710529688E-2</v>
      </c>
      <c r="V544">
        <v>2.3402061459860701</v>
      </c>
      <c r="W544">
        <v>191</v>
      </c>
      <c r="X544">
        <v>216</v>
      </c>
      <c r="Y544">
        <v>179.1</v>
      </c>
      <c r="Z544">
        <v>216</v>
      </c>
      <c r="AA544">
        <v>177.99</v>
      </c>
      <c r="AB544">
        <v>216</v>
      </c>
      <c r="AC544" s="1">
        <f>(Table2[[#This Row],[Close Price]]/Table2[[#This Row],[Day Low]])-1</f>
        <v>0.10303664921465971</v>
      </c>
      <c r="AD544" s="1">
        <f>(Table2[[#This Row],[Day High]]/Table2[[#This Row],[Close Price]])-1</f>
        <v>2.5251566356559785E-2</v>
      </c>
      <c r="AE544" s="1">
        <f>(Table2[[#This Row],[Close Price]]/Table2[[#This Row],[Current Week Low]])-1</f>
        <v>0.17632607481853713</v>
      </c>
      <c r="AF544" s="1">
        <f>(Table2[[#This Row],[Current Week High]]/Table2[[#This Row],[Close Price]])-1</f>
        <v>2.5251566356559785E-2</v>
      </c>
      <c r="AG544" s="1">
        <f>(Table2[[#This Row],[Close Price]]/Table2[[#This Row],[Current Month Low]])-1</f>
        <v>0.18366200348334183</v>
      </c>
      <c r="AH544" s="1">
        <f>(Table2[[#This Row],[Current Month High]]/Table2[[#This Row],[Close Price]])-1</f>
        <v>2.5251566356559785E-2</v>
      </c>
      <c r="AI544">
        <v>37.293525726219798</v>
      </c>
      <c r="AJ544">
        <v>18.3662003483341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-0.02</v>
      </c>
      <c r="AM544" t="s">
        <v>3158</v>
      </c>
      <c r="AN544">
        <v>7.8</v>
      </c>
      <c r="AO544" t="s">
        <v>3159</v>
      </c>
      <c r="AP544">
        <v>3.2396384516023002E-2</v>
      </c>
      <c r="AQ544">
        <f>(Table2[[#This Row],[Sharpe Ratio]]-AVERAGE(Table2[Sharpe Ratio]))/_xlfn.STDEV.P(Table2[Sharpe Ratio])</f>
        <v>-0.29066130126536194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549</v>
      </c>
      <c r="AT544">
        <f>_xlfn.RANK.AVG(Table2[[#This Row],[6M Return vs Nifty Z-Score]],Table2[6M Return vs Nifty Z-Score])</f>
        <v>517</v>
      </c>
      <c r="AU544">
        <f>_xlfn.RANK.AVG(Table2[[#This Row],[Sharpe Ratio Z-Score]],Table2[Sharpe Ratio Z-Score])</f>
        <v>416</v>
      </c>
      <c r="AV544">
        <f>(Table2[[#This Row],[Rank 1Y]]+Table2[[#This Row],[Rank 6M]]+Table2[[#This Row],[Rank Sharpe]])/3</f>
        <v>494</v>
      </c>
    </row>
    <row r="545" spans="1:48" x14ac:dyDescent="0.3">
      <c r="A545" t="s">
        <v>872</v>
      </c>
      <c r="B545" t="s">
        <v>873</v>
      </c>
      <c r="C545" t="s">
        <v>3112</v>
      </c>
      <c r="D545" t="s">
        <v>563</v>
      </c>
      <c r="E545">
        <v>17418.548538899999</v>
      </c>
      <c r="F545">
        <v>348.55</v>
      </c>
      <c r="G545">
        <v>-7.49287565845842</v>
      </c>
      <c r="H545">
        <f>(Table2[[#This Row],[1Y Return vs Nifty]]-AVERAGE(Table2[1Y Return vs Nifty]))/_xlfn.STDEV.P(Table2[1Y Return vs Nifty])</f>
        <v>-0.5184585552906813</v>
      </c>
      <c r="I545">
        <v>0.367804369187539</v>
      </c>
      <c r="J545">
        <f>(Table2[[#This Row],[1M Return vs Nifty]]-AVERAGE(Table2[1M Return vs Nifty]))/_xlfn.STDEV.P(Table2[1M Return vs Nifty])</f>
        <v>0.26029466924191363</v>
      </c>
      <c r="K545">
        <v>-1.1058494763262501</v>
      </c>
      <c r="L545">
        <f>(Table2[[#This Row],[6M Return vs Nifty]]-AVERAGE(Table2[6M Return vs Nifty]))/_xlfn.STDEV.P(Table2[6M Return vs Nifty])</f>
        <v>-0.16845737005572681</v>
      </c>
      <c r="M545">
        <v>-1.82510585546965</v>
      </c>
      <c r="N545">
        <f>(Table2[[#This Row],[1W Return vs Nifty]]-AVERAGE(Table2[1W Return vs Nifty]))/_xlfn.STDEV.P(Table2[1W Return vs Nifty])</f>
        <v>-0.36292497270127888</v>
      </c>
      <c r="O545">
        <v>356.17</v>
      </c>
      <c r="P545">
        <v>348.633577524815</v>
      </c>
      <c r="Q545">
        <v>329.64637972878802</v>
      </c>
      <c r="R545">
        <v>38.672900907303401</v>
      </c>
      <c r="S545" s="1">
        <f>(Table2[[#This Row],[Close Price]]-Table2[[#This Row],[20D EMA]])/Table2[[#This Row],[20D EMA]]</f>
        <v>-2.1394278013308263E-2</v>
      </c>
      <c r="T545" s="1">
        <f>(Table2[[#This Row],[Close Price]]-Table2[[#This Row],[50D EMA]])/Table2[[#This Row],[50D EMA]]</f>
        <v>-2.3972884484723937E-4</v>
      </c>
      <c r="U545" s="1">
        <f>(Table2[[#This Row],[Close Price]]-Table2[[#This Row],[200D EMA]])/Table2[[#This Row],[200D EMA]]</f>
        <v>5.734514750856564E-2</v>
      </c>
      <c r="V545">
        <v>0.80600413740862598</v>
      </c>
      <c r="W545">
        <v>340.05</v>
      </c>
      <c r="X545">
        <v>354.95</v>
      </c>
      <c r="Y545">
        <v>336.35</v>
      </c>
      <c r="Z545">
        <v>354.95</v>
      </c>
      <c r="AA545">
        <v>335.5</v>
      </c>
      <c r="AB545">
        <v>401.65</v>
      </c>
      <c r="AC545" s="1">
        <f>(Table2[[#This Row],[Close Price]]/Table2[[#This Row],[Day Low]])-1</f>
        <v>2.499632406998975E-2</v>
      </c>
      <c r="AD545" s="1">
        <f>(Table2[[#This Row],[Day High]]/Table2[[#This Row],[Close Price]])-1</f>
        <v>1.8361784535934511E-2</v>
      </c>
      <c r="AE545" s="1">
        <f>(Table2[[#This Row],[Close Price]]/Table2[[#This Row],[Current Week Low]])-1</f>
        <v>3.6271740746246506E-2</v>
      </c>
      <c r="AF545" s="1">
        <f>(Table2[[#This Row],[Current Week High]]/Table2[[#This Row],[Close Price]])-1</f>
        <v>1.8361784535934511E-2</v>
      </c>
      <c r="AG545" s="1">
        <f>(Table2[[#This Row],[Close Price]]/Table2[[#This Row],[Current Month Low]])-1</f>
        <v>3.8897168405365168E-2</v>
      </c>
      <c r="AH545" s="1">
        <f>(Table2[[#This Row],[Current Month High]]/Table2[[#This Row],[Close Price]])-1</f>
        <v>0.15234543107158216</v>
      </c>
      <c r="AI545">
        <v>15.234543107158199</v>
      </c>
      <c r="AJ545">
        <v>24.861185742432301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0.09</v>
      </c>
      <c r="AM545" t="s">
        <v>3159</v>
      </c>
      <c r="AN545">
        <v>-10.55</v>
      </c>
      <c r="AO545" t="s">
        <v>3158</v>
      </c>
      <c r="AP545">
        <v>-2.2432870037471998E-2</v>
      </c>
      <c r="AQ545">
        <f>(Table2[[#This Row],[Sharpe Ratio]]-AVERAGE(Table2[Sharpe Ratio]))/_xlfn.STDEV.P(Table2[Sharpe Ratio])</f>
        <v>-0.94234654861978751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-1.7318927774255608</v>
      </c>
      <c r="AS545">
        <f>_xlfn.RANK.AVG(Table2[[#This Row],[1Y Return vs Nifty Z-Score]],Table2[1Y Return vs Nifty Z-Score])</f>
        <v>490</v>
      </c>
      <c r="AT545">
        <f>_xlfn.RANK.AVG(Table2[[#This Row],[6M Return vs Nifty Z-Score]],Table2[6M Return vs Nifty Z-Score])</f>
        <v>386</v>
      </c>
      <c r="AU545">
        <f>_xlfn.RANK.AVG(Table2[[#This Row],[Sharpe Ratio Z-Score]],Table2[Sharpe Ratio Z-Score])</f>
        <v>607</v>
      </c>
      <c r="AV545">
        <f>(Table2[[#This Row],[Rank 1Y]]+Table2[[#This Row],[Rank 6M]]+Table2[[#This Row],[Rank Sharpe]])/3</f>
        <v>494.33333333333331</v>
      </c>
    </row>
    <row r="546" spans="1:48" hidden="1" x14ac:dyDescent="0.3">
      <c r="A546" t="s">
        <v>891</v>
      </c>
      <c r="B546" t="s">
        <v>892</v>
      </c>
      <c r="C546" t="s">
        <v>3111</v>
      </c>
      <c r="D546" t="s">
        <v>21</v>
      </c>
      <c r="E546">
        <v>16790.002548479999</v>
      </c>
      <c r="F546">
        <v>604.79999999999995</v>
      </c>
      <c r="G546">
        <v>-22.557165002262199</v>
      </c>
      <c r="H546">
        <f>(Table2[[#This Row],[1Y Return vs Nifty]]-AVERAGE(Table2[1Y Return vs Nifty]))/_xlfn.STDEV.P(Table2[1Y Return vs Nifty])</f>
        <v>-0.78380644524082432</v>
      </c>
      <c r="I546">
        <v>0.18814777358998799</v>
      </c>
      <c r="J546">
        <f>(Table2[[#This Row],[1M Return vs Nifty]]-AVERAGE(Table2[1M Return vs Nifty]))/_xlfn.STDEV.P(Table2[1M Return vs Nifty])</f>
        <v>0.24019131692530268</v>
      </c>
      <c r="K546">
        <v>-20.173437807772402</v>
      </c>
      <c r="L546">
        <f>(Table2[[#This Row],[6M Return vs Nifty]]-AVERAGE(Table2[6M Return vs Nifty]))/_xlfn.STDEV.P(Table2[6M Return vs Nifty])</f>
        <v>-0.86565576622520568</v>
      </c>
      <c r="M546">
        <v>0.29518810203566698</v>
      </c>
      <c r="N546">
        <f>(Table2[[#This Row],[1W Return vs Nifty]]-AVERAGE(Table2[1W Return vs Nifty]))/_xlfn.STDEV.P(Table2[1W Return vs Nifty])</f>
        <v>5.2134237856702105E-2</v>
      </c>
      <c r="O546">
        <v>607.17999999999995</v>
      </c>
      <c r="P546">
        <v>621.59569109388895</v>
      </c>
      <c r="Q546">
        <v>632.34183231299301</v>
      </c>
      <c r="R546">
        <v>45.595519286383002</v>
      </c>
      <c r="S546" s="1">
        <f>(Table2[[#This Row],[Close Price]]-Table2[[#This Row],[20D EMA]])/Table2[[#This Row],[20D EMA]]</f>
        <v>-3.9197602029052269E-3</v>
      </c>
      <c r="T546" s="1">
        <f>(Table2[[#This Row],[Close Price]]-Table2[[#This Row],[50D EMA]])/Table2[[#This Row],[50D EMA]]</f>
        <v>-2.7020282370895786E-2</v>
      </c>
      <c r="U546" s="1">
        <f>(Table2[[#This Row],[Close Price]]-Table2[[#This Row],[200D EMA]])/Table2[[#This Row],[200D EMA]]</f>
        <v>-4.3555290676009793E-2</v>
      </c>
      <c r="V546">
        <v>0.35909777132574699</v>
      </c>
      <c r="W546">
        <v>591.20000000000005</v>
      </c>
      <c r="X546">
        <v>609.9</v>
      </c>
      <c r="Y546">
        <v>579.20000000000005</v>
      </c>
      <c r="Z546">
        <v>609.9</v>
      </c>
      <c r="AA546">
        <v>570.29999999999995</v>
      </c>
      <c r="AB546">
        <v>637.29999999999995</v>
      </c>
      <c r="AC546" s="1">
        <f>(Table2[[#This Row],[Close Price]]/Table2[[#This Row],[Day Low]])-1</f>
        <v>2.3004059539918575E-2</v>
      </c>
      <c r="AD546" s="1">
        <f>(Table2[[#This Row],[Day High]]/Table2[[#This Row],[Close Price]])-1</f>
        <v>8.4325396825397636E-3</v>
      </c>
      <c r="AE546" s="1">
        <f>(Table2[[#This Row],[Close Price]]/Table2[[#This Row],[Current Week Low]])-1</f>
        <v>4.4198895027624197E-2</v>
      </c>
      <c r="AF546" s="1">
        <f>(Table2[[#This Row],[Current Week High]]/Table2[[#This Row],[Close Price]])-1</f>
        <v>8.4325396825397636E-3</v>
      </c>
      <c r="AG546" s="1">
        <f>(Table2[[#This Row],[Close Price]]/Table2[[#This Row],[Current Month Low]])-1</f>
        <v>6.0494476591267832E-2</v>
      </c>
      <c r="AH546" s="1">
        <f>(Table2[[#This Row],[Current Month High]]/Table2[[#This Row],[Close Price]])-1</f>
        <v>5.3736772486772555E-2</v>
      </c>
      <c r="AI546">
        <v>43.849206349206298</v>
      </c>
      <c r="AJ546">
        <v>28.790459965928399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3158</v>
      </c>
      <c r="AN546">
        <v>-2.66</v>
      </c>
      <c r="AO546" t="s">
        <v>3158</v>
      </c>
      <c r="AP546">
        <v>7.0007894488165995E-2</v>
      </c>
      <c r="AQ546">
        <f>(Table2[[#This Row],[Sharpe Ratio]]-AVERAGE(Table2[Sharpe Ratio]))/_xlfn.STDEV.P(Table2[Sharpe Ratio])</f>
        <v>0.15637862986583831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584</v>
      </c>
      <c r="AT546">
        <f>_xlfn.RANK.AVG(Table2[[#This Row],[6M Return vs Nifty Z-Score]],Table2[6M Return vs Nifty Z-Score])</f>
        <v>607</v>
      </c>
      <c r="AU546">
        <f>_xlfn.RANK.AVG(Table2[[#This Row],[Sharpe Ratio Z-Score]],Table2[Sharpe Ratio Z-Score])</f>
        <v>298</v>
      </c>
      <c r="AV546">
        <f>(Table2[[#This Row],[Rank 1Y]]+Table2[[#This Row],[Rank 6M]]+Table2[[#This Row],[Rank Sharpe]])/3</f>
        <v>496.33333333333331</v>
      </c>
    </row>
    <row r="547" spans="1:48" hidden="1" x14ac:dyDescent="0.3">
      <c r="A547" t="s">
        <v>1964</v>
      </c>
      <c r="B547" t="s">
        <v>1965</v>
      </c>
      <c r="C547" t="s">
        <v>3111</v>
      </c>
      <c r="D547" t="s">
        <v>21</v>
      </c>
      <c r="E547">
        <v>3430.8755117999999</v>
      </c>
      <c r="F547">
        <v>580.5</v>
      </c>
      <c r="G547">
        <v>-37.920788720956899</v>
      </c>
      <c r="H547">
        <f>(Table2[[#This Row],[1Y Return vs Nifty]]-AVERAGE(Table2[1Y Return vs Nifty]))/_xlfn.STDEV.P(Table2[1Y Return vs Nifty])</f>
        <v>-1.0544269201071299</v>
      </c>
      <c r="I547">
        <v>-4.8055540886437003</v>
      </c>
      <c r="J547">
        <f>(Table2[[#This Row],[1M Return vs Nifty]]-AVERAGE(Table2[1M Return vs Nifty]))/_xlfn.STDEV.P(Table2[1M Return vs Nifty])</f>
        <v>-0.31859778606696443</v>
      </c>
      <c r="K547">
        <v>-10.752067052660999</v>
      </c>
      <c r="L547">
        <f>(Table2[[#This Row],[6M Return vs Nifty]]-AVERAGE(Table2[6M Return vs Nifty]))/_xlfn.STDEV.P(Table2[6M Return vs Nifty])</f>
        <v>-0.52116728315108429</v>
      </c>
      <c r="M547">
        <v>-0.18579541928358001</v>
      </c>
      <c r="N547">
        <f>(Table2[[#This Row],[1W Return vs Nifty]]-AVERAGE(Table2[1W Return vs Nifty]))/_xlfn.STDEV.P(Table2[1W Return vs Nifty])</f>
        <v>-4.2020933384294953E-2</v>
      </c>
      <c r="O547">
        <v>587.08000000000004</v>
      </c>
      <c r="P547">
        <v>602.33066915105201</v>
      </c>
      <c r="Q547">
        <v>601.384179709455</v>
      </c>
      <c r="R547">
        <v>34.076096095395997</v>
      </c>
      <c r="S547" s="1">
        <f>(Table2[[#This Row],[Close Price]]-Table2[[#This Row],[20D EMA]])/Table2[[#This Row],[20D EMA]]</f>
        <v>-1.1208012536621995E-2</v>
      </c>
      <c r="T547" s="1">
        <f>(Table2[[#This Row],[Close Price]]-Table2[[#This Row],[50D EMA]])/Table2[[#This Row],[50D EMA]]</f>
        <v>-3.6243661943730993E-2</v>
      </c>
      <c r="U547" s="1">
        <f>(Table2[[#This Row],[Close Price]]-Table2[[#This Row],[200D EMA]])/Table2[[#This Row],[200D EMA]]</f>
        <v>-3.4726852508066827E-2</v>
      </c>
      <c r="V547">
        <v>0.26257370528072199</v>
      </c>
      <c r="W547">
        <v>562.29999999999995</v>
      </c>
      <c r="X547">
        <v>590</v>
      </c>
      <c r="Y547">
        <v>546</v>
      </c>
      <c r="Z547">
        <v>590</v>
      </c>
      <c r="AA547">
        <v>542.54999999999995</v>
      </c>
      <c r="AB547">
        <v>630</v>
      </c>
      <c r="AC547" s="1">
        <f>(Table2[[#This Row],[Close Price]]/Table2[[#This Row],[Day Low]])-1</f>
        <v>3.2367063844922717E-2</v>
      </c>
      <c r="AD547" s="1">
        <f>(Table2[[#This Row],[Day High]]/Table2[[#This Row],[Close Price]])-1</f>
        <v>1.6365202411714019E-2</v>
      </c>
      <c r="AE547" s="1">
        <f>(Table2[[#This Row],[Close Price]]/Table2[[#This Row],[Current Week Low]])-1</f>
        <v>6.3186813186813184E-2</v>
      </c>
      <c r="AF547" s="1">
        <f>(Table2[[#This Row],[Current Week High]]/Table2[[#This Row],[Close Price]])-1</f>
        <v>1.6365202411714019E-2</v>
      </c>
      <c r="AG547" s="1">
        <f>(Table2[[#This Row],[Close Price]]/Table2[[#This Row],[Current Month Low]])-1</f>
        <v>6.9947470279237089E-2</v>
      </c>
      <c r="AH547" s="1">
        <f>(Table2[[#This Row],[Current Month High]]/Table2[[#This Row],[Close Price]])-1</f>
        <v>8.5271317829457294E-2</v>
      </c>
      <c r="AI547">
        <v>36.3479758828596</v>
      </c>
      <c r="AJ547">
        <v>29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-0.06</v>
      </c>
      <c r="AM547" t="s">
        <v>3158</v>
      </c>
      <c r="AN547">
        <v>-4.84</v>
      </c>
      <c r="AO547" t="s">
        <v>3158</v>
      </c>
      <c r="AP547">
        <v>6.0131212114721999E-2</v>
      </c>
      <c r="AQ547">
        <f>(Table2[[#This Row],[Sharpe Ratio]]-AVERAGE(Table2[Sharpe Ratio]))/_xlfn.STDEV.P(Table2[Sharpe Ratio])</f>
        <v>3.8987134249222039E-2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671</v>
      </c>
      <c r="AT547">
        <f>_xlfn.RANK.AVG(Table2[[#This Row],[6M Return vs Nifty Z-Score]],Table2[6M Return vs Nifty Z-Score])</f>
        <v>495</v>
      </c>
      <c r="AU547">
        <f>_xlfn.RANK.AVG(Table2[[#This Row],[Sharpe Ratio Z-Score]],Table2[Sharpe Ratio Z-Score])</f>
        <v>323</v>
      </c>
      <c r="AV547">
        <f>(Table2[[#This Row],[Rank 1Y]]+Table2[[#This Row],[Rank 6M]]+Table2[[#This Row],[Rank Sharpe]])/3</f>
        <v>496.33333333333331</v>
      </c>
    </row>
    <row r="548" spans="1:48" hidden="1" x14ac:dyDescent="0.3">
      <c r="A548" t="s">
        <v>1357</v>
      </c>
      <c r="B548" t="s">
        <v>1358</v>
      </c>
      <c r="C548" t="s">
        <v>3115</v>
      </c>
      <c r="D548" t="s">
        <v>48</v>
      </c>
      <c r="E548">
        <v>8141.7416700000003</v>
      </c>
      <c r="F548">
        <v>289.5</v>
      </c>
      <c r="G548">
        <v>-15.131091685777401</v>
      </c>
      <c r="H548">
        <f>(Table2[[#This Row],[1Y Return vs Nifty]]-AVERAGE(Table2[1Y Return vs Nifty]))/_xlfn.STDEV.P(Table2[1Y Return vs Nifty])</f>
        <v>-0.65300087982895161</v>
      </c>
      <c r="I548">
        <v>-8.4913164966667996</v>
      </c>
      <c r="J548">
        <f>(Table2[[#This Row],[1M Return vs Nifty]]-AVERAGE(Table2[1M Return vs Nifty]))/_xlfn.STDEV.P(Table2[1M Return vs Nifty])</f>
        <v>-0.73103007110141804</v>
      </c>
      <c r="K548">
        <v>1.2777029943320299</v>
      </c>
      <c r="L548">
        <f>(Table2[[#This Row],[6M Return vs Nifty]]-AVERAGE(Table2[6M Return vs Nifty]))/_xlfn.STDEV.P(Table2[6M Return vs Nifty])</f>
        <v>-8.1303770405785417E-2</v>
      </c>
      <c r="M548">
        <v>-0.24513235349928</v>
      </c>
      <c r="N548">
        <f>(Table2[[#This Row],[1W Return vs Nifty]]-AVERAGE(Table2[1W Return vs Nifty]))/_xlfn.STDEV.P(Table2[1W Return vs Nifty])</f>
        <v>-5.3636464799324012E-2</v>
      </c>
      <c r="O548">
        <v>306.31</v>
      </c>
      <c r="P548">
        <v>322.11823959893701</v>
      </c>
      <c r="Q548">
        <v>312.48091687275701</v>
      </c>
      <c r="R548">
        <v>37.058530349872598</v>
      </c>
      <c r="S548" s="1">
        <f>(Table2[[#This Row],[Close Price]]-Table2[[#This Row],[20D EMA]])/Table2[[#This Row],[20D EMA]]</f>
        <v>-5.4879044105644613E-2</v>
      </c>
      <c r="T548" s="1">
        <f>(Table2[[#This Row],[Close Price]]-Table2[[#This Row],[50D EMA]])/Table2[[#This Row],[50D EMA]]</f>
        <v>-0.10126169706983786</v>
      </c>
      <c r="U548" s="1">
        <f>(Table2[[#This Row],[Close Price]]-Table2[[#This Row],[200D EMA]])/Table2[[#This Row],[200D EMA]]</f>
        <v>-7.3543424996141096E-2</v>
      </c>
      <c r="V548">
        <v>0.47831067612895201</v>
      </c>
      <c r="W548">
        <v>288</v>
      </c>
      <c r="X548">
        <v>296.95</v>
      </c>
      <c r="Y548">
        <v>274.39999999999998</v>
      </c>
      <c r="Z548">
        <v>296.95</v>
      </c>
      <c r="AA548">
        <v>274.3</v>
      </c>
      <c r="AB548">
        <v>346</v>
      </c>
      <c r="AC548" s="1">
        <f>(Table2[[#This Row],[Close Price]]/Table2[[#This Row],[Day Low]])-1</f>
        <v>5.2083333333332593E-3</v>
      </c>
      <c r="AD548" s="1">
        <f>(Table2[[#This Row],[Day High]]/Table2[[#This Row],[Close Price]])-1</f>
        <v>2.5734024179620008E-2</v>
      </c>
      <c r="AE548" s="1">
        <f>(Table2[[#This Row],[Close Price]]/Table2[[#This Row],[Current Week Low]])-1</f>
        <v>5.5029154518950518E-2</v>
      </c>
      <c r="AF548" s="1">
        <f>(Table2[[#This Row],[Current Week High]]/Table2[[#This Row],[Close Price]])-1</f>
        <v>2.5734024179620008E-2</v>
      </c>
      <c r="AG548" s="1">
        <f>(Table2[[#This Row],[Close Price]]/Table2[[#This Row],[Current Month Low]])-1</f>
        <v>5.5413780532263868E-2</v>
      </c>
      <c r="AH548" s="1">
        <f>(Table2[[#This Row],[Current Month High]]/Table2[[#This Row],[Close Price]])-1</f>
        <v>0.19516407599309149</v>
      </c>
      <c r="AI548">
        <v>43.488773747841101</v>
      </c>
      <c r="AJ548">
        <v>22.280887011615601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-0.17</v>
      </c>
      <c r="AM548" t="s">
        <v>3158</v>
      </c>
      <c r="AN548">
        <v>-8.8000000000000007</v>
      </c>
      <c r="AO548" t="s">
        <v>3158</v>
      </c>
      <c r="AP548">
        <v>-2.3967657190141999E-2</v>
      </c>
      <c r="AQ548">
        <f>(Table2[[#This Row],[Sharpe Ratio]]-AVERAGE(Table2[Sharpe Ratio]))/_xlfn.STDEV.P(Table2[Sharpe Ratio])</f>
        <v>-0.96058860121323086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536</v>
      </c>
      <c r="AT548">
        <f>_xlfn.RANK.AVG(Table2[[#This Row],[6M Return vs Nifty Z-Score]],Table2[6M Return vs Nifty Z-Score])</f>
        <v>343</v>
      </c>
      <c r="AU548">
        <f>_xlfn.RANK.AVG(Table2[[#This Row],[Sharpe Ratio Z-Score]],Table2[Sharpe Ratio Z-Score])</f>
        <v>613</v>
      </c>
      <c r="AV548">
        <f>(Table2[[#This Row],[Rank 1Y]]+Table2[[#This Row],[Rank 6M]]+Table2[[#This Row],[Rank Sharpe]])/3</f>
        <v>497.33333333333331</v>
      </c>
    </row>
    <row r="549" spans="1:48" hidden="1" x14ac:dyDescent="0.3">
      <c r="A549" t="s">
        <v>1678</v>
      </c>
      <c r="B549" t="s">
        <v>1679</v>
      </c>
      <c r="C549" t="s">
        <v>3121</v>
      </c>
      <c r="D549" t="s">
        <v>134</v>
      </c>
      <c r="E549">
        <v>5141.6850000000004</v>
      </c>
      <c r="F549">
        <v>180.41</v>
      </c>
      <c r="G549">
        <v>2.7648854416882398</v>
      </c>
      <c r="H549">
        <f>(Table2[[#This Row],[1Y Return vs Nifty]]-AVERAGE(Table2[1Y Return vs Nifty]))/_xlfn.STDEV.P(Table2[1Y Return vs Nifty])</f>
        <v>-0.33777460788255953</v>
      </c>
      <c r="I549">
        <v>-7.2419187568003904</v>
      </c>
      <c r="J549">
        <f>(Table2[[#This Row],[1M Return vs Nifty]]-AVERAGE(Table2[1M Return vs Nifty]))/_xlfn.STDEV.P(Table2[1M Return vs Nifty])</f>
        <v>-0.59122399905284895</v>
      </c>
      <c r="K549">
        <v>-21.831564173383601</v>
      </c>
      <c r="L549">
        <f>(Table2[[#This Row],[6M Return vs Nifty]]-AVERAGE(Table2[6M Return vs Nifty]))/_xlfn.STDEV.P(Table2[6M Return vs Nifty])</f>
        <v>-0.92628446360713501</v>
      </c>
      <c r="M549">
        <v>0.50400646452461095</v>
      </c>
      <c r="N549">
        <f>(Table2[[#This Row],[1W Return vs Nifty]]-AVERAGE(Table2[1W Return vs Nifty]))/_xlfn.STDEV.P(Table2[1W Return vs Nifty])</f>
        <v>9.3011581480624619E-2</v>
      </c>
      <c r="O549">
        <v>184.68</v>
      </c>
      <c r="P549">
        <v>190.77369723154999</v>
      </c>
      <c r="Q549">
        <v>188.342161279815</v>
      </c>
      <c r="R549">
        <v>44.098552147021103</v>
      </c>
      <c r="S549" s="1">
        <f>(Table2[[#This Row],[Close Price]]-Table2[[#This Row],[20D EMA]])/Table2[[#This Row],[20D EMA]]</f>
        <v>-2.3121074290664987E-2</v>
      </c>
      <c r="T549" s="1">
        <f>(Table2[[#This Row],[Close Price]]-Table2[[#This Row],[50D EMA]])/Table2[[#This Row],[50D EMA]]</f>
        <v>-5.4324560366260245E-2</v>
      </c>
      <c r="U549" s="1">
        <f>(Table2[[#This Row],[Close Price]]-Table2[[#This Row],[200D EMA]])/Table2[[#This Row],[200D EMA]]</f>
        <v>-4.2115696378945133E-2</v>
      </c>
      <c r="V549">
        <v>1.0161229346752101</v>
      </c>
      <c r="W549">
        <v>178.86</v>
      </c>
      <c r="X549">
        <v>183.93</v>
      </c>
      <c r="Y549">
        <v>173.62</v>
      </c>
      <c r="Z549">
        <v>183.93</v>
      </c>
      <c r="AA549">
        <v>172.2</v>
      </c>
      <c r="AB549">
        <v>201.61</v>
      </c>
      <c r="AC549" s="1">
        <f>(Table2[[#This Row],[Close Price]]/Table2[[#This Row],[Day Low]])-1</f>
        <v>8.665995750866573E-3</v>
      </c>
      <c r="AD549" s="1">
        <f>(Table2[[#This Row],[Day High]]/Table2[[#This Row],[Close Price]])-1</f>
        <v>1.951111357463553E-2</v>
      </c>
      <c r="AE549" s="1">
        <f>(Table2[[#This Row],[Close Price]]/Table2[[#This Row],[Current Week Low]])-1</f>
        <v>3.9108397650040372E-2</v>
      </c>
      <c r="AF549" s="1">
        <f>(Table2[[#This Row],[Current Week High]]/Table2[[#This Row],[Close Price]])-1</f>
        <v>1.951111357463553E-2</v>
      </c>
      <c r="AG549" s="1">
        <f>(Table2[[#This Row],[Close Price]]/Table2[[#This Row],[Current Month Low]])-1</f>
        <v>4.7677119628339204E-2</v>
      </c>
      <c r="AH549" s="1">
        <f>(Table2[[#This Row],[Current Month High]]/Table2[[#This Row],[Close Price]])-1</f>
        <v>0.11751011584723692</v>
      </c>
      <c r="AI549">
        <v>46.859930159082097</v>
      </c>
      <c r="AJ549">
        <v>38.457405986185698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-0.08</v>
      </c>
      <c r="AM549" t="s">
        <v>3158</v>
      </c>
      <c r="AN549">
        <v>-2.92</v>
      </c>
      <c r="AO549" t="s">
        <v>3158</v>
      </c>
      <c r="AP549">
        <v>1.836181531999E-2</v>
      </c>
      <c r="AQ549">
        <f>(Table2[[#This Row],[Sharpe Ratio]]-AVERAGE(Table2[Sharpe Ratio]))/_xlfn.STDEV.P(Table2[Sharpe Ratio])</f>
        <v>-0.45747228150778013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417</v>
      </c>
      <c r="AT549">
        <f>_xlfn.RANK.AVG(Table2[[#This Row],[6M Return vs Nifty Z-Score]],Table2[6M Return vs Nifty Z-Score])</f>
        <v>626</v>
      </c>
      <c r="AU549">
        <f>_xlfn.RANK.AVG(Table2[[#This Row],[Sharpe Ratio Z-Score]],Table2[Sharpe Ratio Z-Score])</f>
        <v>453</v>
      </c>
      <c r="AV549">
        <f>(Table2[[#This Row],[Rank 1Y]]+Table2[[#This Row],[Rank 6M]]+Table2[[#This Row],[Rank Sharpe]])/3</f>
        <v>498.66666666666669</v>
      </c>
    </row>
    <row r="550" spans="1:48" hidden="1" x14ac:dyDescent="0.3">
      <c r="A550" t="s">
        <v>1280</v>
      </c>
      <c r="B550" t="s">
        <v>1281</v>
      </c>
      <c r="C550" t="s">
        <v>3122</v>
      </c>
      <c r="D550" t="s">
        <v>458</v>
      </c>
      <c r="E550">
        <v>8783.2568048399899</v>
      </c>
      <c r="F550">
        <v>287.60000000000002</v>
      </c>
      <c r="G550">
        <v>-19.087026103690999</v>
      </c>
      <c r="H550">
        <f>(Table2[[#This Row],[1Y Return vs Nifty]]-AVERAGE(Table2[1Y Return vs Nifty]))/_xlfn.STDEV.P(Table2[1Y Return vs Nifty])</f>
        <v>-0.72268215231501676</v>
      </c>
      <c r="I550">
        <v>-12.8489147966198</v>
      </c>
      <c r="J550">
        <f>(Table2[[#This Row],[1M Return vs Nifty]]-AVERAGE(Table2[1M Return vs Nifty]))/_xlfn.STDEV.P(Table2[1M Return vs Nifty])</f>
        <v>-1.2186399670078183</v>
      </c>
      <c r="K550">
        <v>8.5927205393609007</v>
      </c>
      <c r="L550">
        <f>(Table2[[#This Row],[6M Return vs Nifty]]-AVERAGE(Table2[6M Return vs Nifty]))/_xlfn.STDEV.P(Table2[6M Return vs Nifty])</f>
        <v>0.18616678809871132</v>
      </c>
      <c r="M550">
        <v>-2.4550309820025502</v>
      </c>
      <c r="N550">
        <f>(Table2[[#This Row],[1W Return vs Nifty]]-AVERAGE(Table2[1W Return vs Nifty]))/_xlfn.STDEV.P(Table2[1W Return vs Nifty])</f>
        <v>-0.48623628281650672</v>
      </c>
      <c r="O550">
        <v>300.12</v>
      </c>
      <c r="P550">
        <v>304.83168511947002</v>
      </c>
      <c r="Q550">
        <v>291.89905694227502</v>
      </c>
      <c r="R550">
        <v>14.3822923681475</v>
      </c>
      <c r="S550" s="1">
        <f>(Table2[[#This Row],[Close Price]]-Table2[[#This Row],[20D EMA]])/Table2[[#This Row],[20D EMA]]</f>
        <v>-4.1716646674663405E-2</v>
      </c>
      <c r="T550" s="1">
        <f>(Table2[[#This Row],[Close Price]]-Table2[[#This Row],[50D EMA]])/Table2[[#This Row],[50D EMA]]</f>
        <v>-5.6528523643191934E-2</v>
      </c>
      <c r="U550" s="1">
        <f>(Table2[[#This Row],[Close Price]]-Table2[[#This Row],[200D EMA]])/Table2[[#This Row],[200D EMA]]</f>
        <v>-1.4727889111081192E-2</v>
      </c>
      <c r="V550">
        <v>0.37265842320954101</v>
      </c>
      <c r="W550">
        <v>281</v>
      </c>
      <c r="X550">
        <v>292.64999999999998</v>
      </c>
      <c r="Y550">
        <v>278.3</v>
      </c>
      <c r="Z550">
        <v>292.64999999999998</v>
      </c>
      <c r="AA550">
        <v>277</v>
      </c>
      <c r="AB550">
        <v>346.7</v>
      </c>
      <c r="AC550" s="1">
        <f>(Table2[[#This Row],[Close Price]]/Table2[[#This Row],[Day Low]])-1</f>
        <v>2.3487544483985934E-2</v>
      </c>
      <c r="AD550" s="1">
        <f>(Table2[[#This Row],[Day High]]/Table2[[#This Row],[Close Price]])-1</f>
        <v>1.7559109874826007E-2</v>
      </c>
      <c r="AE550" s="1">
        <f>(Table2[[#This Row],[Close Price]]/Table2[[#This Row],[Current Week Low]])-1</f>
        <v>3.3417175709665958E-2</v>
      </c>
      <c r="AF550" s="1">
        <f>(Table2[[#This Row],[Current Week High]]/Table2[[#This Row],[Close Price]])-1</f>
        <v>1.7559109874826007E-2</v>
      </c>
      <c r="AG550" s="1">
        <f>(Table2[[#This Row],[Close Price]]/Table2[[#This Row],[Current Month Low]])-1</f>
        <v>3.8267148014440533E-2</v>
      </c>
      <c r="AH550" s="1">
        <f>(Table2[[#This Row],[Current Month High]]/Table2[[#This Row],[Close Price]])-1</f>
        <v>0.20549374130737119</v>
      </c>
      <c r="AI550">
        <v>29.311543810848299</v>
      </c>
      <c r="AJ550">
        <v>35.023474178403703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-0.01</v>
      </c>
      <c r="AM550" t="s">
        <v>3158</v>
      </c>
      <c r="AN550">
        <v>-8.19</v>
      </c>
      <c r="AO550" t="s">
        <v>3158</v>
      </c>
      <c r="AP550">
        <v>-6.5020081643526004E-2</v>
      </c>
      <c r="AQ550">
        <f>(Table2[[#This Row],[Sharpe Ratio]]-AVERAGE(Table2[Sharpe Ratio]))/_xlfn.STDEV.P(Table2[Sharpe Ratio])</f>
        <v>-1.4485262834281185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564</v>
      </c>
      <c r="AT550">
        <f>_xlfn.RANK.AVG(Table2[[#This Row],[6M Return vs Nifty Z-Score]],Table2[6M Return vs Nifty Z-Score])</f>
        <v>253</v>
      </c>
      <c r="AU550">
        <f>_xlfn.RANK.AVG(Table2[[#This Row],[Sharpe Ratio Z-Score]],Table2[Sharpe Ratio Z-Score])</f>
        <v>682</v>
      </c>
      <c r="AV550">
        <f>(Table2[[#This Row],[Rank 1Y]]+Table2[[#This Row],[Rank 6M]]+Table2[[#This Row],[Rank Sharpe]])/3</f>
        <v>499.66666666666669</v>
      </c>
    </row>
    <row r="551" spans="1:48" hidden="1" x14ac:dyDescent="0.3">
      <c r="A551" t="s">
        <v>516</v>
      </c>
      <c r="B551" t="s">
        <v>517</v>
      </c>
      <c r="C551" t="s">
        <v>3123</v>
      </c>
      <c r="D551" t="s">
        <v>131</v>
      </c>
      <c r="E551">
        <v>39957.760139589998</v>
      </c>
      <c r="F551">
        <v>45193.3</v>
      </c>
      <c r="G551">
        <v>-1.79134585147811</v>
      </c>
      <c r="H551">
        <f>(Table2[[#This Row],[1Y Return vs Nifty]]-AVERAGE(Table2[1Y Return vs Nifty]))/_xlfn.STDEV.P(Table2[1Y Return vs Nifty])</f>
        <v>-0.41802972859715065</v>
      </c>
      <c r="I551">
        <v>5.8665025546435103</v>
      </c>
      <c r="J551">
        <f>(Table2[[#This Row],[1M Return vs Nifty]]-AVERAGE(Table2[1M Return vs Nifty]))/_xlfn.STDEV.P(Table2[1M Return vs Nifty])</f>
        <v>0.87559224035116812</v>
      </c>
      <c r="K551">
        <v>-7.5584746191086403</v>
      </c>
      <c r="L551">
        <f>(Table2[[#This Row],[6M Return vs Nifty]]-AVERAGE(Table2[6M Return vs Nifty]))/_xlfn.STDEV.P(Table2[6M Return vs Nifty])</f>
        <v>-0.40439491089362128</v>
      </c>
      <c r="M551">
        <v>-4.1317270925913796</v>
      </c>
      <c r="N551">
        <f>(Table2[[#This Row],[1W Return vs Nifty]]-AVERAGE(Table2[1W Return vs Nifty]))/_xlfn.STDEV.P(Table2[1W Return vs Nifty])</f>
        <v>-0.81445877363822639</v>
      </c>
      <c r="O551">
        <v>49422.81</v>
      </c>
      <c r="P551">
        <v>50117.607031486201</v>
      </c>
      <c r="Q551">
        <v>47945.391599985698</v>
      </c>
      <c r="R551">
        <v>36.401113379184999</v>
      </c>
      <c r="S551" s="1">
        <f>(Table2[[#This Row],[Close Price]]-Table2[[#This Row],[20D EMA]])/Table2[[#This Row],[20D EMA]]</f>
        <v>-8.5578096429563488E-2</v>
      </c>
      <c r="T551" s="1">
        <f>(Table2[[#This Row],[Close Price]]-Table2[[#This Row],[50D EMA]])/Table2[[#This Row],[50D EMA]]</f>
        <v>-9.8255030979282801E-2</v>
      </c>
      <c r="U551" s="1">
        <f>(Table2[[#This Row],[Close Price]]-Table2[[#This Row],[200D EMA]])/Table2[[#This Row],[200D EMA]]</f>
        <v>-5.740054483122662E-2</v>
      </c>
      <c r="V551">
        <v>1.43535249445277</v>
      </c>
      <c r="W551">
        <v>44500</v>
      </c>
      <c r="X551">
        <v>47278.7</v>
      </c>
      <c r="Y551">
        <v>44500</v>
      </c>
      <c r="Z551">
        <v>49999</v>
      </c>
      <c r="AA551">
        <v>44500</v>
      </c>
      <c r="AB551">
        <v>51999</v>
      </c>
      <c r="AC551" s="1">
        <f>(Table2[[#This Row],[Close Price]]/Table2[[#This Row],[Day Low]])-1</f>
        <v>1.5579775280899044E-2</v>
      </c>
      <c r="AD551" s="1">
        <f>(Table2[[#This Row],[Day High]]/Table2[[#This Row],[Close Price]])-1</f>
        <v>4.6144008071992815E-2</v>
      </c>
      <c r="AE551" s="1">
        <f>(Table2[[#This Row],[Close Price]]/Table2[[#This Row],[Current Week Low]])-1</f>
        <v>1.5579775280899044E-2</v>
      </c>
      <c r="AF551" s="1">
        <f>(Table2[[#This Row],[Current Week High]]/Table2[[#This Row],[Close Price]])-1</f>
        <v>0.10633655873768899</v>
      </c>
      <c r="AG551" s="1">
        <f>(Table2[[#This Row],[Close Price]]/Table2[[#This Row],[Current Month Low]])-1</f>
        <v>1.5579775280899044E-2</v>
      </c>
      <c r="AH551" s="1">
        <f>(Table2[[#This Row],[Current Month High]]/Table2[[#This Row],[Close Price]])-1</f>
        <v>0.15059090617414528</v>
      </c>
      <c r="AI551">
        <v>32.7497660051379</v>
      </c>
      <c r="AJ551">
        <v>29.206036989281699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-0.11</v>
      </c>
      <c r="AM551" t="s">
        <v>3158</v>
      </c>
      <c r="AN551">
        <v>-9.69</v>
      </c>
      <c r="AO551" t="s">
        <v>3158</v>
      </c>
      <c r="AP551">
        <v>-1.7713817837659001E-2</v>
      </c>
      <c r="AQ551">
        <f>(Table2[[#This Row],[Sharpe Ratio]]-AVERAGE(Table2[Sharpe Ratio]))/_xlfn.STDEV.P(Table2[Sharpe Ratio])</f>
        <v>-0.88625720862861412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457</v>
      </c>
      <c r="AT551">
        <f>_xlfn.RANK.AVG(Table2[[#This Row],[6M Return vs Nifty Z-Score]],Table2[6M Return vs Nifty Z-Score])</f>
        <v>462</v>
      </c>
      <c r="AU551">
        <f>_xlfn.RANK.AVG(Table2[[#This Row],[Sharpe Ratio Z-Score]],Table2[Sharpe Ratio Z-Score])</f>
        <v>590</v>
      </c>
      <c r="AV551">
        <f>(Table2[[#This Row],[Rank 1Y]]+Table2[[#This Row],[Rank 6M]]+Table2[[#This Row],[Rank Sharpe]])/3</f>
        <v>503</v>
      </c>
    </row>
    <row r="552" spans="1:48" hidden="1" x14ac:dyDescent="0.3">
      <c r="A552" t="s">
        <v>917</v>
      </c>
      <c r="B552" t="s">
        <v>918</v>
      </c>
      <c r="C552" t="s">
        <v>3126</v>
      </c>
      <c r="D552" t="s">
        <v>473</v>
      </c>
      <c r="E552">
        <v>15936.450022409999</v>
      </c>
      <c r="F552">
        <v>1499.7</v>
      </c>
      <c r="G552">
        <v>-12.185479423028401</v>
      </c>
      <c r="H552">
        <f>(Table2[[#This Row],[1Y Return vs Nifty]]-AVERAGE(Table2[1Y Return vs Nifty]))/_xlfn.STDEV.P(Table2[1Y Return vs Nifty])</f>
        <v>-0.60111579048331953</v>
      </c>
      <c r="I552">
        <v>5.7478956050967797E-2</v>
      </c>
      <c r="J552">
        <f>(Table2[[#This Row],[1M Return vs Nifty]]-AVERAGE(Table2[1M Return vs Nifty]))/_xlfn.STDEV.P(Table2[1M Return vs Nifty])</f>
        <v>0.22556963678578607</v>
      </c>
      <c r="K552">
        <v>5.8736508041963198</v>
      </c>
      <c r="L552">
        <f>(Table2[[#This Row],[6M Return vs Nifty]]-AVERAGE(Table2[6M Return vs Nifty]))/_xlfn.STDEV.P(Table2[6M Return vs Nifty])</f>
        <v>8.6745139934465643E-2</v>
      </c>
      <c r="M552">
        <v>-2.15429262841571</v>
      </c>
      <c r="N552">
        <f>(Table2[[#This Row],[1W Return vs Nifty]]-AVERAGE(Table2[1W Return vs Nifty]))/_xlfn.STDEV.P(Table2[1W Return vs Nifty])</f>
        <v>-0.42736509508217685</v>
      </c>
      <c r="O552">
        <v>1534.55</v>
      </c>
      <c r="P552">
        <v>1538.67239059544</v>
      </c>
      <c r="Q552">
        <v>1476.33274102224</v>
      </c>
      <c r="R552">
        <v>25.676987212969699</v>
      </c>
      <c r="S552" s="1">
        <f>(Table2[[#This Row],[Close Price]]-Table2[[#This Row],[20D EMA]])/Table2[[#This Row],[20D EMA]]</f>
        <v>-2.2710240787201401E-2</v>
      </c>
      <c r="T552" s="1">
        <f>(Table2[[#This Row],[Close Price]]-Table2[[#This Row],[50D EMA]])/Table2[[#This Row],[50D EMA]]</f>
        <v>-2.532858250635036E-2</v>
      </c>
      <c r="U552" s="1">
        <f>(Table2[[#This Row],[Close Price]]-Table2[[#This Row],[200D EMA]])/Table2[[#This Row],[200D EMA]]</f>
        <v>1.5827908118856784E-2</v>
      </c>
      <c r="V552">
        <v>0.72275379981577603</v>
      </c>
      <c r="W552">
        <v>1460</v>
      </c>
      <c r="X552">
        <v>1517.7</v>
      </c>
      <c r="Y552">
        <v>1445</v>
      </c>
      <c r="Z552">
        <v>1517.7</v>
      </c>
      <c r="AA552">
        <v>1445</v>
      </c>
      <c r="AB552">
        <v>1643.95</v>
      </c>
      <c r="AC552" s="1">
        <f>(Table2[[#This Row],[Close Price]]/Table2[[#This Row],[Day Low]])-1</f>
        <v>2.7191780821917755E-2</v>
      </c>
      <c r="AD552" s="1">
        <f>(Table2[[#This Row],[Day High]]/Table2[[#This Row],[Close Price]])-1</f>
        <v>1.2002400480096043E-2</v>
      </c>
      <c r="AE552" s="1">
        <f>(Table2[[#This Row],[Close Price]]/Table2[[#This Row],[Current Week Low]])-1</f>
        <v>3.7854671280276753E-2</v>
      </c>
      <c r="AF552" s="1">
        <f>(Table2[[#This Row],[Current Week High]]/Table2[[#This Row],[Close Price]])-1</f>
        <v>1.2002400480096043E-2</v>
      </c>
      <c r="AG552" s="1">
        <f>(Table2[[#This Row],[Close Price]]/Table2[[#This Row],[Current Month Low]])-1</f>
        <v>3.7854671280276753E-2</v>
      </c>
      <c r="AH552" s="1">
        <f>(Table2[[#This Row],[Current Month High]]/Table2[[#This Row],[Close Price]])-1</f>
        <v>9.6185903847436194E-2</v>
      </c>
      <c r="AI552">
        <v>12.6892045075681</v>
      </c>
      <c r="AJ552">
        <v>20.651649235720001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-0.05</v>
      </c>
      <c r="AM552" t="s">
        <v>3158</v>
      </c>
      <c r="AN552">
        <v>-5.53</v>
      </c>
      <c r="AO552" t="s">
        <v>3158</v>
      </c>
      <c r="AP552">
        <v>-8.5703983592333E-2</v>
      </c>
      <c r="AQ552">
        <f>(Table2[[#This Row],[Sharpe Ratio]]-AVERAGE(Table2[Sharpe Ratio]))/_xlfn.STDEV.P(Table2[Sharpe Ratio])</f>
        <v>-1.6943693806493583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522</v>
      </c>
      <c r="AT552">
        <f>_xlfn.RANK.AVG(Table2[[#This Row],[6M Return vs Nifty Z-Score]],Table2[6M Return vs Nifty Z-Score])</f>
        <v>293</v>
      </c>
      <c r="AU552">
        <f>_xlfn.RANK.AVG(Table2[[#This Row],[Sharpe Ratio Z-Score]],Table2[Sharpe Ratio Z-Score])</f>
        <v>697</v>
      </c>
      <c r="AV552">
        <f>(Table2[[#This Row],[Rank 1Y]]+Table2[[#This Row],[Rank 6M]]+Table2[[#This Row],[Rank Sharpe]])/3</f>
        <v>504</v>
      </c>
    </row>
    <row r="553" spans="1:48" hidden="1" x14ac:dyDescent="0.3">
      <c r="A553" t="s">
        <v>1282</v>
      </c>
      <c r="B553" t="s">
        <v>1283</v>
      </c>
      <c r="C553" t="s">
        <v>3125</v>
      </c>
      <c r="D553" t="s">
        <v>134</v>
      </c>
      <c r="E553">
        <v>8782.9106237010001</v>
      </c>
      <c r="F553">
        <v>163.11000000000001</v>
      </c>
      <c r="G553">
        <v>-29.787590923335699</v>
      </c>
      <c r="H553">
        <f>(Table2[[#This Row],[1Y Return vs Nifty]]-AVERAGE(Table2[1Y Return vs Nifty]))/_xlfn.STDEV.P(Table2[1Y Return vs Nifty])</f>
        <v>-0.91116580603183417</v>
      </c>
      <c r="I553">
        <v>-9.8027202680262402</v>
      </c>
      <c r="J553">
        <f>(Table2[[#This Row],[1M Return vs Nifty]]-AVERAGE(Table2[1M Return vs Nifty]))/_xlfn.STDEV.P(Table2[1M Return vs Nifty])</f>
        <v>-0.87777454189183812</v>
      </c>
      <c r="K553">
        <v>-38.536062877704403</v>
      </c>
      <c r="L553">
        <f>(Table2[[#This Row],[6M Return vs Nifty]]-AVERAGE(Table2[6M Return vs Nifty]))/_xlfn.STDEV.P(Table2[6M Return vs Nifty])</f>
        <v>-1.5370774754460002</v>
      </c>
      <c r="M553">
        <v>-1.43528369043959</v>
      </c>
      <c r="N553">
        <f>(Table2[[#This Row],[1W Return vs Nifty]]-AVERAGE(Table2[1W Return vs Nifty]))/_xlfn.STDEV.P(Table2[1W Return vs Nifty])</f>
        <v>-0.28661513863197441</v>
      </c>
      <c r="O553">
        <v>173.94</v>
      </c>
      <c r="P553">
        <v>184.01912125885701</v>
      </c>
      <c r="Q553">
        <v>193.20344664616599</v>
      </c>
      <c r="R553">
        <v>32.287060297824297</v>
      </c>
      <c r="S553" s="1">
        <f>(Table2[[#This Row],[Close Price]]-Table2[[#This Row],[20D EMA]])/Table2[[#This Row],[20D EMA]]</f>
        <v>-6.2262849258364859E-2</v>
      </c>
      <c r="T553" s="1">
        <f>(Table2[[#This Row],[Close Price]]-Table2[[#This Row],[50D EMA]])/Table2[[#This Row],[50D EMA]]</f>
        <v>-0.11362472071282442</v>
      </c>
      <c r="U553" s="1">
        <f>(Table2[[#This Row],[Close Price]]-Table2[[#This Row],[200D EMA]])/Table2[[#This Row],[200D EMA]]</f>
        <v>-0.15576040266651817</v>
      </c>
      <c r="V553">
        <v>0.74368612654049404</v>
      </c>
      <c r="W553">
        <v>159.30000000000001</v>
      </c>
      <c r="X553">
        <v>170.9</v>
      </c>
      <c r="Y553">
        <v>156.12</v>
      </c>
      <c r="Z553">
        <v>170.9</v>
      </c>
      <c r="AA553">
        <v>156.12</v>
      </c>
      <c r="AB553">
        <v>205.9</v>
      </c>
      <c r="AC553" s="1">
        <f>(Table2[[#This Row],[Close Price]]/Table2[[#This Row],[Day Low]])-1</f>
        <v>2.3917137476459516E-2</v>
      </c>
      <c r="AD553" s="1">
        <f>(Table2[[#This Row],[Day High]]/Table2[[#This Row],[Close Price]])-1</f>
        <v>4.7759180920850852E-2</v>
      </c>
      <c r="AE553" s="1">
        <f>(Table2[[#This Row],[Close Price]]/Table2[[#This Row],[Current Week Low]])-1</f>
        <v>4.4773251345119114E-2</v>
      </c>
      <c r="AF553" s="1">
        <f>(Table2[[#This Row],[Current Week High]]/Table2[[#This Row],[Close Price]])-1</f>
        <v>4.7759180920850852E-2</v>
      </c>
      <c r="AG553" s="1">
        <f>(Table2[[#This Row],[Close Price]]/Table2[[#This Row],[Current Month Low]])-1</f>
        <v>4.4773251345119114E-2</v>
      </c>
      <c r="AH553" s="1">
        <f>(Table2[[#This Row],[Current Month High]]/Table2[[#This Row],[Close Price]])-1</f>
        <v>0.26233829930721586</v>
      </c>
      <c r="AI553">
        <v>74.667402366501094</v>
      </c>
      <c r="AJ553">
        <v>4.4773251345119096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-0.17</v>
      </c>
      <c r="AM553" t="s">
        <v>3158</v>
      </c>
      <c r="AN553">
        <v>-15.95</v>
      </c>
      <c r="AO553" t="s">
        <v>3158</v>
      </c>
      <c r="AP553">
        <v>0.117614211339702</v>
      </c>
      <c r="AQ553">
        <f>(Table2[[#This Row],[Sharpe Ratio]]-AVERAGE(Table2[Sharpe Ratio]))/_xlfn.STDEV.P(Table2[Sharpe Ratio])</f>
        <v>0.72221405158868945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632</v>
      </c>
      <c r="AT553">
        <f>_xlfn.RANK.AVG(Table2[[#This Row],[6M Return vs Nifty Z-Score]],Table2[6M Return vs Nifty Z-Score])</f>
        <v>718</v>
      </c>
      <c r="AU553">
        <f>_xlfn.RANK.AVG(Table2[[#This Row],[Sharpe Ratio Z-Score]],Table2[Sharpe Ratio Z-Score])</f>
        <v>163</v>
      </c>
      <c r="AV553">
        <f>(Table2[[#This Row],[Rank 1Y]]+Table2[[#This Row],[Rank 6M]]+Table2[[#This Row],[Rank Sharpe]])/3</f>
        <v>504.33333333333331</v>
      </c>
    </row>
    <row r="554" spans="1:48" hidden="1" x14ac:dyDescent="0.3">
      <c r="A554" t="s">
        <v>38</v>
      </c>
      <c r="B554" t="s">
        <v>39</v>
      </c>
      <c r="C554" t="s">
        <v>3114</v>
      </c>
      <c r="D554" t="s">
        <v>40</v>
      </c>
      <c r="E554">
        <v>600308.81948468997</v>
      </c>
      <c r="F554">
        <v>2554.9499999999998</v>
      </c>
      <c r="G554">
        <v>-24.098802383883601</v>
      </c>
      <c r="H554">
        <f>(Table2[[#This Row],[1Y Return vs Nifty]]-AVERAGE(Table2[1Y Return vs Nifty]))/_xlfn.STDEV.P(Table2[1Y Return vs Nifty])</f>
        <v>-0.81096140867424771</v>
      </c>
      <c r="I554">
        <v>-8.4168150844477694</v>
      </c>
      <c r="J554">
        <f>(Table2[[#This Row],[1M Return vs Nifty]]-AVERAGE(Table2[1M Return vs Nifty]))/_xlfn.STDEV.P(Table2[1M Return vs Nifty])</f>
        <v>-0.72269345460847667</v>
      </c>
      <c r="K554">
        <v>6.8688658463526604</v>
      </c>
      <c r="L554">
        <f>(Table2[[#This Row],[6M Return vs Nifty]]-AVERAGE(Table2[6M Return vs Nifty]))/_xlfn.STDEV.P(Table2[6M Return vs Nifty])</f>
        <v>0.12313476190311426</v>
      </c>
      <c r="M554">
        <v>-3.6939021914937098</v>
      </c>
      <c r="N554">
        <f>(Table2[[#This Row],[1W Return vs Nifty]]-AVERAGE(Table2[1W Return vs Nifty]))/_xlfn.STDEV.P(Table2[1W Return vs Nifty])</f>
        <v>-0.72875213981560505</v>
      </c>
      <c r="O554">
        <v>2688.89</v>
      </c>
      <c r="P554">
        <v>2746.30896077647</v>
      </c>
      <c r="Q554">
        <v>2622.2037007916201</v>
      </c>
      <c r="R554">
        <v>25.865972978686099</v>
      </c>
      <c r="S554" s="1">
        <f>(Table2[[#This Row],[Close Price]]-Table2[[#This Row],[20D EMA]])/Table2[[#This Row],[20D EMA]]</f>
        <v>-4.9812376110588405E-2</v>
      </c>
      <c r="T554" s="1">
        <f>(Table2[[#This Row],[Close Price]]-Table2[[#This Row],[50D EMA]])/Table2[[#This Row],[50D EMA]]</f>
        <v>-6.9678598988500873E-2</v>
      </c>
      <c r="U554" s="1">
        <f>(Table2[[#This Row],[Close Price]]-Table2[[#This Row],[200D EMA]])/Table2[[#This Row],[200D EMA]]</f>
        <v>-2.564777891638129E-2</v>
      </c>
      <c r="V554">
        <v>1.1754020206126501</v>
      </c>
      <c r="W554">
        <v>2533.4</v>
      </c>
      <c r="X554">
        <v>2563.3000000000002</v>
      </c>
      <c r="Y554">
        <v>2520.1</v>
      </c>
      <c r="Z554">
        <v>2589.6</v>
      </c>
      <c r="AA554">
        <v>2452.6</v>
      </c>
      <c r="AB554">
        <v>2962.7</v>
      </c>
      <c r="AC554" s="1">
        <f>(Table2[[#This Row],[Close Price]]/Table2[[#This Row],[Day Low]])-1</f>
        <v>8.5063550959183498E-3</v>
      </c>
      <c r="AD554" s="1">
        <f>(Table2[[#This Row],[Day High]]/Table2[[#This Row],[Close Price]])-1</f>
        <v>3.2681657175288592E-3</v>
      </c>
      <c r="AE554" s="1">
        <f>(Table2[[#This Row],[Close Price]]/Table2[[#This Row],[Current Week Low]])-1</f>
        <v>1.3828816316812764E-2</v>
      </c>
      <c r="AF554" s="1">
        <f>(Table2[[#This Row],[Current Week High]]/Table2[[#This Row],[Close Price]])-1</f>
        <v>1.3561909235014324E-2</v>
      </c>
      <c r="AG554" s="1">
        <f>(Table2[[#This Row],[Close Price]]/Table2[[#This Row],[Current Month Low]])-1</f>
        <v>4.1731224007176104E-2</v>
      </c>
      <c r="AH554" s="1">
        <f>(Table2[[#This Row],[Current Month High]]/Table2[[#This Row],[Close Price]])-1</f>
        <v>0.15959216423021982</v>
      </c>
      <c r="AI554">
        <v>18.789017397600698</v>
      </c>
      <c r="AJ554">
        <v>17.6285076310397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-0.04</v>
      </c>
      <c r="AM554" t="s">
        <v>3158</v>
      </c>
      <c r="AN554">
        <v>-8.4</v>
      </c>
      <c r="AO554" t="s">
        <v>3158</v>
      </c>
      <c r="AP554">
        <v>-4.7198625867978003E-2</v>
      </c>
      <c r="AQ554">
        <f>(Table2[[#This Row],[Sharpe Ratio]]-AVERAGE(Table2[Sharpe Ratio]))/_xlfn.STDEV.P(Table2[Sharpe Ratio])</f>
        <v>-1.2367054241098034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600</v>
      </c>
      <c r="AT554">
        <f>_xlfn.RANK.AVG(Table2[[#This Row],[6M Return vs Nifty Z-Score]],Table2[6M Return vs Nifty Z-Score])</f>
        <v>273</v>
      </c>
      <c r="AU554">
        <f>_xlfn.RANK.AVG(Table2[[#This Row],[Sharpe Ratio Z-Score]],Table2[Sharpe Ratio Z-Score])</f>
        <v>654</v>
      </c>
      <c r="AV554">
        <f>(Table2[[#This Row],[Rank 1Y]]+Table2[[#This Row],[Rank 6M]]+Table2[[#This Row],[Rank Sharpe]])/3</f>
        <v>509</v>
      </c>
    </row>
    <row r="555" spans="1:48" hidden="1" x14ac:dyDescent="0.3">
      <c r="A555" t="s">
        <v>1851</v>
      </c>
      <c r="B555" t="s">
        <v>1852</v>
      </c>
      <c r="C555" t="s">
        <v>3124</v>
      </c>
      <c r="D555" t="s">
        <v>264</v>
      </c>
      <c r="E555">
        <v>4051.6091340319999</v>
      </c>
      <c r="F555">
        <v>184.12</v>
      </c>
      <c r="G555">
        <v>-4.46093065586272</v>
      </c>
      <c r="H555">
        <f>(Table2[[#This Row],[1Y Return vs Nifty]]-AVERAGE(Table2[1Y Return vs Nifty]))/_xlfn.STDEV.P(Table2[1Y Return vs Nifty])</f>
        <v>-0.46505276955976904</v>
      </c>
      <c r="I555">
        <v>-6.1735313568800496</v>
      </c>
      <c r="J555">
        <f>(Table2[[#This Row],[1M Return vs Nifty]]-AVERAGE(Table2[1M Return vs Nifty]))/_xlfn.STDEV.P(Table2[1M Return vs Nifty])</f>
        <v>-0.47167276165024441</v>
      </c>
      <c r="K555">
        <v>-13.2834591986225</v>
      </c>
      <c r="L555">
        <f>(Table2[[#This Row],[6M Return vs Nifty]]-AVERAGE(Table2[6M Return vs Nifty]))/_xlfn.STDEV.P(Table2[6M Return vs Nifty])</f>
        <v>-0.61372657872438652</v>
      </c>
      <c r="M555">
        <v>-4.5515781565343598</v>
      </c>
      <c r="N555">
        <f>(Table2[[#This Row],[1W Return vs Nifty]]-AVERAGE(Table2[1W Return vs Nifty]))/_xlfn.STDEV.P(Table2[1W Return vs Nifty])</f>
        <v>-0.89664692992441186</v>
      </c>
      <c r="O555">
        <v>192.87</v>
      </c>
      <c r="P555">
        <v>196.98201363059499</v>
      </c>
      <c r="Q555">
        <v>190.92839123035199</v>
      </c>
      <c r="R555">
        <v>24.059215458454201</v>
      </c>
      <c r="S555" s="1">
        <f>(Table2[[#This Row],[Close Price]]-Table2[[#This Row],[20D EMA]])/Table2[[#This Row],[20D EMA]]</f>
        <v>-4.5367345880644991E-2</v>
      </c>
      <c r="T555" s="1">
        <f>(Table2[[#This Row],[Close Price]]-Table2[[#This Row],[50D EMA]])/Table2[[#This Row],[50D EMA]]</f>
        <v>-6.5295370849012768E-2</v>
      </c>
      <c r="U555" s="1">
        <f>(Table2[[#This Row],[Close Price]]-Table2[[#This Row],[200D EMA]])/Table2[[#This Row],[200D EMA]]</f>
        <v>-3.5659396627596228E-2</v>
      </c>
      <c r="V555">
        <v>0.50452331889730295</v>
      </c>
      <c r="W555">
        <v>179.27</v>
      </c>
      <c r="X555">
        <v>185.27</v>
      </c>
      <c r="Y555">
        <v>178.6</v>
      </c>
      <c r="Z555">
        <v>187.52</v>
      </c>
      <c r="AA555">
        <v>177</v>
      </c>
      <c r="AB555">
        <v>207</v>
      </c>
      <c r="AC555" s="1">
        <f>(Table2[[#This Row],[Close Price]]/Table2[[#This Row],[Day Low]])-1</f>
        <v>2.7054164110001722E-2</v>
      </c>
      <c r="AD555" s="1">
        <f>(Table2[[#This Row],[Day High]]/Table2[[#This Row],[Close Price]])-1</f>
        <v>6.2459265696286348E-3</v>
      </c>
      <c r="AE555" s="1">
        <f>(Table2[[#This Row],[Close Price]]/Table2[[#This Row],[Current Week Low]])-1</f>
        <v>3.0907054871220696E-2</v>
      </c>
      <c r="AF555" s="1">
        <f>(Table2[[#This Row],[Current Week High]]/Table2[[#This Row],[Close Price]])-1</f>
        <v>1.8466217684119046E-2</v>
      </c>
      <c r="AG555" s="1">
        <f>(Table2[[#This Row],[Close Price]]/Table2[[#This Row],[Current Month Low]])-1</f>
        <v>4.022598870056493E-2</v>
      </c>
      <c r="AH555" s="1">
        <f>(Table2[[#This Row],[Current Month High]]/Table2[[#This Row],[Close Price]])-1</f>
        <v>0.1242667825331305</v>
      </c>
      <c r="AI555">
        <v>29.182055181403399</v>
      </c>
      <c r="AJ555">
        <v>25.679180887371999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-0.06</v>
      </c>
      <c r="AM555" t="s">
        <v>3158</v>
      </c>
      <c r="AN555">
        <v>-8.1199999999999992</v>
      </c>
      <c r="AO555" t="s">
        <v>3158</v>
      </c>
      <c r="AQ555">
        <f>(Table2[[#This Row],[Sharpe Ratio]]-AVERAGE(Table2[Sharpe Ratio]))/_xlfn.STDEV.P(Table2[Sharpe Ratio])</f>
        <v>-0.67571570385832536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475</v>
      </c>
      <c r="AT555">
        <f>_xlfn.RANK.AVG(Table2[[#This Row],[6M Return vs Nifty Z-Score]],Table2[6M Return vs Nifty Z-Score])</f>
        <v>531</v>
      </c>
      <c r="AU555">
        <f>_xlfn.RANK.AVG(Table2[[#This Row],[Sharpe Ratio Z-Score]],Table2[Sharpe Ratio Z-Score])</f>
        <v>521.5</v>
      </c>
      <c r="AV555">
        <f>(Table2[[#This Row],[Rank 1Y]]+Table2[[#This Row],[Rank 6M]]+Table2[[#This Row],[Rank Sharpe]])/3</f>
        <v>509.16666666666669</v>
      </c>
    </row>
    <row r="556" spans="1:48" x14ac:dyDescent="0.3">
      <c r="A556" t="s">
        <v>95</v>
      </c>
      <c r="B556" t="s">
        <v>96</v>
      </c>
      <c r="C556" t="s">
        <v>3112</v>
      </c>
      <c r="D556" t="s">
        <v>43</v>
      </c>
      <c r="E556">
        <v>279426.89792104502</v>
      </c>
      <c r="F556">
        <v>1752.45</v>
      </c>
      <c r="G556">
        <v>-14.909312786124801</v>
      </c>
      <c r="H556">
        <f>(Table2[[#This Row],[1Y Return vs Nifty]]-AVERAGE(Table2[1Y Return vs Nifty]))/_xlfn.STDEV.P(Table2[1Y Return vs Nifty])</f>
        <v>-0.64909438535614816</v>
      </c>
      <c r="I556">
        <v>-6.3938904450951899</v>
      </c>
      <c r="J556">
        <f>(Table2[[#This Row],[1M Return vs Nifty]]-AVERAGE(Table2[1M Return vs Nifty]))/_xlfn.STDEV.P(Table2[1M Return vs Nifty])</f>
        <v>-0.49633067288262506</v>
      </c>
      <c r="K556">
        <v>0.83106807587957698</v>
      </c>
      <c r="L556">
        <f>(Table2[[#This Row],[6M Return vs Nifty]]-AVERAGE(Table2[6M Return vs Nifty]))/_xlfn.STDEV.P(Table2[6M Return vs Nifty])</f>
        <v>-9.7634789484102133E-2</v>
      </c>
      <c r="M556">
        <v>2.3967001677720101</v>
      </c>
      <c r="N556">
        <f>(Table2[[#This Row],[1W Return vs Nifty]]-AVERAGE(Table2[1W Return vs Nifty]))/_xlfn.STDEV.P(Table2[1W Return vs Nifty])</f>
        <v>0.4635167897406246</v>
      </c>
      <c r="O556">
        <v>1797.37</v>
      </c>
      <c r="P556">
        <v>1793.6957850708</v>
      </c>
      <c r="Q556">
        <v>1683.9145860507799</v>
      </c>
      <c r="R556">
        <v>44.3718815348454</v>
      </c>
      <c r="S556" s="1">
        <f>(Table2[[#This Row],[Close Price]]-Table2[[#This Row],[20D EMA]])/Table2[[#This Row],[20D EMA]]</f>
        <v>-2.4992071749278026E-2</v>
      </c>
      <c r="T556" s="1">
        <f>(Table2[[#This Row],[Close Price]]-Table2[[#This Row],[50D EMA]])/Table2[[#This Row],[50D EMA]]</f>
        <v>-2.2994860897870638E-2</v>
      </c>
      <c r="U556" s="1">
        <f>(Table2[[#This Row],[Close Price]]-Table2[[#This Row],[200D EMA]])/Table2[[#This Row],[200D EMA]]</f>
        <v>4.0700053623238454E-2</v>
      </c>
      <c r="V556">
        <v>0.71690909432684602</v>
      </c>
      <c r="W556">
        <v>1740.2</v>
      </c>
      <c r="X556">
        <v>1777.45</v>
      </c>
      <c r="Y556">
        <v>1701.95</v>
      </c>
      <c r="Z556">
        <v>1777.45</v>
      </c>
      <c r="AA556">
        <v>1698.1</v>
      </c>
      <c r="AB556">
        <v>2007.1</v>
      </c>
      <c r="AC556" s="1">
        <f>(Table2[[#This Row],[Close Price]]/Table2[[#This Row],[Day Low]])-1</f>
        <v>7.039420756234982E-3</v>
      </c>
      <c r="AD556" s="1">
        <f>(Table2[[#This Row],[Day High]]/Table2[[#This Row],[Close Price]])-1</f>
        <v>1.4265742246569069E-2</v>
      </c>
      <c r="AE556" s="1">
        <f>(Table2[[#This Row],[Close Price]]/Table2[[#This Row],[Current Week Low]])-1</f>
        <v>2.9671846999030471E-2</v>
      </c>
      <c r="AF556" s="1">
        <f>(Table2[[#This Row],[Current Week High]]/Table2[[#This Row],[Close Price]])-1</f>
        <v>1.4265742246569069E-2</v>
      </c>
      <c r="AG556" s="1">
        <f>(Table2[[#This Row],[Close Price]]/Table2[[#This Row],[Current Month Low]])-1</f>
        <v>3.2006360049467109E-2</v>
      </c>
      <c r="AH556" s="1">
        <f>(Table2[[#This Row],[Current Month High]]/Table2[[#This Row],[Close Price]])-1</f>
        <v>0.14531085052355275</v>
      </c>
      <c r="AI556">
        <v>15.8321207452423</v>
      </c>
      <c r="AJ556">
        <v>23.494591452027699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0.08</v>
      </c>
      <c r="AM556" t="s">
        <v>3159</v>
      </c>
      <c r="AN556">
        <v>-6.15</v>
      </c>
      <c r="AO556" t="s">
        <v>3158</v>
      </c>
      <c r="AP556">
        <v>-4.1999302516221998E-2</v>
      </c>
      <c r="AQ556">
        <f>(Table2[[#This Row],[Sharpe Ratio]]-AVERAGE(Table2[Sharpe Ratio]))/_xlfn.STDEV.P(Table2[Sharpe Ratio])</f>
        <v>-1.1749077149824818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-1.9544507729647327</v>
      </c>
      <c r="AS556">
        <f>_xlfn.RANK.AVG(Table2[[#This Row],[1Y Return vs Nifty Z-Score]],Table2[1Y Return vs Nifty Z-Score])</f>
        <v>533</v>
      </c>
      <c r="AT556">
        <f>_xlfn.RANK.AVG(Table2[[#This Row],[6M Return vs Nifty Z-Score]],Table2[6M Return vs Nifty Z-Score])</f>
        <v>352</v>
      </c>
      <c r="AU556">
        <f>_xlfn.RANK.AVG(Table2[[#This Row],[Sharpe Ratio Z-Score]],Table2[Sharpe Ratio Z-Score])</f>
        <v>644</v>
      </c>
      <c r="AV556">
        <f>(Table2[[#This Row],[Rank 1Y]]+Table2[[#This Row],[Rank 6M]]+Table2[[#This Row],[Rank Sharpe]])/3</f>
        <v>509.66666666666669</v>
      </c>
    </row>
    <row r="557" spans="1:48" hidden="1" x14ac:dyDescent="0.3">
      <c r="A557" t="s">
        <v>911</v>
      </c>
      <c r="B557" t="s">
        <v>912</v>
      </c>
      <c r="C557" t="s">
        <v>3128</v>
      </c>
      <c r="D557" t="s">
        <v>160</v>
      </c>
      <c r="E557">
        <v>16184.29309974</v>
      </c>
      <c r="F557">
        <v>1045.3499999999999</v>
      </c>
      <c r="G557">
        <v>-19.846742626449402</v>
      </c>
      <c r="H557">
        <f>(Table2[[#This Row],[1Y Return vs Nifty]]-AVERAGE(Table2[1Y Return vs Nifty]))/_xlfn.STDEV.P(Table2[1Y Return vs Nifty])</f>
        <v>-0.7360640763921138</v>
      </c>
      <c r="I557">
        <v>3.10857410852031</v>
      </c>
      <c r="J557">
        <f>(Table2[[#This Row],[1M Return vs Nifty]]-AVERAGE(Table2[1M Return vs Nifty]))/_xlfn.STDEV.P(Table2[1M Return vs Nifty])</f>
        <v>0.56698343569243259</v>
      </c>
      <c r="K557">
        <v>0.54572134364152003</v>
      </c>
      <c r="L557">
        <f>(Table2[[#This Row],[6M Return vs Nifty]]-AVERAGE(Table2[6M Return vs Nifty]))/_xlfn.STDEV.P(Table2[6M Return vs Nifty])</f>
        <v>-0.10806837345971582</v>
      </c>
      <c r="M557">
        <v>-2.5034100235416501</v>
      </c>
      <c r="N557">
        <f>(Table2[[#This Row],[1W Return vs Nifty]]-AVERAGE(Table2[1W Return vs Nifty]))/_xlfn.STDEV.P(Table2[1W Return vs Nifty])</f>
        <v>-0.49570674643674756</v>
      </c>
      <c r="O557" t="e">
        <v>#N/A</v>
      </c>
      <c r="P557">
        <v>1059.0945162611199</v>
      </c>
      <c r="Q557">
        <v>1023.52679013335</v>
      </c>
      <c r="R557">
        <v>37.459541024031701</v>
      </c>
      <c r="S557" s="1" t="e">
        <f>(Table2[[#This Row],[Close Price]]-Table2[[#This Row],[20D EMA]])/Table2[[#This Row],[20D EMA]]</f>
        <v>#N/A</v>
      </c>
      <c r="T557" s="1">
        <f>(Table2[[#This Row],[Close Price]]-Table2[[#This Row],[50D EMA]])/Table2[[#This Row],[50D EMA]]</f>
        <v>-1.2977610638228708E-2</v>
      </c>
      <c r="U557" s="1">
        <f>(Table2[[#This Row],[Close Price]]-Table2[[#This Row],[200D EMA]])/Table2[[#This Row],[200D EMA]]</f>
        <v>2.1321581493540263E-2</v>
      </c>
      <c r="V557">
        <v>0.71875081597733503</v>
      </c>
      <c r="W557" t="e">
        <v>#N/A</v>
      </c>
      <c r="X557" t="e">
        <v>#N/A</v>
      </c>
      <c r="Y557" t="e">
        <v>#N/A</v>
      </c>
      <c r="Z557" t="e">
        <v>#N/A</v>
      </c>
      <c r="AA557" t="e">
        <v>#N/A</v>
      </c>
      <c r="AB557" t="e">
        <v>#N/A</v>
      </c>
      <c r="AC557" s="1" t="e">
        <f>(Table2[[#This Row],[Close Price]]/Table2[[#This Row],[Day Low]])-1</f>
        <v>#N/A</v>
      </c>
      <c r="AD557" s="1" t="e">
        <f>(Table2[[#This Row],[Day High]]/Table2[[#This Row],[Close Price]])-1</f>
        <v>#N/A</v>
      </c>
      <c r="AE557" s="1" t="e">
        <f>(Table2[[#This Row],[Close Price]]/Table2[[#This Row],[Current Week Low]])-1</f>
        <v>#N/A</v>
      </c>
      <c r="AF557" s="1" t="e">
        <f>(Table2[[#This Row],[Current Week High]]/Table2[[#This Row],[Close Price]])-1</f>
        <v>#N/A</v>
      </c>
      <c r="AG557" s="1" t="e">
        <f>(Table2[[#This Row],[Close Price]]/Table2[[#This Row],[Current Month Low]])-1</f>
        <v>#N/A</v>
      </c>
      <c r="AH557" s="1" t="e">
        <f>(Table2[[#This Row],[Current Month High]]/Table2[[#This Row],[Close Price]])-1</f>
        <v>#N/A</v>
      </c>
      <c r="AI557">
        <v>15.7507055053331</v>
      </c>
      <c r="AJ557">
        <v>25.582652570879301</v>
      </c>
      <c r="AK557" t="e">
        <f>IF(AND(Table2[[#This Row],[20D EMA]]&gt;Table2[[#This Row],[50D EMA]],Table2[[#This Row],[50D EMA]]&gt;Table2[[#This Row],[200D EMA]]),"Uptrend","Downtrend/NoTrend")</f>
        <v>#N/A</v>
      </c>
      <c r="AL557" t="e">
        <v>#N/A</v>
      </c>
      <c r="AM557" t="e">
        <v>#N/A</v>
      </c>
      <c r="AN557" t="e">
        <v>#N/A</v>
      </c>
      <c r="AO557" t="e">
        <v>#N/A</v>
      </c>
      <c r="AP557">
        <v>-2.1915680205664E-2</v>
      </c>
      <c r="AQ557">
        <f>(Table2[[#This Row],[Sharpe Ratio]]-AVERAGE(Table2[Sharpe Ratio]))/_xlfn.STDEV.P(Table2[Sharpe Ratio])</f>
        <v>-0.93619937433817957</v>
      </c>
      <c r="AR55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57">
        <f>_xlfn.RANK.AVG(Table2[[#This Row],[1Y Return vs Nifty Z-Score]],Table2[1Y Return vs Nifty Z-Score])</f>
        <v>569</v>
      </c>
      <c r="AT557">
        <f>_xlfn.RANK.AVG(Table2[[#This Row],[6M Return vs Nifty Z-Score]],Table2[6M Return vs Nifty Z-Score])</f>
        <v>357</v>
      </c>
      <c r="AU557">
        <f>_xlfn.RANK.AVG(Table2[[#This Row],[Sharpe Ratio Z-Score]],Table2[Sharpe Ratio Z-Score])</f>
        <v>604</v>
      </c>
      <c r="AV557">
        <f>(Table2[[#This Row],[Rank 1Y]]+Table2[[#This Row],[Rank 6M]]+Table2[[#This Row],[Rank Sharpe]])/3</f>
        <v>510</v>
      </c>
    </row>
    <row r="558" spans="1:48" hidden="1" x14ac:dyDescent="0.3">
      <c r="A558" t="s">
        <v>717</v>
      </c>
      <c r="B558" t="s">
        <v>718</v>
      </c>
      <c r="C558" t="s">
        <v>3123</v>
      </c>
      <c r="D558" t="s">
        <v>267</v>
      </c>
      <c r="E558">
        <v>23819.193599999999</v>
      </c>
      <c r="F558">
        <v>2151.3000000000002</v>
      </c>
      <c r="G558">
        <v>-26.254342280418498</v>
      </c>
      <c r="H558">
        <f>(Table2[[#This Row],[1Y Return vs Nifty]]-AVERAGE(Table2[1Y Return vs Nifty]))/_xlfn.STDEV.P(Table2[1Y Return vs Nifty])</f>
        <v>-0.84892987503832118</v>
      </c>
      <c r="I558">
        <v>-6.3380540225008799</v>
      </c>
      <c r="J558">
        <f>(Table2[[#This Row],[1M Return vs Nifty]]-AVERAGE(Table2[1M Return vs Nifty]))/_xlfn.STDEV.P(Table2[1M Return vs Nifty])</f>
        <v>-0.49008264579639937</v>
      </c>
      <c r="K558">
        <v>-6.5206678444864599</v>
      </c>
      <c r="L558">
        <f>(Table2[[#This Row],[6M Return vs Nifty]]-AVERAGE(Table2[6M Return vs Nifty]))/_xlfn.STDEV.P(Table2[6M Return vs Nifty])</f>
        <v>-0.36644794003275383</v>
      </c>
      <c r="M558">
        <v>-6.3370506460007698</v>
      </c>
      <c r="N558">
        <f>(Table2[[#This Row],[1W Return vs Nifty]]-AVERAGE(Table2[1W Return vs Nifty]))/_xlfn.STDEV.P(Table2[1W Return vs Nifty])</f>
        <v>-1.2461629955282836</v>
      </c>
      <c r="O558">
        <v>2300.4699999999998</v>
      </c>
      <c r="P558">
        <v>2381.1787579404099</v>
      </c>
      <c r="Q558">
        <v>2363.0770077358102</v>
      </c>
      <c r="R558">
        <v>23.564796949006499</v>
      </c>
      <c r="S558" s="1">
        <f>(Table2[[#This Row],[Close Price]]-Table2[[#This Row],[20D EMA]])/Table2[[#This Row],[20D EMA]]</f>
        <v>-6.4843271157632845E-2</v>
      </c>
      <c r="T558" s="1">
        <f>(Table2[[#This Row],[Close Price]]-Table2[[#This Row],[50D EMA]])/Table2[[#This Row],[50D EMA]]</f>
        <v>-9.6539899482070951E-2</v>
      </c>
      <c r="U558" s="1">
        <f>(Table2[[#This Row],[Close Price]]-Table2[[#This Row],[200D EMA]])/Table2[[#This Row],[200D EMA]]</f>
        <v>-8.9619173240031144E-2</v>
      </c>
      <c r="V558">
        <v>1.4886601322328199</v>
      </c>
      <c r="W558">
        <v>2118.8000000000002</v>
      </c>
      <c r="X558">
        <v>2187.4499999999998</v>
      </c>
      <c r="Y558">
        <v>2066</v>
      </c>
      <c r="Z558">
        <v>2213.35</v>
      </c>
      <c r="AA558">
        <v>2066</v>
      </c>
      <c r="AB558">
        <v>2632</v>
      </c>
      <c r="AC558" s="1">
        <f>(Table2[[#This Row],[Close Price]]/Table2[[#This Row],[Day Low]])-1</f>
        <v>1.5338871059090042E-2</v>
      </c>
      <c r="AD558" s="1">
        <f>(Table2[[#This Row],[Day High]]/Table2[[#This Row],[Close Price]])-1</f>
        <v>1.6803793055361727E-2</v>
      </c>
      <c r="AE558" s="1">
        <f>(Table2[[#This Row],[Close Price]]/Table2[[#This Row],[Current Week Low]])-1</f>
        <v>4.1287512100677715E-2</v>
      </c>
      <c r="AF558" s="1">
        <f>(Table2[[#This Row],[Current Week High]]/Table2[[#This Row],[Close Price]])-1</f>
        <v>2.8843025147585077E-2</v>
      </c>
      <c r="AG558" s="1">
        <f>(Table2[[#This Row],[Close Price]]/Table2[[#This Row],[Current Month Low]])-1</f>
        <v>4.1287512100677715E-2</v>
      </c>
      <c r="AH558" s="1">
        <f>(Table2[[#This Row],[Current Month High]]/Table2[[#This Row],[Close Price]])-1</f>
        <v>0.22344628829080082</v>
      </c>
      <c r="AI558">
        <v>37.5912239111235</v>
      </c>
      <c r="AJ558">
        <v>14.7237627986348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-0.08</v>
      </c>
      <c r="AM558" t="s">
        <v>3158</v>
      </c>
      <c r="AN558">
        <v>-11.81</v>
      </c>
      <c r="AO558" t="s">
        <v>3158</v>
      </c>
      <c r="AP558">
        <v>1.0869994829064001E-2</v>
      </c>
      <c r="AQ558">
        <f>(Table2[[#This Row],[Sharpe Ratio]]-AVERAGE(Table2[Sharpe Ratio]))/_xlfn.STDEV.P(Table2[Sharpe Ratio])</f>
        <v>-0.54651797307377736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613</v>
      </c>
      <c r="AT558">
        <f>_xlfn.RANK.AVG(Table2[[#This Row],[6M Return vs Nifty Z-Score]],Table2[6M Return vs Nifty Z-Score])</f>
        <v>449</v>
      </c>
      <c r="AU558">
        <f>_xlfn.RANK.AVG(Table2[[#This Row],[Sharpe Ratio Z-Score]],Table2[Sharpe Ratio Z-Score])</f>
        <v>472</v>
      </c>
      <c r="AV558">
        <f>(Table2[[#This Row],[Rank 1Y]]+Table2[[#This Row],[Rank 6M]]+Table2[[#This Row],[Rank Sharpe]])/3</f>
        <v>511.33333333333331</v>
      </c>
    </row>
    <row r="559" spans="1:48" hidden="1" x14ac:dyDescent="0.3">
      <c r="A559" t="s">
        <v>1665</v>
      </c>
      <c r="B559" t="s">
        <v>1666</v>
      </c>
      <c r="C559" t="s">
        <v>3122</v>
      </c>
      <c r="D559" t="s">
        <v>311</v>
      </c>
      <c r="E559">
        <v>5292.967856493</v>
      </c>
      <c r="F559">
        <v>248.07</v>
      </c>
      <c r="G559">
        <v>-12.716868411328299</v>
      </c>
      <c r="H559">
        <f>(Table2[[#This Row],[1Y Return vs Nifty]]-AVERAGE(Table2[1Y Return vs Nifty]))/_xlfn.STDEV.P(Table2[1Y Return vs Nifty])</f>
        <v>-0.61047587004433224</v>
      </c>
      <c r="I559">
        <v>8.09361090624434</v>
      </c>
      <c r="J559">
        <f>(Table2[[#This Row],[1M Return vs Nifty]]-AVERAGE(Table2[1M Return vs Nifty]))/_xlfn.STDEV.P(Table2[1M Return vs Nifty])</f>
        <v>1.1248029286121919</v>
      </c>
      <c r="K559">
        <v>5.87939901997132</v>
      </c>
      <c r="L559">
        <f>(Table2[[#This Row],[6M Return vs Nifty]]-AVERAGE(Table2[6M Return vs Nifty]))/_xlfn.STDEV.P(Table2[6M Return vs Nifty])</f>
        <v>8.6955321041247605E-2</v>
      </c>
      <c r="M559">
        <v>12.811214026380499</v>
      </c>
      <c r="N559">
        <f>(Table2[[#This Row],[1W Return vs Nifty]]-AVERAGE(Table2[1W Return vs Nifty]))/_xlfn.STDEV.P(Table2[1W Return vs Nifty])</f>
        <v>2.5022151905911829</v>
      </c>
      <c r="O559">
        <v>235.19</v>
      </c>
      <c r="P559">
        <v>243.24565843848001</v>
      </c>
      <c r="Q559">
        <v>241.653531662045</v>
      </c>
      <c r="R559">
        <v>62.567467377210001</v>
      </c>
      <c r="S559" s="1">
        <f>(Table2[[#This Row],[Close Price]]-Table2[[#This Row],[20D EMA]])/Table2[[#This Row],[20D EMA]]</f>
        <v>5.4764233173179112E-2</v>
      </c>
      <c r="T559" s="1">
        <f>(Table2[[#This Row],[Close Price]]-Table2[[#This Row],[50D EMA]])/Table2[[#This Row],[50D EMA]]</f>
        <v>1.9833207270748165E-2</v>
      </c>
      <c r="U559" s="1">
        <f>(Table2[[#This Row],[Close Price]]-Table2[[#This Row],[200D EMA]])/Table2[[#This Row],[200D EMA]]</f>
        <v>2.6552346633727224E-2</v>
      </c>
      <c r="V559">
        <v>1.91358998203779</v>
      </c>
      <c r="W559">
        <v>239.8</v>
      </c>
      <c r="X559">
        <v>257</v>
      </c>
      <c r="Y559">
        <v>215.99</v>
      </c>
      <c r="Z559">
        <v>265</v>
      </c>
      <c r="AA559">
        <v>204.7</v>
      </c>
      <c r="AB559">
        <v>265</v>
      </c>
      <c r="AC559" s="1">
        <f>(Table2[[#This Row],[Close Price]]/Table2[[#This Row],[Day Low]])-1</f>
        <v>3.4487072560466903E-2</v>
      </c>
      <c r="AD559" s="1">
        <f>(Table2[[#This Row],[Day High]]/Table2[[#This Row],[Close Price]])-1</f>
        <v>3.5997903817470922E-2</v>
      </c>
      <c r="AE559" s="1">
        <f>(Table2[[#This Row],[Close Price]]/Table2[[#This Row],[Current Week Low]])-1</f>
        <v>0.14852539469419868</v>
      </c>
      <c r="AF559" s="1">
        <f>(Table2[[#This Row],[Current Week High]]/Table2[[#This Row],[Close Price]])-1</f>
        <v>6.8246865804006962E-2</v>
      </c>
      <c r="AG559" s="1">
        <f>(Table2[[#This Row],[Close Price]]/Table2[[#This Row],[Current Month Low]])-1</f>
        <v>0.21187103077674641</v>
      </c>
      <c r="AH559" s="1">
        <f>(Table2[[#This Row],[Current Month High]]/Table2[[#This Row],[Close Price]])-1</f>
        <v>6.8246865804006962E-2</v>
      </c>
      <c r="AI559">
        <v>19.764582577498199</v>
      </c>
      <c r="AJ559">
        <v>31.2539682539682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-0.09</v>
      </c>
      <c r="AM559" t="s">
        <v>3158</v>
      </c>
      <c r="AN559">
        <v>5.47</v>
      </c>
      <c r="AO559" t="s">
        <v>3159</v>
      </c>
      <c r="AP559">
        <v>-0.11017387238431001</v>
      </c>
      <c r="AQ559">
        <f>(Table2[[#This Row],[Sharpe Ratio]]-AVERAGE(Table2[Sharpe Ratio]))/_xlfn.STDEV.P(Table2[Sharpe Ratio])</f>
        <v>-1.9852116629309131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524</v>
      </c>
      <c r="AT559">
        <f>_xlfn.RANK.AVG(Table2[[#This Row],[6M Return vs Nifty Z-Score]],Table2[6M Return vs Nifty Z-Score])</f>
        <v>292</v>
      </c>
      <c r="AU559">
        <f>_xlfn.RANK.AVG(Table2[[#This Row],[Sharpe Ratio Z-Score]],Table2[Sharpe Ratio Z-Score])</f>
        <v>719</v>
      </c>
      <c r="AV559">
        <f>(Table2[[#This Row],[Rank 1Y]]+Table2[[#This Row],[Rank 6M]]+Table2[[#This Row],[Rank Sharpe]])/3</f>
        <v>511.66666666666669</v>
      </c>
    </row>
    <row r="560" spans="1:48" hidden="1" x14ac:dyDescent="0.3">
      <c r="A560" t="s">
        <v>431</v>
      </c>
      <c r="B560" t="s">
        <v>432</v>
      </c>
      <c r="C560" t="s">
        <v>3124</v>
      </c>
      <c r="D560" t="s">
        <v>433</v>
      </c>
      <c r="E560">
        <v>52005.7938484349</v>
      </c>
      <c r="F560">
        <v>181.95</v>
      </c>
      <c r="G560">
        <v>2.61219190290395</v>
      </c>
      <c r="H560">
        <f>(Table2[[#This Row],[1Y Return vs Nifty]]-AVERAGE(Table2[1Y Return vs Nifty]))/_xlfn.STDEV.P(Table2[1Y Return vs Nifty])</f>
        <v>-0.34046420759753687</v>
      </c>
      <c r="I560">
        <v>-4.2610174691946598</v>
      </c>
      <c r="J560">
        <f>(Table2[[#This Row],[1M Return vs Nifty]]-AVERAGE(Table2[1M Return vs Nifty]))/_xlfn.STDEV.P(Table2[1M Return vs Nifty])</f>
        <v>-0.25766480738243691</v>
      </c>
      <c r="K560">
        <v>-4.7377593508701796</v>
      </c>
      <c r="L560">
        <f>(Table2[[#This Row],[6M Return vs Nifty]]-AVERAGE(Table2[6M Return vs Nifty]))/_xlfn.STDEV.P(Table2[6M Return vs Nifty])</f>
        <v>-0.30125663630525529</v>
      </c>
      <c r="M560">
        <v>1.6814240366647</v>
      </c>
      <c r="N560">
        <f>(Table2[[#This Row],[1W Return vs Nifty]]-AVERAGE(Table2[1W Return vs Nifty]))/_xlfn.STDEV.P(Table2[1W Return vs Nifty])</f>
        <v>0.32349755077732978</v>
      </c>
      <c r="O560">
        <v>185.81</v>
      </c>
      <c r="P560">
        <v>191.284908330051</v>
      </c>
      <c r="Q560">
        <v>181.165013132089</v>
      </c>
      <c r="R560">
        <v>30.469459311777101</v>
      </c>
      <c r="S560" s="1">
        <f>(Table2[[#This Row],[Close Price]]-Table2[[#This Row],[20D EMA]])/Table2[[#This Row],[20D EMA]]</f>
        <v>-2.0773908831602246E-2</v>
      </c>
      <c r="T560" s="1">
        <f>(Table2[[#This Row],[Close Price]]-Table2[[#This Row],[50D EMA]])/Table2[[#This Row],[50D EMA]]</f>
        <v>-4.8801070672779716E-2</v>
      </c>
      <c r="U560" s="1">
        <f>(Table2[[#This Row],[Close Price]]-Table2[[#This Row],[200D EMA]])/Table2[[#This Row],[200D EMA]]</f>
        <v>4.3329937405664895E-3</v>
      </c>
      <c r="V560">
        <v>0.43153370047497303</v>
      </c>
      <c r="W560">
        <v>177.8</v>
      </c>
      <c r="X560">
        <v>182.79</v>
      </c>
      <c r="Y560">
        <v>173.05</v>
      </c>
      <c r="Z560">
        <v>182.79</v>
      </c>
      <c r="AA560">
        <v>172.25</v>
      </c>
      <c r="AB560">
        <v>200.15</v>
      </c>
      <c r="AC560" s="1">
        <f>(Table2[[#This Row],[Close Price]]/Table2[[#This Row],[Day Low]])-1</f>
        <v>2.3340832395950306E-2</v>
      </c>
      <c r="AD560" s="1">
        <f>(Table2[[#This Row],[Day High]]/Table2[[#This Row],[Close Price]])-1</f>
        <v>4.616652926628273E-3</v>
      </c>
      <c r="AE560" s="1">
        <f>(Table2[[#This Row],[Close Price]]/Table2[[#This Row],[Current Week Low]])-1</f>
        <v>5.1430222479052157E-2</v>
      </c>
      <c r="AF560" s="1">
        <f>(Table2[[#This Row],[Current Week High]]/Table2[[#This Row],[Close Price]])-1</f>
        <v>4.616652926628273E-3</v>
      </c>
      <c r="AG560" s="1">
        <f>(Table2[[#This Row],[Close Price]]/Table2[[#This Row],[Current Month Low]])-1</f>
        <v>5.6313497822931824E-2</v>
      </c>
      <c r="AH560" s="1">
        <f>(Table2[[#This Row],[Current Month High]]/Table2[[#This Row],[Close Price]])-1</f>
        <v>0.10002748007694429</v>
      </c>
      <c r="AI560">
        <v>26.298433635614099</v>
      </c>
      <c r="AJ560">
        <v>31.752353367125199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-0.12</v>
      </c>
      <c r="AM560" t="s">
        <v>3158</v>
      </c>
      <c r="AN560">
        <v>-5.44</v>
      </c>
      <c r="AO560" t="s">
        <v>3158</v>
      </c>
      <c r="AP560">
        <v>-8.0692393762389E-2</v>
      </c>
      <c r="AQ560">
        <f>(Table2[[#This Row],[Sharpe Ratio]]-AVERAGE(Table2[Sharpe Ratio]))/_xlfn.STDEV.P(Table2[Sharpe Ratio])</f>
        <v>-1.6348030198705612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419</v>
      </c>
      <c r="AT560">
        <f>_xlfn.RANK.AVG(Table2[[#This Row],[6M Return vs Nifty Z-Score]],Table2[6M Return vs Nifty Z-Score])</f>
        <v>425</v>
      </c>
      <c r="AU560">
        <f>_xlfn.RANK.AVG(Table2[[#This Row],[Sharpe Ratio Z-Score]],Table2[Sharpe Ratio Z-Score])</f>
        <v>693</v>
      </c>
      <c r="AV560">
        <f>(Table2[[#This Row],[Rank 1Y]]+Table2[[#This Row],[Rank 6M]]+Table2[[#This Row],[Rank Sharpe]])/3</f>
        <v>512.33333333333337</v>
      </c>
    </row>
    <row r="561" spans="1:48" hidden="1" x14ac:dyDescent="0.3">
      <c r="A561" t="s">
        <v>1243</v>
      </c>
      <c r="B561" t="s">
        <v>1244</v>
      </c>
      <c r="C561" t="s">
        <v>3124</v>
      </c>
      <c r="D561" t="s">
        <v>264</v>
      </c>
      <c r="E561">
        <v>9169.11143033999</v>
      </c>
      <c r="F561">
        <v>115.8</v>
      </c>
      <c r="G561">
        <v>-22.227864408650401</v>
      </c>
      <c r="H561">
        <f>(Table2[[#This Row],[1Y Return vs Nifty]]-AVERAGE(Table2[1Y Return vs Nifty]))/_xlfn.STDEV.P(Table2[1Y Return vs Nifty])</f>
        <v>-0.77800602441246558</v>
      </c>
      <c r="I561">
        <v>-0.70837992301545505</v>
      </c>
      <c r="J561">
        <f>(Table2[[#This Row],[1M Return vs Nifty]]-AVERAGE(Table2[1M Return vs Nifty]))/_xlfn.STDEV.P(Table2[1M Return vs Nifty])</f>
        <v>0.1398709691723444</v>
      </c>
      <c r="K561">
        <v>-31.894427523297001</v>
      </c>
      <c r="L561">
        <f>(Table2[[#This Row],[6M Return vs Nifty]]-AVERAGE(Table2[6M Return vs Nifty]))/_xlfn.STDEV.P(Table2[6M Return vs Nifty])</f>
        <v>-1.2942288552354049</v>
      </c>
      <c r="M561">
        <v>-0.19394818570917199</v>
      </c>
      <c r="N561">
        <f>(Table2[[#This Row],[1W Return vs Nifty]]-AVERAGE(Table2[1W Return vs Nifty]))/_xlfn.STDEV.P(Table2[1W Return vs Nifty])</f>
        <v>-4.3616882278311148E-2</v>
      </c>
      <c r="O561">
        <v>119.48</v>
      </c>
      <c r="P561">
        <v>124.522106311122</v>
      </c>
      <c r="Q561">
        <v>129.46771491625799</v>
      </c>
      <c r="R561">
        <v>28.198372516708901</v>
      </c>
      <c r="S561" s="1">
        <f>(Table2[[#This Row],[Close Price]]-Table2[[#This Row],[20D EMA]])/Table2[[#This Row],[20D EMA]]</f>
        <v>-3.0800133913625769E-2</v>
      </c>
      <c r="T561" s="1">
        <f>(Table2[[#This Row],[Close Price]]-Table2[[#This Row],[50D EMA]])/Table2[[#This Row],[50D EMA]]</f>
        <v>-7.0044641626359705E-2</v>
      </c>
      <c r="U561" s="1">
        <f>(Table2[[#This Row],[Close Price]]-Table2[[#This Row],[200D EMA]])/Table2[[#This Row],[200D EMA]]</f>
        <v>-0.10556851895546709</v>
      </c>
      <c r="V561">
        <v>0.52109819949329195</v>
      </c>
      <c r="W561">
        <v>114.71</v>
      </c>
      <c r="X561">
        <v>117.34</v>
      </c>
      <c r="Y561">
        <v>112.78</v>
      </c>
      <c r="Z561">
        <v>117.34</v>
      </c>
      <c r="AA561">
        <v>112.29</v>
      </c>
      <c r="AB561">
        <v>127.4</v>
      </c>
      <c r="AC561" s="1">
        <f>(Table2[[#This Row],[Close Price]]/Table2[[#This Row],[Day Low]])-1</f>
        <v>9.5022229971231109E-3</v>
      </c>
      <c r="AD561" s="1">
        <f>(Table2[[#This Row],[Day High]]/Table2[[#This Row],[Close Price]])-1</f>
        <v>1.3298791018998335E-2</v>
      </c>
      <c r="AE561" s="1">
        <f>(Table2[[#This Row],[Close Price]]/Table2[[#This Row],[Current Week Low]])-1</f>
        <v>2.6777797481823074E-2</v>
      </c>
      <c r="AF561" s="1">
        <f>(Table2[[#This Row],[Current Week High]]/Table2[[#This Row],[Close Price]])-1</f>
        <v>1.3298791018998335E-2</v>
      </c>
      <c r="AG561" s="1">
        <f>(Table2[[#This Row],[Close Price]]/Table2[[#This Row],[Current Month Low]])-1</f>
        <v>3.1258348917980072E-2</v>
      </c>
      <c r="AH561" s="1">
        <f>(Table2[[#This Row],[Current Month High]]/Table2[[#This Row],[Close Price]])-1</f>
        <v>0.10017271157167529</v>
      </c>
      <c r="AI561">
        <v>36.442141623488702</v>
      </c>
      <c r="AJ561">
        <v>8.9369708372530603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-0.08</v>
      </c>
      <c r="AM561" t="s">
        <v>3158</v>
      </c>
      <c r="AN561">
        <v>-8.7799999999999994</v>
      </c>
      <c r="AO561" t="s">
        <v>3158</v>
      </c>
      <c r="AP561">
        <v>8.0641664343288996E-2</v>
      </c>
      <c r="AQ561">
        <f>(Table2[[#This Row],[Sharpe Ratio]]-AVERAGE(Table2[Sharpe Ratio]))/_xlfn.STDEV.P(Table2[Sharpe Ratio])</f>
        <v>0.28276865640877868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580</v>
      </c>
      <c r="AT561">
        <f>_xlfn.RANK.AVG(Table2[[#This Row],[6M Return vs Nifty Z-Score]],Table2[6M Return vs Nifty Z-Score])</f>
        <v>695</v>
      </c>
      <c r="AU561">
        <f>_xlfn.RANK.AVG(Table2[[#This Row],[Sharpe Ratio Z-Score]],Table2[Sharpe Ratio Z-Score])</f>
        <v>268</v>
      </c>
      <c r="AV561">
        <f>(Table2[[#This Row],[Rank 1Y]]+Table2[[#This Row],[Rank 6M]]+Table2[[#This Row],[Rank Sharpe]])/3</f>
        <v>514.33333333333337</v>
      </c>
    </row>
    <row r="562" spans="1:48" hidden="1" x14ac:dyDescent="0.3">
      <c r="A562" t="s">
        <v>1040</v>
      </c>
      <c r="B562" t="s">
        <v>1041</v>
      </c>
      <c r="C562" t="s">
        <v>3114</v>
      </c>
      <c r="D562" t="s">
        <v>197</v>
      </c>
      <c r="E562">
        <v>13131.010442549999</v>
      </c>
      <c r="F562">
        <v>404.25</v>
      </c>
      <c r="G562">
        <v>-7.2467903282689603</v>
      </c>
      <c r="H562">
        <f>(Table2[[#This Row],[1Y Return vs Nifty]]-AVERAGE(Table2[1Y Return vs Nifty]))/_xlfn.STDEV.P(Table2[1Y Return vs Nifty])</f>
        <v>-0.51412391848019579</v>
      </c>
      <c r="I562">
        <v>-7.3264598196023103</v>
      </c>
      <c r="J562">
        <f>(Table2[[#This Row],[1M Return vs Nifty]]-AVERAGE(Table2[1M Return vs Nifty]))/_xlfn.STDEV.P(Table2[1M Return vs Nifty])</f>
        <v>-0.60068404011104037</v>
      </c>
      <c r="K562">
        <v>-13.929767837433101</v>
      </c>
      <c r="L562">
        <f>(Table2[[#This Row],[6M Return vs Nifty]]-AVERAGE(Table2[6M Return vs Nifty]))/_xlfn.STDEV.P(Table2[6M Return vs Nifty])</f>
        <v>-0.63735858391437139</v>
      </c>
      <c r="M562">
        <v>-1.0901223248128</v>
      </c>
      <c r="N562">
        <f>(Table2[[#This Row],[1W Return vs Nifty]]-AVERAGE(Table2[1W Return vs Nifty]))/_xlfn.STDEV.P(Table2[1W Return vs Nifty])</f>
        <v>-0.21904790182263645</v>
      </c>
      <c r="O562">
        <v>422.12</v>
      </c>
      <c r="P562">
        <v>444.58699220110498</v>
      </c>
      <c r="Q562">
        <v>438.92879673201298</v>
      </c>
      <c r="R562">
        <v>36.325148158898401</v>
      </c>
      <c r="S562" s="1">
        <f>(Table2[[#This Row],[Close Price]]-Table2[[#This Row],[20D EMA]])/Table2[[#This Row],[20D EMA]]</f>
        <v>-4.233393347863168E-2</v>
      </c>
      <c r="T562" s="1">
        <f>(Table2[[#This Row],[Close Price]]-Table2[[#This Row],[50D EMA]])/Table2[[#This Row],[50D EMA]]</f>
        <v>-9.0729132675251317E-2</v>
      </c>
      <c r="U562" s="1">
        <f>(Table2[[#This Row],[Close Price]]-Table2[[#This Row],[200D EMA]])/Table2[[#This Row],[200D EMA]]</f>
        <v>-7.9007795775099365E-2</v>
      </c>
      <c r="V562">
        <v>0.39906090188078802</v>
      </c>
      <c r="W562">
        <v>394</v>
      </c>
      <c r="X562">
        <v>406.75</v>
      </c>
      <c r="Y562">
        <v>393.4</v>
      </c>
      <c r="Z562">
        <v>411.25</v>
      </c>
      <c r="AA562">
        <v>393.4</v>
      </c>
      <c r="AB562">
        <v>456.7</v>
      </c>
      <c r="AC562" s="1">
        <f>(Table2[[#This Row],[Close Price]]/Table2[[#This Row],[Day Low]])-1</f>
        <v>2.601522842639592E-2</v>
      </c>
      <c r="AD562" s="1">
        <f>(Table2[[#This Row],[Day High]]/Table2[[#This Row],[Close Price]])-1</f>
        <v>6.1842918985777207E-3</v>
      </c>
      <c r="AE562" s="1">
        <f>(Table2[[#This Row],[Close Price]]/Table2[[#This Row],[Current Week Low]])-1</f>
        <v>2.7580071174377219E-2</v>
      </c>
      <c r="AF562" s="1">
        <f>(Table2[[#This Row],[Current Week High]]/Table2[[#This Row],[Close Price]])-1</f>
        <v>1.7316017316017396E-2</v>
      </c>
      <c r="AG562" s="1">
        <f>(Table2[[#This Row],[Close Price]]/Table2[[#This Row],[Current Month Low]])-1</f>
        <v>2.7580071174377219E-2</v>
      </c>
      <c r="AH562" s="1">
        <f>(Table2[[#This Row],[Current Month High]]/Table2[[#This Row],[Close Price]])-1</f>
        <v>0.12974644403215829</v>
      </c>
      <c r="AI562">
        <v>35.3123067408781</v>
      </c>
      <c r="AJ562">
        <v>57.725321888411997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3158</v>
      </c>
      <c r="AN562">
        <v>-4.87</v>
      </c>
      <c r="AO562" t="s">
        <v>3158</v>
      </c>
      <c r="AQ562">
        <f>(Table2[[#This Row],[Sharpe Ratio]]-AVERAGE(Table2[Sharpe Ratio]))/_xlfn.STDEV.P(Table2[Sharpe Ratio])</f>
        <v>-0.67571570385832536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488</v>
      </c>
      <c r="AT562">
        <f>_xlfn.RANK.AVG(Table2[[#This Row],[6M Return vs Nifty Z-Score]],Table2[6M Return vs Nifty Z-Score])</f>
        <v>538</v>
      </c>
      <c r="AU562">
        <f>_xlfn.RANK.AVG(Table2[[#This Row],[Sharpe Ratio Z-Score]],Table2[Sharpe Ratio Z-Score])</f>
        <v>521.5</v>
      </c>
      <c r="AV562">
        <f>(Table2[[#This Row],[Rank 1Y]]+Table2[[#This Row],[Rank 6M]]+Table2[[#This Row],[Rank Sharpe]])/3</f>
        <v>515.83333333333337</v>
      </c>
    </row>
    <row r="563" spans="1:48" hidden="1" x14ac:dyDescent="0.3">
      <c r="A563" t="s">
        <v>631</v>
      </c>
      <c r="B563" t="s">
        <v>632</v>
      </c>
      <c r="C563" t="s">
        <v>3112</v>
      </c>
      <c r="D563" t="s">
        <v>54</v>
      </c>
      <c r="E563">
        <v>29245.130728</v>
      </c>
      <c r="F563">
        <v>376</v>
      </c>
      <c r="G563">
        <v>-20.681280504317801</v>
      </c>
      <c r="H563">
        <f>(Table2[[#This Row],[1Y Return vs Nifty]]-AVERAGE(Table2[1Y Return vs Nifty]))/_xlfn.STDEV.P(Table2[1Y Return vs Nifty])</f>
        <v>-0.75076393112286044</v>
      </c>
      <c r="I563">
        <v>-8.4296574620557401</v>
      </c>
      <c r="J563">
        <f>(Table2[[#This Row],[1M Return vs Nifty]]-AVERAGE(Table2[1M Return vs Nifty]))/_xlfn.STDEV.P(Table2[1M Return vs Nifty])</f>
        <v>-0.72413050088433029</v>
      </c>
      <c r="K563">
        <v>-31.046730030442301</v>
      </c>
      <c r="L563">
        <f>(Table2[[#This Row],[6M Return vs Nifty]]-AVERAGE(Table2[6M Return vs Nifty]))/_xlfn.STDEV.P(Table2[6M Return vs Nifty])</f>
        <v>-1.2632331507875336</v>
      </c>
      <c r="M563">
        <v>-5.6845762659722201</v>
      </c>
      <c r="N563">
        <f>(Table2[[#This Row],[1W Return vs Nifty]]-AVERAGE(Table2[1W Return vs Nifty]))/_xlfn.STDEV.P(Table2[1W Return vs Nifty])</f>
        <v>-1.1184375449485007</v>
      </c>
      <c r="O563">
        <v>364.71</v>
      </c>
      <c r="P563">
        <v>379.18922307418399</v>
      </c>
      <c r="Q563">
        <v>405.501956904564</v>
      </c>
      <c r="R563">
        <v>40.988606264561703</v>
      </c>
      <c r="S563" s="1">
        <f>(Table2[[#This Row],[Close Price]]-Table2[[#This Row],[20D EMA]])/Table2[[#This Row],[20D EMA]]</f>
        <v>3.095610210852464E-2</v>
      </c>
      <c r="T563" s="1">
        <f>(Table2[[#This Row],[Close Price]]-Table2[[#This Row],[50D EMA]])/Table2[[#This Row],[50D EMA]]</f>
        <v>-8.4106374340708803E-3</v>
      </c>
      <c r="U563" s="1">
        <f>(Table2[[#This Row],[Close Price]]-Table2[[#This Row],[200D EMA]])/Table2[[#This Row],[200D EMA]]</f>
        <v>-7.2754166539096041E-2</v>
      </c>
      <c r="V563">
        <v>2.5037928701385601</v>
      </c>
      <c r="W563">
        <v>335</v>
      </c>
      <c r="X563">
        <v>379</v>
      </c>
      <c r="Y563">
        <v>270.05</v>
      </c>
      <c r="Z563">
        <v>379</v>
      </c>
      <c r="AA563">
        <v>270.05</v>
      </c>
      <c r="AB563">
        <v>407.65</v>
      </c>
      <c r="AC563" s="1">
        <f>(Table2[[#This Row],[Close Price]]/Table2[[#This Row],[Day Low]])-1</f>
        <v>0.12238805970149258</v>
      </c>
      <c r="AD563" s="1">
        <f>(Table2[[#This Row],[Day High]]/Table2[[#This Row],[Close Price]])-1</f>
        <v>7.9787234042554278E-3</v>
      </c>
      <c r="AE563" s="1">
        <f>(Table2[[#This Row],[Close Price]]/Table2[[#This Row],[Current Week Low]])-1</f>
        <v>0.39233475282355124</v>
      </c>
      <c r="AF563" s="1">
        <f>(Table2[[#This Row],[Current Week High]]/Table2[[#This Row],[Close Price]])-1</f>
        <v>7.9787234042554278E-3</v>
      </c>
      <c r="AG563" s="1">
        <f>(Table2[[#This Row],[Close Price]]/Table2[[#This Row],[Current Month Low]])-1</f>
        <v>0.39233475282355124</v>
      </c>
      <c r="AH563" s="1">
        <f>(Table2[[#This Row],[Current Month High]]/Table2[[#This Row],[Close Price]])-1</f>
        <v>8.4175531914893575E-2</v>
      </c>
      <c r="AI563">
        <v>38.218085106382901</v>
      </c>
      <c r="AJ563">
        <v>39.233475282355101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-0.01</v>
      </c>
      <c r="AM563" t="s">
        <v>3158</v>
      </c>
      <c r="AN563">
        <v>-1.1299999999999999</v>
      </c>
      <c r="AO563" t="s">
        <v>3158</v>
      </c>
      <c r="AP563">
        <v>7.1293137387861999E-2</v>
      </c>
      <c r="AQ563">
        <f>(Table2[[#This Row],[Sharpe Ratio]]-AVERAGE(Table2[Sharpe Ratio]))/_xlfn.STDEV.P(Table2[Sharpe Ratio])</f>
        <v>0.17165466897707077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570</v>
      </c>
      <c r="AT563">
        <f>_xlfn.RANK.AVG(Table2[[#This Row],[6M Return vs Nifty Z-Score]],Table2[6M Return vs Nifty Z-Score])</f>
        <v>689</v>
      </c>
      <c r="AU563">
        <f>_xlfn.RANK.AVG(Table2[[#This Row],[Sharpe Ratio Z-Score]],Table2[Sharpe Ratio Z-Score])</f>
        <v>294</v>
      </c>
      <c r="AV563">
        <f>(Table2[[#This Row],[Rank 1Y]]+Table2[[#This Row],[Rank 6M]]+Table2[[#This Row],[Rank Sharpe]])/3</f>
        <v>517.66666666666663</v>
      </c>
    </row>
    <row r="564" spans="1:48" hidden="1" x14ac:dyDescent="0.3">
      <c r="A564" t="s">
        <v>742</v>
      </c>
      <c r="B564" t="s">
        <v>743</v>
      </c>
      <c r="C564" t="s">
        <v>3112</v>
      </c>
      <c r="D564" t="s">
        <v>54</v>
      </c>
      <c r="E564">
        <v>22382.529029875001</v>
      </c>
      <c r="F564">
        <v>765.25</v>
      </c>
      <c r="G564">
        <v>-22.359464010137501</v>
      </c>
      <c r="H564">
        <f>(Table2[[#This Row],[1Y Return vs Nifty]]-AVERAGE(Table2[1Y Return vs Nifty]))/_xlfn.STDEV.P(Table2[1Y Return vs Nifty])</f>
        <v>-0.78032406781802754</v>
      </c>
      <c r="I564">
        <v>15.415069153214199</v>
      </c>
      <c r="J564">
        <f>(Table2[[#This Row],[1M Return vs Nifty]]-AVERAGE(Table2[1M Return vs Nifty]))/_xlfn.STDEV.P(Table2[1M Return vs Nifty])</f>
        <v>1.9440651111145426</v>
      </c>
      <c r="K564">
        <v>-6.7632440341890101</v>
      </c>
      <c r="L564">
        <f>(Table2[[#This Row],[6M Return vs Nifty]]-AVERAGE(Table2[6M Return vs Nifty]))/_xlfn.STDEV.P(Table2[6M Return vs Nifty])</f>
        <v>-0.37531763700070248</v>
      </c>
      <c r="M564">
        <v>4.1063789757215101</v>
      </c>
      <c r="N564">
        <f>(Table2[[#This Row],[1W Return vs Nifty]]-AVERAGE(Table2[1W Return vs Nifty]))/_xlfn.STDEV.P(Table2[1W Return vs Nifty])</f>
        <v>0.79819582508068088</v>
      </c>
      <c r="O564">
        <v>839.5</v>
      </c>
      <c r="P564">
        <v>809.44390082703603</v>
      </c>
      <c r="Q564">
        <v>759.27945442825001</v>
      </c>
      <c r="R564">
        <v>58.554325145423299</v>
      </c>
      <c r="S564" s="1">
        <f>(Table2[[#This Row],[Close Price]]-Table2[[#This Row],[20D EMA]])/Table2[[#This Row],[20D EMA]]</f>
        <v>-8.8445503275759382E-2</v>
      </c>
      <c r="T564" s="1">
        <f>(Table2[[#This Row],[Close Price]]-Table2[[#This Row],[50D EMA]])/Table2[[#This Row],[50D EMA]]</f>
        <v>-5.4597855122364425E-2</v>
      </c>
      <c r="U564" s="1">
        <f>(Table2[[#This Row],[Close Price]]-Table2[[#This Row],[200D EMA]])/Table2[[#This Row],[200D EMA]]</f>
        <v>7.8634362314543519E-3</v>
      </c>
      <c r="V564">
        <v>1.55209251661737</v>
      </c>
      <c r="W564">
        <v>758</v>
      </c>
      <c r="X564">
        <v>860.6</v>
      </c>
      <c r="Y564">
        <v>758</v>
      </c>
      <c r="Z564">
        <v>888.8</v>
      </c>
      <c r="AA564">
        <v>758</v>
      </c>
      <c r="AB564">
        <v>943.75</v>
      </c>
      <c r="AC564" s="1">
        <f>(Table2[[#This Row],[Close Price]]/Table2[[#This Row],[Day Low]])-1</f>
        <v>9.5646437994723055E-3</v>
      </c>
      <c r="AD564" s="1">
        <f>(Table2[[#This Row],[Day High]]/Table2[[#This Row],[Close Price]])-1</f>
        <v>0.12459980398562553</v>
      </c>
      <c r="AE564" s="1">
        <f>(Table2[[#This Row],[Close Price]]/Table2[[#This Row],[Current Week Low]])-1</f>
        <v>9.5646437994723055E-3</v>
      </c>
      <c r="AF564" s="1">
        <f>(Table2[[#This Row],[Current Week High]]/Table2[[#This Row],[Close Price]])-1</f>
        <v>0.16145050637046721</v>
      </c>
      <c r="AG564" s="1">
        <f>(Table2[[#This Row],[Close Price]]/Table2[[#This Row],[Current Month Low]])-1</f>
        <v>9.5646437994723055E-3</v>
      </c>
      <c r="AH564" s="1">
        <f>(Table2[[#This Row],[Current Month High]]/Table2[[#This Row],[Close Price]])-1</f>
        <v>0.23325710552107148</v>
      </c>
      <c r="AI564">
        <v>23.3257105521071</v>
      </c>
      <c r="AJ564">
        <v>27.531039080076599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0.06</v>
      </c>
      <c r="AM564" t="s">
        <v>3159</v>
      </c>
      <c r="AN564">
        <v>-7.09</v>
      </c>
      <c r="AO564" t="s">
        <v>3158</v>
      </c>
      <c r="AQ564">
        <f>(Table2[[#This Row],[Sharpe Ratio]]-AVERAGE(Table2[Sharpe Ratio]))/_xlfn.STDEV.P(Table2[Sharpe Ratio])</f>
        <v>-0.67571570385832536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0.91090352751816805</v>
      </c>
      <c r="AS564">
        <f>_xlfn.RANK.AVG(Table2[[#This Row],[1Y Return vs Nifty Z-Score]],Table2[1Y Return vs Nifty Z-Score])</f>
        <v>582</v>
      </c>
      <c r="AT564">
        <f>_xlfn.RANK.AVG(Table2[[#This Row],[6M Return vs Nifty Z-Score]],Table2[6M Return vs Nifty Z-Score])</f>
        <v>453</v>
      </c>
      <c r="AU564">
        <f>_xlfn.RANK.AVG(Table2[[#This Row],[Sharpe Ratio Z-Score]],Table2[Sharpe Ratio Z-Score])</f>
        <v>521.5</v>
      </c>
      <c r="AV564">
        <f>(Table2[[#This Row],[Rank 1Y]]+Table2[[#This Row],[Rank 6M]]+Table2[[#This Row],[Rank Sharpe]])/3</f>
        <v>518.83333333333337</v>
      </c>
    </row>
    <row r="565" spans="1:48" hidden="1" x14ac:dyDescent="0.3">
      <c r="A565" t="s">
        <v>1447</v>
      </c>
      <c r="B565" t="s">
        <v>1448</v>
      </c>
      <c r="C565" t="s">
        <v>3122</v>
      </c>
      <c r="D565" t="s">
        <v>1449</v>
      </c>
      <c r="E565">
        <v>7142.4428937599996</v>
      </c>
      <c r="F565">
        <v>267.89999999999998</v>
      </c>
      <c r="G565">
        <v>-40.1296583639106</v>
      </c>
      <c r="H565">
        <f>(Table2[[#This Row],[1Y Return vs Nifty]]-AVERAGE(Table2[1Y Return vs Nifty]))/_xlfn.STDEV.P(Table2[1Y Return vs Nifty])</f>
        <v>-1.0933347560863804</v>
      </c>
      <c r="I565">
        <v>3.3134611290142701</v>
      </c>
      <c r="J565">
        <f>(Table2[[#This Row],[1M Return vs Nifty]]-AVERAGE(Table2[1M Return vs Nifty]))/_xlfn.STDEV.P(Table2[1M Return vs Nifty])</f>
        <v>0.58991004155619697</v>
      </c>
      <c r="K565">
        <v>-20.173643388633501</v>
      </c>
      <c r="L565">
        <f>(Table2[[#This Row],[6M Return vs Nifty]]-AVERAGE(Table2[6M Return vs Nifty]))/_xlfn.STDEV.P(Table2[6M Return vs Nifty])</f>
        <v>-0.8656632832034491</v>
      </c>
      <c r="M565">
        <v>2.45958962498695</v>
      </c>
      <c r="N565">
        <f>(Table2[[#This Row],[1W Return vs Nifty]]-AVERAGE(Table2[1W Return vs Nifty]))/_xlfn.STDEV.P(Table2[1W Return vs Nifty])</f>
        <v>0.47582774708295689</v>
      </c>
      <c r="O565">
        <v>271.85000000000002</v>
      </c>
      <c r="P565">
        <v>275.45957860217698</v>
      </c>
      <c r="Q565">
        <v>281.45312066367899</v>
      </c>
      <c r="R565">
        <v>43.769955392785597</v>
      </c>
      <c r="S565" s="1">
        <f>(Table2[[#This Row],[Close Price]]-Table2[[#This Row],[20D EMA]])/Table2[[#This Row],[20D EMA]]</f>
        <v>-1.4530071730734027E-2</v>
      </c>
      <c r="T565" s="1">
        <f>(Table2[[#This Row],[Close Price]]-Table2[[#This Row],[50D EMA]])/Table2[[#This Row],[50D EMA]]</f>
        <v>-2.7443513275298585E-2</v>
      </c>
      <c r="U565" s="1">
        <f>(Table2[[#This Row],[Close Price]]-Table2[[#This Row],[200D EMA]])/Table2[[#This Row],[200D EMA]]</f>
        <v>-4.8154096254893704E-2</v>
      </c>
      <c r="V565">
        <v>0.47244765350974</v>
      </c>
      <c r="W565">
        <v>266.10000000000002</v>
      </c>
      <c r="X565">
        <v>271.95</v>
      </c>
      <c r="Y565">
        <v>262</v>
      </c>
      <c r="Z565">
        <v>272</v>
      </c>
      <c r="AA565">
        <v>252.2</v>
      </c>
      <c r="AB565">
        <v>289.95</v>
      </c>
      <c r="AC565" s="1">
        <f>(Table2[[#This Row],[Close Price]]/Table2[[#This Row],[Day Low]])-1</f>
        <v>6.7643742953775732E-3</v>
      </c>
      <c r="AD565" s="1">
        <f>(Table2[[#This Row],[Day High]]/Table2[[#This Row],[Close Price]])-1</f>
        <v>1.5117581187010121E-2</v>
      </c>
      <c r="AE565" s="1">
        <f>(Table2[[#This Row],[Close Price]]/Table2[[#This Row],[Current Week Low]])-1</f>
        <v>2.2519083969465559E-2</v>
      </c>
      <c r="AF565" s="1">
        <f>(Table2[[#This Row],[Current Week High]]/Table2[[#This Row],[Close Price]])-1</f>
        <v>1.530421799178816E-2</v>
      </c>
      <c r="AG565" s="1">
        <f>(Table2[[#This Row],[Close Price]]/Table2[[#This Row],[Current Month Low]])-1</f>
        <v>6.2252180808881841E-2</v>
      </c>
      <c r="AH565" s="1">
        <f>(Table2[[#This Row],[Current Month High]]/Table2[[#This Row],[Close Price]])-1</f>
        <v>8.2306830907054929E-2</v>
      </c>
      <c r="AI565">
        <v>34.285181037700603</v>
      </c>
      <c r="AJ565">
        <v>7.1385722855428799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-0.03</v>
      </c>
      <c r="AM565" t="s">
        <v>3158</v>
      </c>
      <c r="AN565">
        <v>-3.37</v>
      </c>
      <c r="AO565" t="s">
        <v>3158</v>
      </c>
      <c r="AP565">
        <v>7.8969350599114002E-2</v>
      </c>
      <c r="AQ565">
        <f>(Table2[[#This Row],[Sharpe Ratio]]-AVERAGE(Table2[Sharpe Ratio]))/_xlfn.STDEV.P(Table2[Sharpe Ratio])</f>
        <v>0.26289200105568455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676</v>
      </c>
      <c r="AT565">
        <f>_xlfn.RANK.AVG(Table2[[#This Row],[6M Return vs Nifty Z-Score]],Table2[6M Return vs Nifty Z-Score])</f>
        <v>608</v>
      </c>
      <c r="AU565">
        <f>_xlfn.RANK.AVG(Table2[[#This Row],[Sharpe Ratio Z-Score]],Table2[Sharpe Ratio Z-Score])</f>
        <v>273</v>
      </c>
      <c r="AV565">
        <f>(Table2[[#This Row],[Rank 1Y]]+Table2[[#This Row],[Rank 6M]]+Table2[[#This Row],[Rank Sharpe]])/3</f>
        <v>519</v>
      </c>
    </row>
    <row r="566" spans="1:48" hidden="1" x14ac:dyDescent="0.3">
      <c r="A566" t="s">
        <v>1565</v>
      </c>
      <c r="B566" t="s">
        <v>1566</v>
      </c>
      <c r="C566" t="s">
        <v>594</v>
      </c>
      <c r="D566" t="s">
        <v>594</v>
      </c>
      <c r="E566">
        <v>6077.7733239999998</v>
      </c>
      <c r="F566">
        <v>303.10000000000002</v>
      </c>
      <c r="G566">
        <v>-42.026245962745399</v>
      </c>
      <c r="H566">
        <f>(Table2[[#This Row],[1Y Return vs Nifty]]-AVERAGE(Table2[1Y Return vs Nifty]))/_xlfn.STDEV.P(Table2[1Y Return vs Nifty])</f>
        <v>-1.1267419421786617</v>
      </c>
      <c r="I566">
        <v>-9.4073599853552192</v>
      </c>
      <c r="J566">
        <f>(Table2[[#This Row],[1M Return vs Nifty]]-AVERAGE(Table2[1M Return vs Nifty]))/_xlfn.STDEV.P(Table2[1M Return vs Nifty])</f>
        <v>-0.83353421201085287</v>
      </c>
      <c r="K566">
        <v>-19.092890736746199</v>
      </c>
      <c r="L566">
        <f>(Table2[[#This Row],[6M Return vs Nifty]]-AVERAGE(Table2[6M Return vs Nifty]))/_xlfn.STDEV.P(Table2[6M Return vs Nifty])</f>
        <v>-0.82614601429382661</v>
      </c>
      <c r="M566">
        <v>-2.5464341066032001</v>
      </c>
      <c r="N566">
        <f>(Table2[[#This Row],[1W Return vs Nifty]]-AVERAGE(Table2[1W Return vs Nifty]))/_xlfn.STDEV.P(Table2[1W Return vs Nifty])</f>
        <v>-0.50412894746566461</v>
      </c>
      <c r="O566">
        <v>307.64999999999998</v>
      </c>
      <c r="P566">
        <v>328.49701727891602</v>
      </c>
      <c r="Q566">
        <v>342.045191736476</v>
      </c>
      <c r="R566">
        <v>34.2203519517833</v>
      </c>
      <c r="S566" s="1">
        <f>(Table2[[#This Row],[Close Price]]-Table2[[#This Row],[20D EMA]])/Table2[[#This Row],[20D EMA]]</f>
        <v>-1.4789533560864472E-2</v>
      </c>
      <c r="T566" s="1">
        <f>(Table2[[#This Row],[Close Price]]-Table2[[#This Row],[50D EMA]])/Table2[[#This Row],[50D EMA]]</f>
        <v>-7.7312778938726928E-2</v>
      </c>
      <c r="U566" s="1">
        <f>(Table2[[#This Row],[Close Price]]-Table2[[#This Row],[200D EMA]])/Table2[[#This Row],[200D EMA]]</f>
        <v>-0.11385978425470972</v>
      </c>
      <c r="V566">
        <v>0.548707672699284</v>
      </c>
      <c r="W566">
        <v>285.14999999999998</v>
      </c>
      <c r="X566">
        <v>310</v>
      </c>
      <c r="Y566">
        <v>276.55</v>
      </c>
      <c r="Z566">
        <v>310</v>
      </c>
      <c r="AA566">
        <v>273.45</v>
      </c>
      <c r="AB566">
        <v>350</v>
      </c>
      <c r="AC566" s="1">
        <f>(Table2[[#This Row],[Close Price]]/Table2[[#This Row],[Day Low]])-1</f>
        <v>6.294932491671057E-2</v>
      </c>
      <c r="AD566" s="1">
        <f>(Table2[[#This Row],[Day High]]/Table2[[#This Row],[Close Price]])-1</f>
        <v>2.2764764104255875E-2</v>
      </c>
      <c r="AE566" s="1">
        <f>(Table2[[#This Row],[Close Price]]/Table2[[#This Row],[Current Week Low]])-1</f>
        <v>9.600433917917206E-2</v>
      </c>
      <c r="AF566" s="1">
        <f>(Table2[[#This Row],[Current Week High]]/Table2[[#This Row],[Close Price]])-1</f>
        <v>2.2764764104255875E-2</v>
      </c>
      <c r="AG566" s="1">
        <f>(Table2[[#This Row],[Close Price]]/Table2[[#This Row],[Current Month Low]])-1</f>
        <v>0.10842932894496271</v>
      </c>
      <c r="AH566" s="1">
        <f>(Table2[[#This Row],[Current Month High]]/Table2[[#This Row],[Close Price]])-1</f>
        <v>0.15473441108545027</v>
      </c>
      <c r="AI566">
        <v>44.1603431210821</v>
      </c>
      <c r="AJ566">
        <v>13.202614379084901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-0.14000000000000001</v>
      </c>
      <c r="AM566" t="s">
        <v>3158</v>
      </c>
      <c r="AN566">
        <v>-4.87</v>
      </c>
      <c r="AO566" t="s">
        <v>3158</v>
      </c>
      <c r="AP566">
        <v>7.4536840341824007E-2</v>
      </c>
      <c r="AQ566">
        <f>(Table2[[#This Row],[Sharpe Ratio]]-AVERAGE(Table2[Sharpe Ratio]))/_xlfn.STDEV.P(Table2[Sharpe Ratio])</f>
        <v>0.21020841877927862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681</v>
      </c>
      <c r="AT566">
        <f>_xlfn.RANK.AVG(Table2[[#This Row],[6M Return vs Nifty Z-Score]],Table2[6M Return vs Nifty Z-Score])</f>
        <v>590</v>
      </c>
      <c r="AU566">
        <f>_xlfn.RANK.AVG(Table2[[#This Row],[Sharpe Ratio Z-Score]],Table2[Sharpe Ratio Z-Score])</f>
        <v>286</v>
      </c>
      <c r="AV566">
        <f>(Table2[[#This Row],[Rank 1Y]]+Table2[[#This Row],[Rank 6M]]+Table2[[#This Row],[Rank Sharpe]])/3</f>
        <v>519</v>
      </c>
    </row>
    <row r="567" spans="1:48" hidden="1" x14ac:dyDescent="0.3">
      <c r="A567" t="s">
        <v>407</v>
      </c>
      <c r="B567" t="s">
        <v>408</v>
      </c>
      <c r="C567" t="s">
        <v>3123</v>
      </c>
      <c r="D567" t="s">
        <v>409</v>
      </c>
      <c r="E567">
        <v>55752.093243000003</v>
      </c>
      <c r="F567">
        <v>4389</v>
      </c>
      <c r="G567">
        <v>-30.110018193455598</v>
      </c>
      <c r="H567">
        <f>(Table2[[#This Row],[1Y Return vs Nifty]]-AVERAGE(Table2[1Y Return vs Nifty]))/_xlfn.STDEV.P(Table2[1Y Return vs Nifty])</f>
        <v>-0.91684515763190744</v>
      </c>
      <c r="I567">
        <v>-11.676100262338201</v>
      </c>
      <c r="J567">
        <f>(Table2[[#This Row],[1M Return vs Nifty]]-AVERAGE(Table2[1M Return vs Nifty]))/_xlfn.STDEV.P(Table2[1M Return vs Nifty])</f>
        <v>-1.0874034615720758</v>
      </c>
      <c r="K567">
        <v>-20.976620922121199</v>
      </c>
      <c r="L567">
        <f>(Table2[[#This Row],[6M Return vs Nifty]]-AVERAGE(Table2[6M Return vs Nifty]))/_xlfn.STDEV.P(Table2[6M Return vs Nifty])</f>
        <v>-0.89502382103216183</v>
      </c>
      <c r="M567">
        <v>-4.6463797952179897</v>
      </c>
      <c r="N567">
        <f>(Table2[[#This Row],[1W Return vs Nifty]]-AVERAGE(Table2[1W Return vs Nifty]))/_xlfn.STDEV.P(Table2[1W Return vs Nifty])</f>
        <v>-0.9152048724079751</v>
      </c>
      <c r="O567">
        <v>4821.96</v>
      </c>
      <c r="P567">
        <v>5096.66085482375</v>
      </c>
      <c r="Q567">
        <v>4953.9751738228997</v>
      </c>
      <c r="R567">
        <v>21.574571412544</v>
      </c>
      <c r="S567" s="1">
        <f>(Table2[[#This Row],[Close Price]]-Table2[[#This Row],[20D EMA]])/Table2[[#This Row],[20D EMA]]</f>
        <v>-8.9789214344374493E-2</v>
      </c>
      <c r="T567" s="1">
        <f>(Table2[[#This Row],[Close Price]]-Table2[[#This Row],[50D EMA]])/Table2[[#This Row],[50D EMA]]</f>
        <v>-0.13884793887236627</v>
      </c>
      <c r="U567" s="1">
        <f>(Table2[[#This Row],[Close Price]]-Table2[[#This Row],[200D EMA]])/Table2[[#This Row],[200D EMA]]</f>
        <v>-0.11404481330634482</v>
      </c>
      <c r="V567">
        <v>1.6836735216076999</v>
      </c>
      <c r="W567">
        <v>4315</v>
      </c>
      <c r="X567">
        <v>4451.95</v>
      </c>
      <c r="Y567">
        <v>4184.1000000000004</v>
      </c>
      <c r="Z567">
        <v>4451.95</v>
      </c>
      <c r="AA567">
        <v>4180</v>
      </c>
      <c r="AB567">
        <v>5580</v>
      </c>
      <c r="AC567" s="1">
        <f>(Table2[[#This Row],[Close Price]]/Table2[[#This Row],[Day Low]])-1</f>
        <v>1.7149478563151854E-2</v>
      </c>
      <c r="AD567" s="1">
        <f>(Table2[[#This Row],[Day High]]/Table2[[#This Row],[Close Price]])-1</f>
        <v>1.4342674868990546E-2</v>
      </c>
      <c r="AE567" s="1">
        <f>(Table2[[#This Row],[Close Price]]/Table2[[#This Row],[Current Week Low]])-1</f>
        <v>4.8971104897110429E-2</v>
      </c>
      <c r="AF567" s="1">
        <f>(Table2[[#This Row],[Current Week High]]/Table2[[#This Row],[Close Price]])-1</f>
        <v>1.4342674868990546E-2</v>
      </c>
      <c r="AG567" s="1">
        <f>(Table2[[#This Row],[Close Price]]/Table2[[#This Row],[Current Month Low]])-1</f>
        <v>5.0000000000000044E-2</v>
      </c>
      <c r="AH567" s="1">
        <f>(Table2[[#This Row],[Current Month High]]/Table2[[#This Row],[Close Price]])-1</f>
        <v>0.27136021872863969</v>
      </c>
      <c r="AI567">
        <v>47.186147186147103</v>
      </c>
      <c r="AJ567">
        <v>21.882810330463698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-0.13</v>
      </c>
      <c r="AM567" t="s">
        <v>3158</v>
      </c>
      <c r="AN567">
        <v>-16.91</v>
      </c>
      <c r="AO567" t="s">
        <v>3158</v>
      </c>
      <c r="AP567">
        <v>6.5438404397146002E-2</v>
      </c>
      <c r="AQ567">
        <f>(Table2[[#This Row],[Sharpe Ratio]]-AVERAGE(Table2[Sharpe Ratio]))/_xlfn.STDEV.P(Table2[Sharpe Ratio])</f>
        <v>0.10206694344039992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634</v>
      </c>
      <c r="AT567">
        <f>_xlfn.RANK.AVG(Table2[[#This Row],[6M Return vs Nifty Z-Score]],Table2[6M Return vs Nifty Z-Score])</f>
        <v>616</v>
      </c>
      <c r="AU567">
        <f>_xlfn.RANK.AVG(Table2[[#This Row],[Sharpe Ratio Z-Score]],Table2[Sharpe Ratio Z-Score])</f>
        <v>311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948</v>
      </c>
      <c r="B568" t="s">
        <v>949</v>
      </c>
      <c r="C568" t="s">
        <v>3129</v>
      </c>
      <c r="D568" t="s">
        <v>950</v>
      </c>
      <c r="E568">
        <v>15328.464472079901</v>
      </c>
      <c r="F568">
        <v>1561.05</v>
      </c>
      <c r="G568">
        <v>-28.972010702095599</v>
      </c>
      <c r="H568">
        <f>(Table2[[#This Row],[1Y Return vs Nifty]]-AVERAGE(Table2[1Y Return vs Nifty]))/_xlfn.STDEV.P(Table2[1Y Return vs Nifty])</f>
        <v>-0.89679987838320285</v>
      </c>
      <c r="I568">
        <v>-3.6477646844113001</v>
      </c>
      <c r="J568">
        <f>(Table2[[#This Row],[1M Return vs Nifty]]-AVERAGE(Table2[1M Return vs Nifty]))/_xlfn.STDEV.P(Table2[1M Return vs Nifty])</f>
        <v>-0.18904257422346279</v>
      </c>
      <c r="K568">
        <v>7.0063431716400801</v>
      </c>
      <c r="L568">
        <f>(Table2[[#This Row],[6M Return vs Nifty]]-AVERAGE(Table2[6M Return vs Nifty]))/_xlfn.STDEV.P(Table2[6M Return vs Nifty])</f>
        <v>0.12816156283010854</v>
      </c>
      <c r="M568">
        <v>-0.14429103347987601</v>
      </c>
      <c r="N568">
        <f>(Table2[[#This Row],[1W Return vs Nifty]]-AVERAGE(Table2[1W Return vs Nifty]))/_xlfn.STDEV.P(Table2[1W Return vs Nifty])</f>
        <v>-3.3896221456780985E-2</v>
      </c>
      <c r="O568">
        <v>1570.66</v>
      </c>
      <c r="P568">
        <v>1570.15958465623</v>
      </c>
      <c r="Q568">
        <v>1514.21287785255</v>
      </c>
      <c r="R568">
        <v>37.6681594406027</v>
      </c>
      <c r="S568" s="1">
        <f>(Table2[[#This Row],[Close Price]]-Table2[[#This Row],[20D EMA]])/Table2[[#This Row],[20D EMA]]</f>
        <v>-6.1184470222709732E-3</v>
      </c>
      <c r="T568" s="1">
        <f>(Table2[[#This Row],[Close Price]]-Table2[[#This Row],[50D EMA]])/Table2[[#This Row],[50D EMA]]</f>
        <v>-5.8016934999791598E-3</v>
      </c>
      <c r="U568" s="1">
        <f>(Table2[[#This Row],[Close Price]]-Table2[[#This Row],[200D EMA]])/Table2[[#This Row],[200D EMA]]</f>
        <v>3.0931662801517126E-2</v>
      </c>
      <c r="V568">
        <v>1.1329537753805301</v>
      </c>
      <c r="W568">
        <v>1518.25</v>
      </c>
      <c r="X568">
        <v>1568</v>
      </c>
      <c r="Y568">
        <v>1489.55</v>
      </c>
      <c r="Z568">
        <v>1568</v>
      </c>
      <c r="AA568">
        <v>1463.75</v>
      </c>
      <c r="AB568">
        <v>1675.05</v>
      </c>
      <c r="AC568" s="1">
        <f>(Table2[[#This Row],[Close Price]]/Table2[[#This Row],[Day Low]])-1</f>
        <v>2.8190350732751446E-2</v>
      </c>
      <c r="AD568" s="1">
        <f>(Table2[[#This Row],[Day High]]/Table2[[#This Row],[Close Price]])-1</f>
        <v>4.4521315781045345E-3</v>
      </c>
      <c r="AE568" s="1">
        <f>(Table2[[#This Row],[Close Price]]/Table2[[#This Row],[Current Week Low]])-1</f>
        <v>4.800107414991106E-2</v>
      </c>
      <c r="AF568" s="1">
        <f>(Table2[[#This Row],[Current Week High]]/Table2[[#This Row],[Close Price]])-1</f>
        <v>4.4521315781045345E-3</v>
      </c>
      <c r="AG568" s="1">
        <f>(Table2[[#This Row],[Close Price]]/Table2[[#This Row],[Current Month Low]])-1</f>
        <v>6.6473099914602818E-2</v>
      </c>
      <c r="AH568" s="1">
        <f>(Table2[[#This Row],[Current Month High]]/Table2[[#This Row],[Close Price]])-1</f>
        <v>7.3027769770346973E-2</v>
      </c>
      <c r="AI568">
        <v>17.2544120944236</v>
      </c>
      <c r="AJ568">
        <v>29.633781763826601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</v>
      </c>
      <c r="AM568" t="s">
        <v>3159</v>
      </c>
      <c r="AN568">
        <v>-1.82</v>
      </c>
      <c r="AO568" t="s">
        <v>3158</v>
      </c>
      <c r="AP568">
        <v>-5.2623409125053998E-2</v>
      </c>
      <c r="AQ568">
        <f>(Table2[[#This Row],[Sharpe Ratio]]-AVERAGE(Table2[Sharpe Ratio]))/_xlfn.STDEV.P(Table2[Sharpe Ratio])</f>
        <v>-1.3011828868716306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-2.2927599981049682</v>
      </c>
      <c r="AS568">
        <f>_xlfn.RANK.AVG(Table2[[#This Row],[1Y Return vs Nifty Z-Score]],Table2[1Y Return vs Nifty Z-Score])</f>
        <v>626</v>
      </c>
      <c r="AT568">
        <f>_xlfn.RANK.AVG(Table2[[#This Row],[6M Return vs Nifty Z-Score]],Table2[6M Return vs Nifty Z-Score])</f>
        <v>271</v>
      </c>
      <c r="AU568">
        <f>_xlfn.RANK.AVG(Table2[[#This Row],[Sharpe Ratio Z-Score]],Table2[Sharpe Ratio Z-Score])</f>
        <v>665</v>
      </c>
      <c r="AV568">
        <f>(Table2[[#This Row],[Rank 1Y]]+Table2[[#This Row],[Rank 6M]]+Table2[[#This Row],[Rank Sharpe]])/3</f>
        <v>520.66666666666663</v>
      </c>
    </row>
    <row r="569" spans="1:48" hidden="1" x14ac:dyDescent="0.3">
      <c r="A569" t="s">
        <v>639</v>
      </c>
      <c r="B569" t="s">
        <v>640</v>
      </c>
      <c r="C569" t="s">
        <v>3116</v>
      </c>
      <c r="D569" t="s">
        <v>250</v>
      </c>
      <c r="E569">
        <v>29079.65325987</v>
      </c>
      <c r="F569">
        <v>1082.8499999999999</v>
      </c>
      <c r="G569">
        <v>14.5026968931583</v>
      </c>
      <c r="H569">
        <f>(Table2[[#This Row],[1Y Return vs Nifty]]-AVERAGE(Table2[1Y Return vs Nifty]))/_xlfn.STDEV.P(Table2[1Y Return vs Nifty])</f>
        <v>-0.13102051346779053</v>
      </c>
      <c r="I569">
        <v>7.5949753594646703</v>
      </c>
      <c r="J569">
        <f>(Table2[[#This Row],[1M Return vs Nifty]]-AVERAGE(Table2[1M Return vs Nifty]))/_xlfn.STDEV.P(Table2[1M Return vs Nifty])</f>
        <v>1.0690062235641182</v>
      </c>
      <c r="K569">
        <v>-32.7524221413357</v>
      </c>
      <c r="L569">
        <f>(Table2[[#This Row],[6M Return vs Nifty]]-AVERAGE(Table2[6M Return vs Nifty]))/_xlfn.STDEV.P(Table2[6M Return vs Nifty])</f>
        <v>-1.3256010697609348</v>
      </c>
      <c r="M569">
        <v>4.5578565474650601</v>
      </c>
      <c r="N569">
        <f>(Table2[[#This Row],[1W Return vs Nifty]]-AVERAGE(Table2[1W Return vs Nifty]))/_xlfn.STDEV.P(Table2[1W Return vs Nifty])</f>
        <v>0.88657504431544687</v>
      </c>
      <c r="O569">
        <v>1058.5</v>
      </c>
      <c r="P569">
        <v>1082.4177628233699</v>
      </c>
      <c r="Q569">
        <v>1113.75719665785</v>
      </c>
      <c r="R569">
        <v>58.043454571225702</v>
      </c>
      <c r="S569" s="1">
        <f>(Table2[[#This Row],[Close Price]]-Table2[[#This Row],[20D EMA]])/Table2[[#This Row],[20D EMA]]</f>
        <v>2.3004251299007943E-2</v>
      </c>
      <c r="T569" s="1">
        <f>(Table2[[#This Row],[Close Price]]-Table2[[#This Row],[50D EMA]])/Table2[[#This Row],[50D EMA]]</f>
        <v>3.9932564992517543E-4</v>
      </c>
      <c r="U569" s="1">
        <f>(Table2[[#This Row],[Close Price]]-Table2[[#This Row],[200D EMA]])/Table2[[#This Row],[200D EMA]]</f>
        <v>-2.7750390076576925E-2</v>
      </c>
      <c r="V569">
        <v>0.70592132198602797</v>
      </c>
      <c r="W569">
        <v>1062</v>
      </c>
      <c r="X569">
        <v>1092.5</v>
      </c>
      <c r="Y569">
        <v>1042.5</v>
      </c>
      <c r="Z569">
        <v>1092.5</v>
      </c>
      <c r="AA569">
        <v>935.5</v>
      </c>
      <c r="AB569">
        <v>1117.95</v>
      </c>
      <c r="AC569" s="1">
        <f>(Table2[[#This Row],[Close Price]]/Table2[[#This Row],[Day Low]])-1</f>
        <v>1.9632768361581787E-2</v>
      </c>
      <c r="AD569" s="1">
        <f>(Table2[[#This Row],[Day High]]/Table2[[#This Row],[Close Price]])-1</f>
        <v>8.9116682827723448E-3</v>
      </c>
      <c r="AE569" s="1">
        <f>(Table2[[#This Row],[Close Price]]/Table2[[#This Row],[Current Week Low]])-1</f>
        <v>3.8705035971222879E-2</v>
      </c>
      <c r="AF569" s="1">
        <f>(Table2[[#This Row],[Current Week High]]/Table2[[#This Row],[Close Price]])-1</f>
        <v>8.9116682827723448E-3</v>
      </c>
      <c r="AG569" s="1">
        <f>(Table2[[#This Row],[Close Price]]/Table2[[#This Row],[Current Month Low]])-1</f>
        <v>0.15750935328701221</v>
      </c>
      <c r="AH569" s="1">
        <f>(Table2[[#This Row],[Current Month High]]/Table2[[#This Row],[Close Price]])-1</f>
        <v>3.2414461836819619E-2</v>
      </c>
      <c r="AI569">
        <v>39.806990811284997</v>
      </c>
      <c r="AJ569">
        <v>44.766042780748599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-0.01</v>
      </c>
      <c r="AM569" t="s">
        <v>3158</v>
      </c>
      <c r="AN569">
        <v>3.45</v>
      </c>
      <c r="AO569" t="s">
        <v>3159</v>
      </c>
      <c r="AQ569">
        <f>(Table2[[#This Row],[Sharpe Ratio]]-AVERAGE(Table2[Sharpe Ratio]))/_xlfn.STDEV.P(Table2[Sharpe Ratio])</f>
        <v>-0.67571570385832536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345</v>
      </c>
      <c r="AT569">
        <f>_xlfn.RANK.AVG(Table2[[#This Row],[6M Return vs Nifty Z-Score]],Table2[6M Return vs Nifty Z-Score])</f>
        <v>701</v>
      </c>
      <c r="AU569">
        <f>_xlfn.RANK.AVG(Table2[[#This Row],[Sharpe Ratio Z-Score]],Table2[Sharpe Ratio Z-Score])</f>
        <v>521.5</v>
      </c>
      <c r="AV569">
        <f>(Table2[[#This Row],[Rank 1Y]]+Table2[[#This Row],[Rank 6M]]+Table2[[#This Row],[Rank Sharpe]])/3</f>
        <v>522.5</v>
      </c>
    </row>
    <row r="570" spans="1:48" hidden="1" x14ac:dyDescent="0.3">
      <c r="A570" t="s">
        <v>856</v>
      </c>
      <c r="B570" t="s">
        <v>857</v>
      </c>
      <c r="C570" t="s">
        <v>3112</v>
      </c>
      <c r="D570" t="s">
        <v>508</v>
      </c>
      <c r="E570">
        <v>17892.914014599999</v>
      </c>
      <c r="F570">
        <v>421.55</v>
      </c>
      <c r="G570">
        <v>-54.939242685362203</v>
      </c>
      <c r="H570">
        <f>(Table2[[#This Row],[1Y Return vs Nifty]]-AVERAGE(Table2[1Y Return vs Nifty]))/_xlfn.STDEV.P(Table2[1Y Return vs Nifty])</f>
        <v>-1.3541961788226782</v>
      </c>
      <c r="I570">
        <v>-5.6041557174161198</v>
      </c>
      <c r="J570">
        <f>(Table2[[#This Row],[1M Return vs Nifty]]-AVERAGE(Table2[1M Return vs Nifty]))/_xlfn.STDEV.P(Table2[1M Return vs Nifty])</f>
        <v>-0.40796032714391528</v>
      </c>
      <c r="K570">
        <v>-3.8497185763493702</v>
      </c>
      <c r="L570">
        <f>(Table2[[#This Row],[6M Return vs Nifty]]-AVERAGE(Table2[6M Return vs Nifty]))/_xlfn.STDEV.P(Table2[6M Return vs Nifty])</f>
        <v>-0.26878579662869662</v>
      </c>
      <c r="M570">
        <v>1.5567973529650301</v>
      </c>
      <c r="N570">
        <f>(Table2[[#This Row],[1W Return vs Nifty]]-AVERAGE(Table2[1W Return vs Nifty]))/_xlfn.STDEV.P(Table2[1W Return vs Nifty])</f>
        <v>0.29910119159904613</v>
      </c>
      <c r="O570">
        <v>439.56</v>
      </c>
      <c r="P570">
        <v>454.39041008219698</v>
      </c>
      <c r="Q570">
        <v>470.57386521698299</v>
      </c>
      <c r="R570">
        <v>43.417374546960303</v>
      </c>
      <c r="S570" s="1">
        <f>(Table2[[#This Row],[Close Price]]-Table2[[#This Row],[20D EMA]])/Table2[[#This Row],[20D EMA]]</f>
        <v>-4.0972790972790954E-2</v>
      </c>
      <c r="T570" s="1">
        <f>(Table2[[#This Row],[Close Price]]-Table2[[#This Row],[50D EMA]])/Table2[[#This Row],[50D EMA]]</f>
        <v>-7.2273554532667844E-2</v>
      </c>
      <c r="U570" s="1">
        <f>(Table2[[#This Row],[Close Price]]-Table2[[#This Row],[200D EMA]])/Table2[[#This Row],[200D EMA]]</f>
        <v>-0.10417889483594235</v>
      </c>
      <c r="V570">
        <v>0.74230977403527898</v>
      </c>
      <c r="W570">
        <v>418.1</v>
      </c>
      <c r="X570">
        <v>427.2</v>
      </c>
      <c r="Y570">
        <v>397.45</v>
      </c>
      <c r="Z570">
        <v>427.2</v>
      </c>
      <c r="AA570">
        <v>391.25</v>
      </c>
      <c r="AB570">
        <v>482.5</v>
      </c>
      <c r="AC570" s="1">
        <f>(Table2[[#This Row],[Close Price]]/Table2[[#This Row],[Day Low]])-1</f>
        <v>8.2516144463047336E-3</v>
      </c>
      <c r="AD570" s="1">
        <f>(Table2[[#This Row],[Day High]]/Table2[[#This Row],[Close Price]])-1</f>
        <v>1.3402917803344794E-2</v>
      </c>
      <c r="AE570" s="1">
        <f>(Table2[[#This Row],[Close Price]]/Table2[[#This Row],[Current Week Low]])-1</f>
        <v>6.0636558057617362E-2</v>
      </c>
      <c r="AF570" s="1">
        <f>(Table2[[#This Row],[Current Week High]]/Table2[[#This Row],[Close Price]])-1</f>
        <v>1.3402917803344794E-2</v>
      </c>
      <c r="AG570" s="1">
        <f>(Table2[[#This Row],[Close Price]]/Table2[[#This Row],[Current Month Low]])-1</f>
        <v>7.7444089456869092E-2</v>
      </c>
      <c r="AH570" s="1">
        <f>(Table2[[#This Row],[Current Month High]]/Table2[[#This Row],[Close Price]])-1</f>
        <v>0.1445854584272328</v>
      </c>
      <c r="AI570">
        <v>55.466285101671701</v>
      </c>
      <c r="AJ570">
        <v>38.5401603785986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-0.04</v>
      </c>
      <c r="AM570" t="s">
        <v>3158</v>
      </c>
      <c r="AN570">
        <v>-10.58</v>
      </c>
      <c r="AO570" t="s">
        <v>3158</v>
      </c>
      <c r="AP570">
        <v>2.3487302382177999E-2</v>
      </c>
      <c r="AQ570">
        <f>(Table2[[#This Row],[Sharpe Ratio]]-AVERAGE(Table2[Sharpe Ratio]))/_xlfn.STDEV.P(Table2[Sharpe Ratio])</f>
        <v>-0.39655216995173159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718</v>
      </c>
      <c r="AT570">
        <f>_xlfn.RANK.AVG(Table2[[#This Row],[6M Return vs Nifty Z-Score]],Table2[6M Return vs Nifty Z-Score])</f>
        <v>414</v>
      </c>
      <c r="AU570">
        <f>_xlfn.RANK.AVG(Table2[[#This Row],[Sharpe Ratio Z-Score]],Table2[Sharpe Ratio Z-Score])</f>
        <v>438</v>
      </c>
      <c r="AV570">
        <f>(Table2[[#This Row],[Rank 1Y]]+Table2[[#This Row],[Rank 6M]]+Table2[[#This Row],[Rank Sharpe]])/3</f>
        <v>523.33333333333337</v>
      </c>
    </row>
    <row r="571" spans="1:48" hidden="1" x14ac:dyDescent="0.3">
      <c r="A571" t="s">
        <v>1377</v>
      </c>
      <c r="B571" t="s">
        <v>1378</v>
      </c>
      <c r="C571" t="s">
        <v>3126</v>
      </c>
      <c r="D571" t="s">
        <v>278</v>
      </c>
      <c r="E571">
        <v>7897.5202327699999</v>
      </c>
      <c r="F571">
        <v>639.85</v>
      </c>
      <c r="G571">
        <v>-19.493157327746101</v>
      </c>
      <c r="H571">
        <f>(Table2[[#This Row],[1Y Return vs Nifty]]-AVERAGE(Table2[1Y Return vs Nifty]))/_xlfn.STDEV.P(Table2[1Y Return vs Nifty])</f>
        <v>-0.72983589590599585</v>
      </c>
      <c r="I571">
        <v>-4.1561951815259999</v>
      </c>
      <c r="J571">
        <f>(Table2[[#This Row],[1M Return vs Nifty]]-AVERAGE(Table2[1M Return vs Nifty]))/_xlfn.STDEV.P(Table2[1M Return vs Nifty])</f>
        <v>-0.24593532217969635</v>
      </c>
      <c r="K571">
        <v>-9.5808793744204603</v>
      </c>
      <c r="L571">
        <f>(Table2[[#This Row],[6M Return vs Nifty]]-AVERAGE(Table2[6M Return vs Nifty]))/_xlfn.STDEV.P(Table2[6M Return vs Nifty])</f>
        <v>-0.47834329530905029</v>
      </c>
      <c r="M571">
        <v>1.2220172260098601</v>
      </c>
      <c r="N571">
        <f>(Table2[[#This Row],[1W Return vs Nifty]]-AVERAGE(Table2[1W Return vs Nifty]))/_xlfn.STDEV.P(Table2[1W Return vs Nifty])</f>
        <v>0.23356613938958612</v>
      </c>
      <c r="O571">
        <v>652.84</v>
      </c>
      <c r="P571">
        <v>680.15782597239695</v>
      </c>
      <c r="Q571">
        <v>672.42410499968503</v>
      </c>
      <c r="R571">
        <v>42.660791042326402</v>
      </c>
      <c r="S571" s="1">
        <f>(Table2[[#This Row],[Close Price]]-Table2[[#This Row],[20D EMA]])/Table2[[#This Row],[20D EMA]]</f>
        <v>-1.989767783836776E-2</v>
      </c>
      <c r="T571" s="1">
        <f>(Table2[[#This Row],[Close Price]]-Table2[[#This Row],[50D EMA]])/Table2[[#This Row],[50D EMA]]</f>
        <v>-5.926246002502477E-2</v>
      </c>
      <c r="U571" s="1">
        <f>(Table2[[#This Row],[Close Price]]-Table2[[#This Row],[200D EMA]])/Table2[[#This Row],[200D EMA]]</f>
        <v>-4.8442797867426633E-2</v>
      </c>
      <c r="V571">
        <v>1.34377607312929</v>
      </c>
      <c r="W571">
        <v>625.04999999999995</v>
      </c>
      <c r="X571">
        <v>643.75</v>
      </c>
      <c r="Y571">
        <v>622.1</v>
      </c>
      <c r="Z571">
        <v>694.6</v>
      </c>
      <c r="AA571">
        <v>590.04999999999995</v>
      </c>
      <c r="AB571">
        <v>729.55</v>
      </c>
      <c r="AC571" s="1">
        <f>(Table2[[#This Row],[Close Price]]/Table2[[#This Row],[Day Low]])-1</f>
        <v>2.3678105751540057E-2</v>
      </c>
      <c r="AD571" s="1">
        <f>(Table2[[#This Row],[Day High]]/Table2[[#This Row],[Close Price]])-1</f>
        <v>6.0951785574743234E-3</v>
      </c>
      <c r="AE571" s="1">
        <f>(Table2[[#This Row],[Close Price]]/Table2[[#This Row],[Current Week Low]])-1</f>
        <v>2.8532390290950005E-2</v>
      </c>
      <c r="AF571" s="1">
        <f>(Table2[[#This Row],[Current Week High]]/Table2[[#This Row],[Close Price]])-1</f>
        <v>8.5566929749159915E-2</v>
      </c>
      <c r="AG571" s="1">
        <f>(Table2[[#This Row],[Close Price]]/Table2[[#This Row],[Current Month Low]])-1</f>
        <v>8.439962715024163E-2</v>
      </c>
      <c r="AH571" s="1">
        <f>(Table2[[#This Row],[Current Month High]]/Table2[[#This Row],[Close Price]])-1</f>
        <v>0.14018910682191121</v>
      </c>
      <c r="AI571">
        <v>30.9213096819567</v>
      </c>
      <c r="AJ571">
        <v>25.448485442603602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3158</v>
      </c>
      <c r="AN571">
        <v>-4.45</v>
      </c>
      <c r="AO571" t="s">
        <v>3158</v>
      </c>
      <c r="AQ571">
        <f>(Table2[[#This Row],[Sharpe Ratio]]-AVERAGE(Table2[Sharpe Ratio]))/_xlfn.STDEV.P(Table2[Sharpe Ratio])</f>
        <v>-0.67571570385832536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567</v>
      </c>
      <c r="AT571">
        <f>_xlfn.RANK.AVG(Table2[[#This Row],[6M Return vs Nifty Z-Score]],Table2[6M Return vs Nifty Z-Score])</f>
        <v>483</v>
      </c>
      <c r="AU571">
        <f>_xlfn.RANK.AVG(Table2[[#This Row],[Sharpe Ratio Z-Score]],Table2[Sharpe Ratio Z-Score])</f>
        <v>521.5</v>
      </c>
      <c r="AV571">
        <f>(Table2[[#This Row],[Rank 1Y]]+Table2[[#This Row],[Rank 6M]]+Table2[[#This Row],[Rank Sharpe]])/3</f>
        <v>523.83333333333337</v>
      </c>
    </row>
    <row r="572" spans="1:48" hidden="1" x14ac:dyDescent="0.3">
      <c r="A572" t="s">
        <v>1841</v>
      </c>
      <c r="B572" t="s">
        <v>1842</v>
      </c>
      <c r="C572" t="s">
        <v>3123</v>
      </c>
      <c r="D572" t="s">
        <v>120</v>
      </c>
      <c r="E572">
        <v>4077.239207175</v>
      </c>
      <c r="F572">
        <v>207.45</v>
      </c>
      <c r="G572">
        <v>-32.483902155854103</v>
      </c>
      <c r="H572">
        <f>(Table2[[#This Row],[1Y Return vs Nifty]]-AVERAGE(Table2[1Y Return vs Nifty]))/_xlfn.STDEV.P(Table2[1Y Return vs Nifty])</f>
        <v>-0.95865961605294281</v>
      </c>
      <c r="I572">
        <v>-7.01396891735138</v>
      </c>
      <c r="J572">
        <f>(Table2[[#This Row],[1M Return vs Nifty]]-AVERAGE(Table2[1M Return vs Nifty]))/_xlfn.STDEV.P(Table2[1M Return vs Nifty])</f>
        <v>-0.5657166920835921</v>
      </c>
      <c r="K572">
        <v>-18.530648800045899</v>
      </c>
      <c r="L572">
        <f>(Table2[[#This Row],[6M Return vs Nifty]]-AVERAGE(Table2[6M Return vs Nifty]))/_xlfn.STDEV.P(Table2[6M Return vs Nifty])</f>
        <v>-0.80558787292257639</v>
      </c>
      <c r="M572">
        <v>1.2717683895321099</v>
      </c>
      <c r="N572">
        <f>(Table2[[#This Row],[1W Return vs Nifty]]-AVERAGE(Table2[1W Return vs Nifty]))/_xlfn.STDEV.P(Table2[1W Return vs Nifty])</f>
        <v>0.24330520343907383</v>
      </c>
      <c r="O572">
        <v>208.1</v>
      </c>
      <c r="P572">
        <v>215.89035160992401</v>
      </c>
      <c r="Q572">
        <v>218.250558273964</v>
      </c>
      <c r="R572">
        <v>43.596786737113298</v>
      </c>
      <c r="S572" s="1">
        <f>(Table2[[#This Row],[Close Price]]-Table2[[#This Row],[20D EMA]])/Table2[[#This Row],[20D EMA]]</f>
        <v>-3.1234983181163177E-3</v>
      </c>
      <c r="T572" s="1">
        <f>(Table2[[#This Row],[Close Price]]-Table2[[#This Row],[50D EMA]])/Table2[[#This Row],[50D EMA]]</f>
        <v>-3.9095548026964431E-2</v>
      </c>
      <c r="U572" s="1">
        <f>(Table2[[#This Row],[Close Price]]-Table2[[#This Row],[200D EMA]])/Table2[[#This Row],[200D EMA]]</f>
        <v>-4.9486967453280767E-2</v>
      </c>
      <c r="V572">
        <v>0.323618891135664</v>
      </c>
      <c r="W572">
        <v>201.1</v>
      </c>
      <c r="X572">
        <v>212.87</v>
      </c>
      <c r="Y572">
        <v>185.31</v>
      </c>
      <c r="Z572">
        <v>212.87</v>
      </c>
      <c r="AA572">
        <v>185.31</v>
      </c>
      <c r="AB572">
        <v>247.49</v>
      </c>
      <c r="AC572" s="1">
        <f>(Table2[[#This Row],[Close Price]]/Table2[[#This Row],[Day Low]])-1</f>
        <v>3.1576330183987977E-2</v>
      </c>
      <c r="AD572" s="1">
        <f>(Table2[[#This Row],[Day High]]/Table2[[#This Row],[Close Price]])-1</f>
        <v>2.6126777536755963E-2</v>
      </c>
      <c r="AE572" s="1">
        <f>(Table2[[#This Row],[Close Price]]/Table2[[#This Row],[Current Week Low]])-1</f>
        <v>0.11947547353084009</v>
      </c>
      <c r="AF572" s="1">
        <f>(Table2[[#This Row],[Current Week High]]/Table2[[#This Row],[Close Price]])-1</f>
        <v>2.6126777536755963E-2</v>
      </c>
      <c r="AG572" s="1">
        <f>(Table2[[#This Row],[Close Price]]/Table2[[#This Row],[Current Month Low]])-1</f>
        <v>0.11947547353084009</v>
      </c>
      <c r="AH572" s="1">
        <f>(Table2[[#This Row],[Current Month High]]/Table2[[#This Row],[Close Price]])-1</f>
        <v>0.19301036394311888</v>
      </c>
      <c r="AI572">
        <v>34.008194745721802</v>
      </c>
      <c r="AJ572">
        <v>24.295985620131798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-0.06</v>
      </c>
      <c r="AM572" t="s">
        <v>3158</v>
      </c>
      <c r="AN572">
        <v>-2.61</v>
      </c>
      <c r="AO572" t="s">
        <v>3158</v>
      </c>
      <c r="AP572">
        <v>5.4839650787550001E-2</v>
      </c>
      <c r="AQ572">
        <f>(Table2[[#This Row],[Sharpe Ratio]]-AVERAGE(Table2[Sharpe Ratio]))/_xlfn.STDEV.P(Table2[Sharpe Ratio])</f>
        <v>-2.3906889761713228E-2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645</v>
      </c>
      <c r="AT572">
        <f>_xlfn.RANK.AVG(Table2[[#This Row],[6M Return vs Nifty Z-Score]],Table2[6M Return vs Nifty Z-Score])</f>
        <v>587</v>
      </c>
      <c r="AU572">
        <f>_xlfn.RANK.AVG(Table2[[#This Row],[Sharpe Ratio Z-Score]],Table2[Sharpe Ratio Z-Score])</f>
        <v>343</v>
      </c>
      <c r="AV572">
        <f>(Table2[[#This Row],[Rank 1Y]]+Table2[[#This Row],[Rank 6M]]+Table2[[#This Row],[Rank Sharpe]])/3</f>
        <v>525</v>
      </c>
    </row>
    <row r="573" spans="1:48" hidden="1" x14ac:dyDescent="0.3">
      <c r="A573" t="s">
        <v>86</v>
      </c>
      <c r="B573" t="s">
        <v>87</v>
      </c>
      <c r="C573" t="s">
        <v>3122</v>
      </c>
      <c r="D573" t="s">
        <v>88</v>
      </c>
      <c r="E573">
        <v>293474.48904469999</v>
      </c>
      <c r="F573">
        <v>3308.45</v>
      </c>
      <c r="G573">
        <v>-21.0058392986518</v>
      </c>
      <c r="H573">
        <f>(Table2[[#This Row],[1Y Return vs Nifty]]-AVERAGE(Table2[1Y Return vs Nifty]))/_xlfn.STDEV.P(Table2[1Y Return vs Nifty])</f>
        <v>-0.75648082816830331</v>
      </c>
      <c r="I573">
        <v>-7.6966122246057997</v>
      </c>
      <c r="J573">
        <f>(Table2[[#This Row],[1M Return vs Nifty]]-AVERAGE(Table2[1M Return vs Nifty]))/_xlfn.STDEV.P(Table2[1M Return vs Nifty])</f>
        <v>-0.64210363945208149</v>
      </c>
      <c r="K573">
        <v>-15.5031292639149</v>
      </c>
      <c r="L573">
        <f>(Table2[[#This Row],[6M Return vs Nifty]]-AVERAGE(Table2[6M Return vs Nifty]))/_xlfn.STDEV.P(Table2[6M Return vs Nifty])</f>
        <v>-0.69488788673285939</v>
      </c>
      <c r="M573">
        <v>-1.01057260869161</v>
      </c>
      <c r="N573">
        <f>(Table2[[#This Row],[1W Return vs Nifty]]-AVERAGE(Table2[1W Return vs Nifty]))/_xlfn.STDEV.P(Table2[1W Return vs Nifty])</f>
        <v>-0.20347560711486842</v>
      </c>
      <c r="O573">
        <v>3417.98</v>
      </c>
      <c r="P573">
        <v>3500.1156160871601</v>
      </c>
      <c r="Q573">
        <v>3461.8807470173101</v>
      </c>
      <c r="R573">
        <v>26.268259181489501</v>
      </c>
      <c r="S573" s="1">
        <f>(Table2[[#This Row],[Close Price]]-Table2[[#This Row],[20D EMA]])/Table2[[#This Row],[20D EMA]]</f>
        <v>-3.2045243096799923E-2</v>
      </c>
      <c r="T573" s="1">
        <f>(Table2[[#This Row],[Close Price]]-Table2[[#This Row],[50D EMA]])/Table2[[#This Row],[50D EMA]]</f>
        <v>-5.475979570681342E-2</v>
      </c>
      <c r="U573" s="1">
        <f>(Table2[[#This Row],[Close Price]]-Table2[[#This Row],[200D EMA]])/Table2[[#This Row],[200D EMA]]</f>
        <v>-4.4320055550585699E-2</v>
      </c>
      <c r="V573">
        <v>0.70556309722077604</v>
      </c>
      <c r="W573">
        <v>3235.1</v>
      </c>
      <c r="X573">
        <v>3321.8</v>
      </c>
      <c r="Y573">
        <v>3227</v>
      </c>
      <c r="Z573">
        <v>3321.8</v>
      </c>
      <c r="AA573">
        <v>3227</v>
      </c>
      <c r="AB573">
        <v>3837.95</v>
      </c>
      <c r="AC573" s="1">
        <f>(Table2[[#This Row],[Close Price]]/Table2[[#This Row],[Day Low]])-1</f>
        <v>2.2673178572532482E-2</v>
      </c>
      <c r="AD573" s="1">
        <f>(Table2[[#This Row],[Day High]]/Table2[[#This Row],[Close Price]])-1</f>
        <v>4.0351221871270937E-3</v>
      </c>
      <c r="AE573" s="1">
        <f>(Table2[[#This Row],[Close Price]]/Table2[[#This Row],[Current Week Low]])-1</f>
        <v>2.5240161140378081E-2</v>
      </c>
      <c r="AF573" s="1">
        <f>(Table2[[#This Row],[Current Week High]]/Table2[[#This Row],[Close Price]])-1</f>
        <v>4.0351221871270937E-3</v>
      </c>
      <c r="AG573" s="1">
        <f>(Table2[[#This Row],[Close Price]]/Table2[[#This Row],[Current Month Low]])-1</f>
        <v>2.5240161140378081E-2</v>
      </c>
      <c r="AH573" s="1">
        <f>(Table2[[#This Row],[Current Month High]]/Table2[[#This Row],[Close Price]])-1</f>
        <v>0.16004473393885355</v>
      </c>
      <c r="AI573">
        <v>17.4855294775499</v>
      </c>
      <c r="AJ573">
        <v>8.2731988283998295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0.01</v>
      </c>
      <c r="AM573" t="s">
        <v>3159</v>
      </c>
      <c r="AN573">
        <v>-5.41</v>
      </c>
      <c r="AO573" t="s">
        <v>3158</v>
      </c>
      <c r="AP573">
        <v>1.8808650630130999E-2</v>
      </c>
      <c r="AQ573">
        <f>(Table2[[#This Row],[Sharpe Ratio]]-AVERAGE(Table2[Sharpe Ratio]))/_xlfn.STDEV.P(Table2[Sharpe Ratio])</f>
        <v>-0.45216132147399341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572</v>
      </c>
      <c r="AT573">
        <f>_xlfn.RANK.AVG(Table2[[#This Row],[6M Return vs Nifty Z-Score]],Table2[6M Return vs Nifty Z-Score])</f>
        <v>557</v>
      </c>
      <c r="AU573">
        <f>_xlfn.RANK.AVG(Table2[[#This Row],[Sharpe Ratio Z-Score]],Table2[Sharpe Ratio Z-Score])</f>
        <v>449</v>
      </c>
      <c r="AV573">
        <f>(Table2[[#This Row],[Rank 1Y]]+Table2[[#This Row],[Rank 6M]]+Table2[[#This Row],[Rank Sharpe]])/3</f>
        <v>526</v>
      </c>
    </row>
    <row r="574" spans="1:48" hidden="1" x14ac:dyDescent="0.3">
      <c r="A574" t="s">
        <v>921</v>
      </c>
      <c r="B574" t="s">
        <v>922</v>
      </c>
      <c r="C574" t="s">
        <v>3111</v>
      </c>
      <c r="D574" t="s">
        <v>21</v>
      </c>
      <c r="E574">
        <v>15908.6916761299</v>
      </c>
      <c r="F574">
        <v>575.15</v>
      </c>
      <c r="G574">
        <v>-21.060247656274601</v>
      </c>
      <c r="H574">
        <f>(Table2[[#This Row],[1Y Return vs Nifty]]-AVERAGE(Table2[1Y Return vs Nifty]))/_xlfn.STDEV.P(Table2[1Y Return vs Nifty])</f>
        <v>-0.75743919683484795</v>
      </c>
      <c r="I574">
        <v>2.29183446154462</v>
      </c>
      <c r="J574">
        <f>(Table2[[#This Row],[1M Return vs Nifty]]-AVERAGE(Table2[1M Return vs Nifty]))/_xlfn.STDEV.P(Table2[1M Return vs Nifty])</f>
        <v>0.47559127266337553</v>
      </c>
      <c r="K574">
        <v>-19.208763376580901</v>
      </c>
      <c r="L574">
        <f>(Table2[[#This Row],[6M Return vs Nifty]]-AVERAGE(Table2[6M Return vs Nifty]))/_xlfn.STDEV.P(Table2[6M Return vs Nifty])</f>
        <v>-0.8303828489290408</v>
      </c>
      <c r="M574">
        <v>1.21715006495912</v>
      </c>
      <c r="N574">
        <f>(Table2[[#This Row],[1W Return vs Nifty]]-AVERAGE(Table2[1W Return vs Nifty]))/_xlfn.STDEV.P(Table2[1W Return vs Nifty])</f>
        <v>0.23261336582900136</v>
      </c>
      <c r="O574">
        <v>589.37</v>
      </c>
      <c r="P574">
        <v>608.95808624532594</v>
      </c>
      <c r="Q574">
        <v>633.53705271012097</v>
      </c>
      <c r="R574">
        <v>47.6350953067926</v>
      </c>
      <c r="S574" s="1">
        <f>(Table2[[#This Row],[Close Price]]-Table2[[#This Row],[20D EMA]])/Table2[[#This Row],[20D EMA]]</f>
        <v>-2.4127458133260987E-2</v>
      </c>
      <c r="T574" s="1">
        <f>(Table2[[#This Row],[Close Price]]-Table2[[#This Row],[50D EMA]])/Table2[[#This Row],[50D EMA]]</f>
        <v>-5.5517919884729115E-2</v>
      </c>
      <c r="U574" s="1">
        <f>(Table2[[#This Row],[Close Price]]-Table2[[#This Row],[200D EMA]])/Table2[[#This Row],[200D EMA]]</f>
        <v>-9.2160438699449482E-2</v>
      </c>
      <c r="V574">
        <v>0.69611155342444597</v>
      </c>
      <c r="W574">
        <v>574</v>
      </c>
      <c r="X574">
        <v>589.4</v>
      </c>
      <c r="Y574">
        <v>562.85</v>
      </c>
      <c r="Z574">
        <v>589.4</v>
      </c>
      <c r="AA574">
        <v>556.04999999999995</v>
      </c>
      <c r="AB574">
        <v>608.75</v>
      </c>
      <c r="AC574" s="1">
        <f>(Table2[[#This Row],[Close Price]]/Table2[[#This Row],[Day Low]])-1</f>
        <v>2.0034843205574138E-3</v>
      </c>
      <c r="AD574" s="1">
        <f>(Table2[[#This Row],[Day High]]/Table2[[#This Row],[Close Price]])-1</f>
        <v>2.4776145353386125E-2</v>
      </c>
      <c r="AE574" s="1">
        <f>(Table2[[#This Row],[Close Price]]/Table2[[#This Row],[Current Week Low]])-1</f>
        <v>2.1853069201385633E-2</v>
      </c>
      <c r="AF574" s="1">
        <f>(Table2[[#This Row],[Current Week High]]/Table2[[#This Row],[Close Price]])-1</f>
        <v>2.4776145353386125E-2</v>
      </c>
      <c r="AG574" s="1">
        <f>(Table2[[#This Row],[Close Price]]/Table2[[#This Row],[Current Month Low]])-1</f>
        <v>3.4349429008182719E-2</v>
      </c>
      <c r="AH574" s="1">
        <f>(Table2[[#This Row],[Current Month High]]/Table2[[#This Row],[Close Price]])-1</f>
        <v>5.8419542727984108E-2</v>
      </c>
      <c r="AI574">
        <v>49.847865774145802</v>
      </c>
      <c r="AJ574">
        <v>7.1941105209206899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3158</v>
      </c>
      <c r="AN574">
        <v>-3.41</v>
      </c>
      <c r="AO574" t="s">
        <v>3158</v>
      </c>
      <c r="AP574">
        <v>3.4463550982996E-2</v>
      </c>
      <c r="AQ574">
        <f>(Table2[[#This Row],[Sharpe Ratio]]-AVERAGE(Table2[Sharpe Ratio]))/_xlfn.STDEV.P(Table2[Sharpe Ratio])</f>
        <v>-0.26609153643228889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573</v>
      </c>
      <c r="AT574">
        <f>_xlfn.RANK.AVG(Table2[[#This Row],[6M Return vs Nifty Z-Score]],Table2[6M Return vs Nifty Z-Score])</f>
        <v>593</v>
      </c>
      <c r="AU574">
        <f>_xlfn.RANK.AVG(Table2[[#This Row],[Sharpe Ratio Z-Score]],Table2[Sharpe Ratio Z-Score])</f>
        <v>413</v>
      </c>
      <c r="AV574">
        <f>(Table2[[#This Row],[Rank 1Y]]+Table2[[#This Row],[Rank 6M]]+Table2[[#This Row],[Rank Sharpe]])/3</f>
        <v>526.33333333333337</v>
      </c>
    </row>
    <row r="575" spans="1:48" hidden="1" x14ac:dyDescent="0.3">
      <c r="A575" t="s">
        <v>1249</v>
      </c>
      <c r="B575" t="s">
        <v>1250</v>
      </c>
      <c r="C575" t="s">
        <v>3114</v>
      </c>
      <c r="D575" t="s">
        <v>986</v>
      </c>
      <c r="E575">
        <v>9031.182106839</v>
      </c>
      <c r="F575">
        <v>42.43</v>
      </c>
      <c r="G575">
        <v>-40.130797965050199</v>
      </c>
      <c r="H575">
        <f>(Table2[[#This Row],[1Y Return vs Nifty]]-AVERAGE(Table2[1Y Return vs Nifty]))/_xlfn.STDEV.P(Table2[1Y Return vs Nifty])</f>
        <v>-1.0933548294367308</v>
      </c>
      <c r="I575">
        <v>-16.878718441134499</v>
      </c>
      <c r="J575">
        <f>(Table2[[#This Row],[1M Return vs Nifty]]-AVERAGE(Table2[1M Return vs Nifty]))/_xlfn.STDEV.P(Table2[1M Return vs Nifty])</f>
        <v>-1.6695700437076917</v>
      </c>
      <c r="K575">
        <v>-12.864125379332499</v>
      </c>
      <c r="L575">
        <f>(Table2[[#This Row],[6M Return vs Nifty]]-AVERAGE(Table2[6M Return vs Nifty]))/_xlfn.STDEV.P(Table2[6M Return vs Nifty])</f>
        <v>-0.59839381292377125</v>
      </c>
      <c r="M575">
        <v>1.91031360887372</v>
      </c>
      <c r="N575">
        <f>(Table2[[#This Row],[1W Return vs Nifty]]-AVERAGE(Table2[1W Return vs Nifty]))/_xlfn.STDEV.P(Table2[1W Return vs Nifty])</f>
        <v>0.36830394415959816</v>
      </c>
      <c r="O575">
        <v>44.18</v>
      </c>
      <c r="P575">
        <v>46.133572557208097</v>
      </c>
      <c r="Q575">
        <v>46.7048903311521</v>
      </c>
      <c r="R575">
        <v>34.242755070306302</v>
      </c>
      <c r="S575" s="1">
        <f>(Table2[[#This Row],[Close Price]]-Table2[[#This Row],[20D EMA]])/Table2[[#This Row],[20D EMA]]</f>
        <v>-3.961068356722499E-2</v>
      </c>
      <c r="T575" s="1">
        <f>(Table2[[#This Row],[Close Price]]-Table2[[#This Row],[50D EMA]])/Table2[[#This Row],[50D EMA]]</f>
        <v>-8.0279335675022129E-2</v>
      </c>
      <c r="U575" s="1">
        <f>(Table2[[#This Row],[Close Price]]-Table2[[#This Row],[200D EMA]])/Table2[[#This Row],[200D EMA]]</f>
        <v>-9.1529822698261515E-2</v>
      </c>
      <c r="V575">
        <v>0.56660859231462102</v>
      </c>
      <c r="W575">
        <v>41.07</v>
      </c>
      <c r="X575">
        <v>42.9</v>
      </c>
      <c r="Y575">
        <v>39.32</v>
      </c>
      <c r="Z575">
        <v>42.9</v>
      </c>
      <c r="AA575">
        <v>39.200000000000003</v>
      </c>
      <c r="AB575">
        <v>56.5</v>
      </c>
      <c r="AC575" s="1">
        <f>(Table2[[#This Row],[Close Price]]/Table2[[#This Row],[Day Low]])-1</f>
        <v>3.3114195276357394E-2</v>
      </c>
      <c r="AD575" s="1">
        <f>(Table2[[#This Row],[Day High]]/Table2[[#This Row],[Close Price]])-1</f>
        <v>1.1077068112184785E-2</v>
      </c>
      <c r="AE575" s="1">
        <f>(Table2[[#This Row],[Close Price]]/Table2[[#This Row],[Current Week Low]])-1</f>
        <v>7.9094608341810702E-2</v>
      </c>
      <c r="AF575" s="1">
        <f>(Table2[[#This Row],[Current Week High]]/Table2[[#This Row],[Close Price]])-1</f>
        <v>1.1077068112184785E-2</v>
      </c>
      <c r="AG575" s="1">
        <f>(Table2[[#This Row],[Close Price]]/Table2[[#This Row],[Current Month Low]])-1</f>
        <v>8.239795918367343E-2</v>
      </c>
      <c r="AH575" s="1">
        <f>(Table2[[#This Row],[Current Month High]]/Table2[[#This Row],[Close Price]])-1</f>
        <v>0.3316049964647656</v>
      </c>
      <c r="AI575">
        <v>33.160499646476502</v>
      </c>
      <c r="AJ575">
        <v>16.087551299589599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-0.05</v>
      </c>
      <c r="AM575" t="s">
        <v>3158</v>
      </c>
      <c r="AN575">
        <v>-10.43</v>
      </c>
      <c r="AO575" t="s">
        <v>3158</v>
      </c>
      <c r="AP575">
        <v>4.5418216522157003E-2</v>
      </c>
      <c r="AQ575">
        <f>(Table2[[#This Row],[Sharpe Ratio]]-AVERAGE(Table2[Sharpe Ratio]))/_xlfn.STDEV.P(Table2[Sharpe Ratio])</f>
        <v>-0.13588743317190494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677</v>
      </c>
      <c r="AT575">
        <f>_xlfn.RANK.AVG(Table2[[#This Row],[6M Return vs Nifty Z-Score]],Table2[6M Return vs Nifty Z-Score])</f>
        <v>524</v>
      </c>
      <c r="AU575">
        <f>_xlfn.RANK.AVG(Table2[[#This Row],[Sharpe Ratio Z-Score]],Table2[Sharpe Ratio Z-Score])</f>
        <v>380</v>
      </c>
      <c r="AV575">
        <f>(Table2[[#This Row],[Rank 1Y]]+Table2[[#This Row],[Rank 6M]]+Table2[[#This Row],[Rank Sharpe]])/3</f>
        <v>527</v>
      </c>
    </row>
    <row r="576" spans="1:48" hidden="1" x14ac:dyDescent="0.3">
      <c r="A576" t="s">
        <v>1323</v>
      </c>
      <c r="B576" t="s">
        <v>1324</v>
      </c>
      <c r="C576" t="s">
        <v>3123</v>
      </c>
      <c r="D576" t="s">
        <v>470</v>
      </c>
      <c r="E576">
        <v>8402.4230966600007</v>
      </c>
      <c r="F576">
        <v>627.04999999999995</v>
      </c>
      <c r="G576">
        <v>-36.230577642989601</v>
      </c>
      <c r="H576">
        <f>(Table2[[#This Row],[1Y Return vs Nifty]]-AVERAGE(Table2[1Y Return vs Nifty]))/_xlfn.STDEV.P(Table2[1Y Return vs Nifty])</f>
        <v>-1.0246549253669033</v>
      </c>
      <c r="I576">
        <v>1.3396193029985399</v>
      </c>
      <c r="J576">
        <f>(Table2[[#This Row],[1M Return vs Nifty]]-AVERAGE(Table2[1M Return vs Nifty]))/_xlfn.STDEV.P(Table2[1M Return vs Nifty])</f>
        <v>0.36903956633832069</v>
      </c>
      <c r="K576">
        <v>-38.35034111401</v>
      </c>
      <c r="L576">
        <f>(Table2[[#This Row],[6M Return vs Nifty]]-AVERAGE(Table2[6M Return vs Nifty]))/_xlfn.STDEV.P(Table2[6M Return vs Nifty])</f>
        <v>-1.5302866367971524</v>
      </c>
      <c r="M576">
        <v>5.6373462789793596</v>
      </c>
      <c r="N576">
        <f>(Table2[[#This Row],[1W Return vs Nifty]]-AVERAGE(Table2[1W Return vs Nifty]))/_xlfn.STDEV.P(Table2[1W Return vs Nifty])</f>
        <v>1.0978910998943339</v>
      </c>
      <c r="O576">
        <v>607.66999999999996</v>
      </c>
      <c r="P576">
        <v>627.14587936770397</v>
      </c>
      <c r="Q576">
        <v>692.40313687983303</v>
      </c>
      <c r="R576">
        <v>58.375157188921001</v>
      </c>
      <c r="S576" s="1">
        <f>(Table2[[#This Row],[Close Price]]-Table2[[#This Row],[20D EMA]])/Table2[[#This Row],[20D EMA]]</f>
        <v>3.1892309970872341E-2</v>
      </c>
      <c r="T576" s="1">
        <f>(Table2[[#This Row],[Close Price]]-Table2[[#This Row],[50D EMA]])/Table2[[#This Row],[50D EMA]]</f>
        <v>-1.5288208191797668E-4</v>
      </c>
      <c r="U576" s="1">
        <f>(Table2[[#This Row],[Close Price]]-Table2[[#This Row],[200D EMA]])/Table2[[#This Row],[200D EMA]]</f>
        <v>-9.438596303063132E-2</v>
      </c>
      <c r="V576">
        <v>0.95647929227107598</v>
      </c>
      <c r="W576">
        <v>605.29999999999995</v>
      </c>
      <c r="X576">
        <v>636.54999999999995</v>
      </c>
      <c r="Y576">
        <v>570.9</v>
      </c>
      <c r="Z576">
        <v>636.54999999999995</v>
      </c>
      <c r="AA576">
        <v>566.5</v>
      </c>
      <c r="AB576">
        <v>655.8</v>
      </c>
      <c r="AC576" s="1">
        <f>(Table2[[#This Row],[Close Price]]/Table2[[#This Row],[Day Low]])-1</f>
        <v>3.5932595407236034E-2</v>
      </c>
      <c r="AD576" s="1">
        <f>(Table2[[#This Row],[Day High]]/Table2[[#This Row],[Close Price]])-1</f>
        <v>1.5150306993062745E-2</v>
      </c>
      <c r="AE576" s="1">
        <f>(Table2[[#This Row],[Close Price]]/Table2[[#This Row],[Current Week Low]])-1</f>
        <v>9.8353476966193787E-2</v>
      </c>
      <c r="AF576" s="1">
        <f>(Table2[[#This Row],[Current Week High]]/Table2[[#This Row],[Close Price]])-1</f>
        <v>1.5150306993062745E-2</v>
      </c>
      <c r="AG576" s="1">
        <f>(Table2[[#This Row],[Close Price]]/Table2[[#This Row],[Current Month Low]])-1</f>
        <v>0.10688437775816406</v>
      </c>
      <c r="AH576" s="1">
        <f>(Table2[[#This Row],[Current Month High]]/Table2[[#This Row],[Close Price]])-1</f>
        <v>4.5849613268479361E-2</v>
      </c>
      <c r="AI576">
        <v>74.9461765409457</v>
      </c>
      <c r="AJ576">
        <v>10.6884377758164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0.03</v>
      </c>
      <c r="AM576" t="s">
        <v>3159</v>
      </c>
      <c r="AN576">
        <v>2.27</v>
      </c>
      <c r="AO576" t="s">
        <v>3159</v>
      </c>
      <c r="AP576">
        <v>0.102531984269267</v>
      </c>
      <c r="AQ576">
        <f>(Table2[[#This Row],[Sharpe Ratio]]-AVERAGE(Table2[Sharpe Ratio]))/_xlfn.STDEV.P(Table2[Sharpe Ratio])</f>
        <v>0.54295090166819659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666</v>
      </c>
      <c r="AT576">
        <f>_xlfn.RANK.AVG(Table2[[#This Row],[6M Return vs Nifty Z-Score]],Table2[6M Return vs Nifty Z-Score])</f>
        <v>716</v>
      </c>
      <c r="AU576">
        <f>_xlfn.RANK.AVG(Table2[[#This Row],[Sharpe Ratio Z-Score]],Table2[Sharpe Ratio Z-Score])</f>
        <v>203</v>
      </c>
      <c r="AV576">
        <f>(Table2[[#This Row],[Rank 1Y]]+Table2[[#This Row],[Rank 6M]]+Table2[[#This Row],[Rank Sharpe]])/3</f>
        <v>528.33333333333337</v>
      </c>
    </row>
    <row r="577" spans="1:48" hidden="1" x14ac:dyDescent="0.3">
      <c r="A577" t="s">
        <v>1916</v>
      </c>
      <c r="B577" t="s">
        <v>1917</v>
      </c>
      <c r="C577" t="s">
        <v>3131</v>
      </c>
      <c r="D577" t="s">
        <v>1391</v>
      </c>
      <c r="E577">
        <v>3723.1769439599998</v>
      </c>
      <c r="F577">
        <v>563.70000000000005</v>
      </c>
      <c r="G577">
        <v>-49.921063335171702</v>
      </c>
      <c r="H577">
        <f>(Table2[[#This Row],[1Y Return vs Nifty]]-AVERAGE(Table2[1Y Return vs Nifty]))/_xlfn.STDEV.P(Table2[1Y Return vs Nifty])</f>
        <v>-1.2658041364518162</v>
      </c>
      <c r="I577">
        <v>-3.69868460210549</v>
      </c>
      <c r="J577">
        <f>(Table2[[#This Row],[1M Return vs Nifty]]-AVERAGE(Table2[1M Return vs Nifty]))/_xlfn.STDEV.P(Table2[1M Return vs Nifty])</f>
        <v>-0.19474045045191052</v>
      </c>
      <c r="K577">
        <v>-23.167024209247199</v>
      </c>
      <c r="L577">
        <f>(Table2[[#This Row],[6M Return vs Nifty]]-AVERAGE(Table2[6M Return vs Nifty]))/_xlfn.STDEV.P(Table2[6M Return vs Nifty])</f>
        <v>-0.97511500153190245</v>
      </c>
      <c r="M577">
        <v>0.18237346015751099</v>
      </c>
      <c r="N577">
        <f>(Table2[[#This Row],[1W Return vs Nifty]]-AVERAGE(Table2[1W Return vs Nifty]))/_xlfn.STDEV.P(Table2[1W Return vs Nifty])</f>
        <v>3.0050150868866914E-2</v>
      </c>
      <c r="O577">
        <v>584.63</v>
      </c>
      <c r="P577">
        <v>601.49112250002702</v>
      </c>
      <c r="Q577">
        <v>624.68905741429501</v>
      </c>
      <c r="R577">
        <v>32.015228681304201</v>
      </c>
      <c r="S577" s="1">
        <f>(Table2[[#This Row],[Close Price]]-Table2[[#This Row],[20D EMA]])/Table2[[#This Row],[20D EMA]]</f>
        <v>-3.5800420778954123E-2</v>
      </c>
      <c r="T577" s="1">
        <f>(Table2[[#This Row],[Close Price]]-Table2[[#This Row],[50D EMA]])/Table2[[#This Row],[50D EMA]]</f>
        <v>-6.2829061122220101E-2</v>
      </c>
      <c r="U577" s="1">
        <f>(Table2[[#This Row],[Close Price]]-Table2[[#This Row],[200D EMA]])/Table2[[#This Row],[200D EMA]]</f>
        <v>-9.7631064111703969E-2</v>
      </c>
      <c r="V577">
        <v>0.85453069001318405</v>
      </c>
      <c r="W577">
        <v>556.85</v>
      </c>
      <c r="X577">
        <v>568</v>
      </c>
      <c r="Y577">
        <v>542.9</v>
      </c>
      <c r="Z577">
        <v>569.20000000000005</v>
      </c>
      <c r="AA577">
        <v>542.9</v>
      </c>
      <c r="AB577">
        <v>629.95000000000005</v>
      </c>
      <c r="AC577" s="1">
        <f>(Table2[[#This Row],[Close Price]]/Table2[[#This Row],[Day Low]])-1</f>
        <v>1.2301337882733243E-2</v>
      </c>
      <c r="AD577" s="1">
        <f>(Table2[[#This Row],[Day High]]/Table2[[#This Row],[Close Price]])-1</f>
        <v>7.6281710129499913E-3</v>
      </c>
      <c r="AE577" s="1">
        <f>(Table2[[#This Row],[Close Price]]/Table2[[#This Row],[Current Week Low]])-1</f>
        <v>3.8312764781727848E-2</v>
      </c>
      <c r="AF577" s="1">
        <f>(Table2[[#This Row],[Current Week High]]/Table2[[#This Row],[Close Price]])-1</f>
        <v>9.7569629235407795E-3</v>
      </c>
      <c r="AG577" s="1">
        <f>(Table2[[#This Row],[Close Price]]/Table2[[#This Row],[Current Month Low]])-1</f>
        <v>3.8312764781727848E-2</v>
      </c>
      <c r="AH577" s="1">
        <f>(Table2[[#This Row],[Current Month High]]/Table2[[#This Row],[Close Price]])-1</f>
        <v>0.11752705339719705</v>
      </c>
      <c r="AI577">
        <v>44.580450594287697</v>
      </c>
      <c r="AJ577">
        <v>3.8312764781727799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3158</v>
      </c>
      <c r="AN577">
        <v>-9.52</v>
      </c>
      <c r="AO577" t="s">
        <v>3158</v>
      </c>
      <c r="AP577">
        <v>9.1183560304926997E-2</v>
      </c>
      <c r="AQ577">
        <f>(Table2[[#This Row],[Sharpe Ratio]]-AVERAGE(Table2[Sharpe Ratio]))/_xlfn.STDEV.P(Table2[Sharpe Ratio])</f>
        <v>0.4080666954445249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707</v>
      </c>
      <c r="AT577">
        <f>_xlfn.RANK.AVG(Table2[[#This Row],[6M Return vs Nifty Z-Score]],Table2[6M Return vs Nifty Z-Score])</f>
        <v>640</v>
      </c>
      <c r="AU577">
        <f>_xlfn.RANK.AVG(Table2[[#This Row],[Sharpe Ratio Z-Score]],Table2[Sharpe Ratio Z-Score])</f>
        <v>239</v>
      </c>
      <c r="AV577">
        <f>(Table2[[#This Row],[Rank 1Y]]+Table2[[#This Row],[Rank 6M]]+Table2[[#This Row],[Rank Sharpe]])/3</f>
        <v>528.66666666666663</v>
      </c>
    </row>
    <row r="578" spans="1:48" hidden="1" x14ac:dyDescent="0.3">
      <c r="A578" t="s">
        <v>2237</v>
      </c>
      <c r="B578" t="s">
        <v>2238</v>
      </c>
      <c r="C578" t="s">
        <v>3118</v>
      </c>
      <c r="D578" t="s">
        <v>267</v>
      </c>
      <c r="E578">
        <v>2496.7261760000001</v>
      </c>
      <c r="F578">
        <v>257.60000000000002</v>
      </c>
      <c r="G578">
        <v>-28.431547834830301</v>
      </c>
      <c r="H578">
        <f>(Table2[[#This Row],[1Y Return vs Nifty]]-AVERAGE(Table2[1Y Return vs Nifty]))/_xlfn.STDEV.P(Table2[1Y Return vs Nifty])</f>
        <v>-0.88727996820674071</v>
      </c>
      <c r="I578">
        <v>-11.1662388844581</v>
      </c>
      <c r="J578">
        <f>(Table2[[#This Row],[1M Return vs Nifty]]-AVERAGE(Table2[1M Return vs Nifty]))/_xlfn.STDEV.P(Table2[1M Return vs Nifty])</f>
        <v>-1.030350599816211</v>
      </c>
      <c r="K578">
        <v>-25.784997530645601</v>
      </c>
      <c r="L578">
        <f>(Table2[[#This Row],[6M Return vs Nifty]]-AVERAGE(Table2[6M Return vs Nifty]))/_xlfn.STDEV.P(Table2[6M Return vs Nifty])</f>
        <v>-1.0708401015899556</v>
      </c>
      <c r="M578">
        <v>-2.1039631068839002</v>
      </c>
      <c r="N578">
        <f>(Table2[[#This Row],[1W Return vs Nifty]]-AVERAGE(Table2[1W Return vs Nifty]))/_xlfn.STDEV.P(Table2[1W Return vs Nifty])</f>
        <v>-0.41751281426950487</v>
      </c>
      <c r="O578">
        <v>271.55</v>
      </c>
      <c r="P578">
        <v>290.680265760319</v>
      </c>
      <c r="Q578">
        <v>301.17660292774599</v>
      </c>
      <c r="R578">
        <v>21.1047240138682</v>
      </c>
      <c r="S578" s="1">
        <f>(Table2[[#This Row],[Close Price]]-Table2[[#This Row],[20D EMA]])/Table2[[#This Row],[20D EMA]]</f>
        <v>-5.1371754741299902E-2</v>
      </c>
      <c r="T578" s="1">
        <f>(Table2[[#This Row],[Close Price]]-Table2[[#This Row],[50D EMA]])/Table2[[#This Row],[50D EMA]]</f>
        <v>-0.1138029293932027</v>
      </c>
      <c r="U578" s="1">
        <f>(Table2[[#This Row],[Close Price]]-Table2[[#This Row],[200D EMA]])/Table2[[#This Row],[200D EMA]]</f>
        <v>-0.14468787583144446</v>
      </c>
      <c r="V578">
        <v>0.96193594603440402</v>
      </c>
      <c r="W578">
        <v>250.1</v>
      </c>
      <c r="X578">
        <v>260</v>
      </c>
      <c r="Y578">
        <v>242.6</v>
      </c>
      <c r="Z578">
        <v>260</v>
      </c>
      <c r="AA578">
        <v>242.6</v>
      </c>
      <c r="AB578">
        <v>302.60000000000002</v>
      </c>
      <c r="AC578" s="1">
        <f>(Table2[[#This Row],[Close Price]]/Table2[[#This Row],[Day Low]])-1</f>
        <v>2.9988004798080947E-2</v>
      </c>
      <c r="AD578" s="1">
        <f>(Table2[[#This Row],[Day High]]/Table2[[#This Row],[Close Price]])-1</f>
        <v>9.3167701863352548E-3</v>
      </c>
      <c r="AE578" s="1">
        <f>(Table2[[#This Row],[Close Price]]/Table2[[#This Row],[Current Week Low]])-1</f>
        <v>6.18301731244848E-2</v>
      </c>
      <c r="AF578" s="1">
        <f>(Table2[[#This Row],[Current Week High]]/Table2[[#This Row],[Close Price]])-1</f>
        <v>9.3167701863352548E-3</v>
      </c>
      <c r="AG578" s="1">
        <f>(Table2[[#This Row],[Close Price]]/Table2[[#This Row],[Current Month Low]])-1</f>
        <v>6.18301731244848E-2</v>
      </c>
      <c r="AH578" s="1">
        <f>(Table2[[#This Row],[Current Month High]]/Table2[[#This Row],[Close Price]])-1</f>
        <v>0.17468944099378891</v>
      </c>
      <c r="AI578">
        <v>55.881211180124197</v>
      </c>
      <c r="AJ578">
        <v>6.18301731244848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3158</v>
      </c>
      <c r="AN578">
        <v>-8.93</v>
      </c>
      <c r="AO578" t="s">
        <v>3158</v>
      </c>
      <c r="AP578">
        <v>6.7618477778544003E-2</v>
      </c>
      <c r="AQ578">
        <f>(Table2[[#This Row],[Sharpe Ratio]]-AVERAGE(Table2[Sharpe Ratio]))/_xlfn.STDEV.P(Table2[Sharpe Ratio])</f>
        <v>0.12797868840897333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625</v>
      </c>
      <c r="AT578">
        <f>_xlfn.RANK.AVG(Table2[[#This Row],[6M Return vs Nifty Z-Score]],Table2[6M Return vs Nifty Z-Score])</f>
        <v>661</v>
      </c>
      <c r="AU578">
        <f>_xlfn.RANK.AVG(Table2[[#This Row],[Sharpe Ratio Z-Score]],Table2[Sharpe Ratio Z-Score])</f>
        <v>305</v>
      </c>
      <c r="AV578">
        <f>(Table2[[#This Row],[Rank 1Y]]+Table2[[#This Row],[Rank 6M]]+Table2[[#This Row],[Rank Sharpe]])/3</f>
        <v>530.33333333333337</v>
      </c>
    </row>
    <row r="579" spans="1:48" hidden="1" x14ac:dyDescent="0.3">
      <c r="A579" t="s">
        <v>60</v>
      </c>
      <c r="B579" t="s">
        <v>61</v>
      </c>
      <c r="C579" t="s">
        <v>3118</v>
      </c>
      <c r="D579" t="s">
        <v>62</v>
      </c>
      <c r="E579">
        <v>353905.68541022902</v>
      </c>
      <c r="F579">
        <v>11256.45</v>
      </c>
      <c r="G579">
        <v>-18.9076573444544</v>
      </c>
      <c r="H579">
        <f>(Table2[[#This Row],[1Y Return vs Nifty]]-AVERAGE(Table2[1Y Return vs Nifty]))/_xlfn.STDEV.P(Table2[1Y Return vs Nifty])</f>
        <v>-0.71952268553233834</v>
      </c>
      <c r="I579">
        <v>-11.528735167096499</v>
      </c>
      <c r="J579">
        <f>(Table2[[#This Row],[1M Return vs Nifty]]-AVERAGE(Table2[1M Return vs Nifty]))/_xlfn.STDEV.P(Table2[1M Return vs Nifty])</f>
        <v>-1.0709134884711093</v>
      </c>
      <c r="K579">
        <v>-19.858819914671201</v>
      </c>
      <c r="L579">
        <f>(Table2[[#This Row],[6M Return vs Nifty]]-AVERAGE(Table2[6M Return vs Nifty]))/_xlfn.STDEV.P(Table2[6M Return vs Nifty])</f>
        <v>-0.85415189448938555</v>
      </c>
      <c r="M579">
        <v>-6.3167648720162202</v>
      </c>
      <c r="N579">
        <f>(Table2[[#This Row],[1W Return vs Nifty]]-AVERAGE(Table2[1W Return vs Nifty]))/_xlfn.STDEV.P(Table2[1W Return vs Nifty])</f>
        <v>-1.2421919436343796</v>
      </c>
      <c r="O579">
        <v>12006.13</v>
      </c>
      <c r="P579">
        <v>12278.6291964682</v>
      </c>
      <c r="Q579">
        <v>11959.7695447143</v>
      </c>
      <c r="R579">
        <v>11.794216808196399</v>
      </c>
      <c r="S579" s="1">
        <f>(Table2[[#This Row],[Close Price]]-Table2[[#This Row],[20D EMA]])/Table2[[#This Row],[20D EMA]]</f>
        <v>-6.2441436166358229E-2</v>
      </c>
      <c r="T579" s="1">
        <f>(Table2[[#This Row],[Close Price]]-Table2[[#This Row],[50D EMA]])/Table2[[#This Row],[50D EMA]]</f>
        <v>-8.3248641205177637E-2</v>
      </c>
      <c r="U579" s="1">
        <f>(Table2[[#This Row],[Close Price]]-Table2[[#This Row],[200D EMA]])/Table2[[#This Row],[200D EMA]]</f>
        <v>-5.8807115144215778E-2</v>
      </c>
      <c r="V579">
        <v>1.35169281121135</v>
      </c>
      <c r="W579">
        <v>10945</v>
      </c>
      <c r="X579">
        <v>11520</v>
      </c>
      <c r="Y579">
        <v>10742.45</v>
      </c>
      <c r="Z579">
        <v>11632.65</v>
      </c>
      <c r="AA579">
        <v>10742.45</v>
      </c>
      <c r="AB579">
        <v>13300.45</v>
      </c>
      <c r="AC579" s="1">
        <f>(Table2[[#This Row],[Close Price]]/Table2[[#This Row],[Day Low]])-1</f>
        <v>2.8455915943353283E-2</v>
      </c>
      <c r="AD579" s="1">
        <f>(Table2[[#This Row],[Day High]]/Table2[[#This Row],[Close Price]])-1</f>
        <v>2.3413243073970857E-2</v>
      </c>
      <c r="AE579" s="1">
        <f>(Table2[[#This Row],[Close Price]]/Table2[[#This Row],[Current Week Low]])-1</f>
        <v>4.7847558052399597E-2</v>
      </c>
      <c r="AF579" s="1">
        <f>(Table2[[#This Row],[Current Week High]]/Table2[[#This Row],[Close Price]])-1</f>
        <v>3.3420838719134371E-2</v>
      </c>
      <c r="AG579" s="1">
        <f>(Table2[[#This Row],[Close Price]]/Table2[[#This Row],[Current Month Low]])-1</f>
        <v>4.7847558052399597E-2</v>
      </c>
      <c r="AH579" s="1">
        <f>(Table2[[#This Row],[Current Month High]]/Table2[[#This Row],[Close Price]])-1</f>
        <v>0.18158478028152736</v>
      </c>
      <c r="AI579">
        <v>21.530322615033999</v>
      </c>
      <c r="AJ579">
        <v>15.597192341067901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-0.02</v>
      </c>
      <c r="AM579" t="s">
        <v>3158</v>
      </c>
      <c r="AN579">
        <v>-10.220000000000001</v>
      </c>
      <c r="AO579" t="s">
        <v>3158</v>
      </c>
      <c r="AP579">
        <v>2.7203440485509999E-2</v>
      </c>
      <c r="AQ579">
        <f>(Table2[[#This Row],[Sharpe Ratio]]-AVERAGE(Table2[Sharpe Ratio]))/_xlfn.STDEV.P(Table2[Sharpe Ratio])</f>
        <v>-0.35238318755730014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563</v>
      </c>
      <c r="AT579">
        <f>_xlfn.RANK.AVG(Table2[[#This Row],[6M Return vs Nifty Z-Score]],Table2[6M Return vs Nifty Z-Score])</f>
        <v>603</v>
      </c>
      <c r="AU579">
        <f>_xlfn.RANK.AVG(Table2[[#This Row],[Sharpe Ratio Z-Score]],Table2[Sharpe Ratio Z-Score])</f>
        <v>427</v>
      </c>
      <c r="AV579">
        <f>(Table2[[#This Row],[Rank 1Y]]+Table2[[#This Row],[Rank 6M]]+Table2[[#This Row],[Rank Sharpe]])/3</f>
        <v>531</v>
      </c>
    </row>
    <row r="580" spans="1:48" hidden="1" x14ac:dyDescent="0.3">
      <c r="A580" t="s">
        <v>1112</v>
      </c>
      <c r="B580" t="s">
        <v>1113</v>
      </c>
      <c r="C580" t="s">
        <v>3112</v>
      </c>
      <c r="D580" t="s">
        <v>24</v>
      </c>
      <c r="E580">
        <v>11041.556556501</v>
      </c>
      <c r="F580">
        <v>100.27</v>
      </c>
      <c r="G580">
        <v>-30.7995642140183</v>
      </c>
      <c r="H580">
        <f>(Table2[[#This Row],[1Y Return vs Nifty]]-AVERAGE(Table2[1Y Return vs Nifty]))/_xlfn.STDEV.P(Table2[1Y Return vs Nifty])</f>
        <v>-0.92899107287583427</v>
      </c>
      <c r="I580">
        <v>-3.3296853618006099</v>
      </c>
      <c r="J580">
        <f>(Table2[[#This Row],[1M Return vs Nifty]]-AVERAGE(Table2[1M Return vs Nifty]))/_xlfn.STDEV.P(Table2[1M Return vs Nifty])</f>
        <v>-0.15344988882383573</v>
      </c>
      <c r="K580">
        <v>-34.221892379557602</v>
      </c>
      <c r="L580">
        <f>(Table2[[#This Row],[6M Return vs Nifty]]-AVERAGE(Table2[6M Return vs Nifty]))/_xlfn.STDEV.P(Table2[6M Return vs Nifty])</f>
        <v>-1.379331634712218</v>
      </c>
      <c r="M580">
        <v>6.5548924531218402</v>
      </c>
      <c r="N580">
        <f>(Table2[[#This Row],[1W Return vs Nifty]]-AVERAGE(Table2[1W Return vs Nifty]))/_xlfn.STDEV.P(Table2[1W Return vs Nifty])</f>
        <v>1.277505812911842</v>
      </c>
      <c r="O580">
        <v>98.35</v>
      </c>
      <c r="P580">
        <v>102.764700760735</v>
      </c>
      <c r="Q580">
        <v>110.952350269154</v>
      </c>
      <c r="R580">
        <v>47.561222772161798</v>
      </c>
      <c r="S580" s="1">
        <f>(Table2[[#This Row],[Close Price]]-Table2[[#This Row],[20D EMA]])/Table2[[#This Row],[20D EMA]]</f>
        <v>1.9522114895780394E-2</v>
      </c>
      <c r="T580" s="1">
        <f>(Table2[[#This Row],[Close Price]]-Table2[[#This Row],[50D EMA]])/Table2[[#This Row],[50D EMA]]</f>
        <v>-2.4275852917076676E-2</v>
      </c>
      <c r="U580" s="1">
        <f>(Table2[[#This Row],[Close Price]]-Table2[[#This Row],[200D EMA]])/Table2[[#This Row],[200D EMA]]</f>
        <v>-9.6278720038288482E-2</v>
      </c>
      <c r="V580">
        <v>0.89609896446586201</v>
      </c>
      <c r="W580">
        <v>96.26</v>
      </c>
      <c r="X580">
        <v>101</v>
      </c>
      <c r="Y580">
        <v>94.48</v>
      </c>
      <c r="Z580">
        <v>101</v>
      </c>
      <c r="AA580">
        <v>88.11</v>
      </c>
      <c r="AB580">
        <v>108</v>
      </c>
      <c r="AC580" s="1">
        <f>(Table2[[#This Row],[Close Price]]/Table2[[#This Row],[Day Low]])-1</f>
        <v>4.1658009557448583E-2</v>
      </c>
      <c r="AD580" s="1">
        <f>(Table2[[#This Row],[Day High]]/Table2[[#This Row],[Close Price]])-1</f>
        <v>7.2803430737009567E-3</v>
      </c>
      <c r="AE580" s="1">
        <f>(Table2[[#This Row],[Close Price]]/Table2[[#This Row],[Current Week Low]])-1</f>
        <v>6.1282811176968544E-2</v>
      </c>
      <c r="AF580" s="1">
        <f>(Table2[[#This Row],[Current Week High]]/Table2[[#This Row],[Close Price]])-1</f>
        <v>7.2803430737009567E-3</v>
      </c>
      <c r="AG580" s="1">
        <f>(Table2[[#This Row],[Close Price]]/Table2[[#This Row],[Current Month Low]])-1</f>
        <v>0.1380093065486323</v>
      </c>
      <c r="AH580" s="1">
        <f>(Table2[[#This Row],[Current Month High]]/Table2[[#This Row],[Close Price]])-1</f>
        <v>7.7091851999601113E-2</v>
      </c>
      <c r="AI580">
        <v>52.089358731425101</v>
      </c>
      <c r="AJ580">
        <v>13.800930654863199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-0.12</v>
      </c>
      <c r="AM580" t="s">
        <v>3158</v>
      </c>
      <c r="AN580">
        <v>1.66</v>
      </c>
      <c r="AO580" t="s">
        <v>3159</v>
      </c>
      <c r="AP580">
        <v>8.5028755193223005E-2</v>
      </c>
      <c r="AQ580">
        <f>(Table2[[#This Row],[Sharpe Ratio]]-AVERAGE(Table2[Sharpe Ratio]))/_xlfn.STDEV.P(Table2[Sharpe Ratio])</f>
        <v>0.334912396260579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638</v>
      </c>
      <c r="AT580">
        <f>_xlfn.RANK.AVG(Table2[[#This Row],[6M Return vs Nifty Z-Score]],Table2[6M Return vs Nifty Z-Score])</f>
        <v>703</v>
      </c>
      <c r="AU580">
        <f>_xlfn.RANK.AVG(Table2[[#This Row],[Sharpe Ratio Z-Score]],Table2[Sharpe Ratio Z-Score])</f>
        <v>254</v>
      </c>
      <c r="AV580">
        <f>(Table2[[#This Row],[Rank 1Y]]+Table2[[#This Row],[Rank 6M]]+Table2[[#This Row],[Rank Sharpe]])/3</f>
        <v>531.66666666666663</v>
      </c>
    </row>
    <row r="581" spans="1:48" hidden="1" x14ac:dyDescent="0.3">
      <c r="A581" t="s">
        <v>452</v>
      </c>
      <c r="B581" t="s">
        <v>453</v>
      </c>
      <c r="C581" t="s">
        <v>3112</v>
      </c>
      <c r="D581" t="s">
        <v>34</v>
      </c>
      <c r="E581">
        <v>48868.336873644002</v>
      </c>
      <c r="F581">
        <v>107.34</v>
      </c>
      <c r="G581">
        <v>-14.945054000006699</v>
      </c>
      <c r="H581">
        <f>(Table2[[#This Row],[1Y Return vs Nifty]]-AVERAGE(Table2[1Y Return vs Nifty]))/_xlfn.STDEV.P(Table2[1Y Return vs Nifty])</f>
        <v>-0.64972394414059353</v>
      </c>
      <c r="I581">
        <v>-1.7535438472521301</v>
      </c>
      <c r="J581">
        <f>(Table2[[#This Row],[1M Return vs Nifty]]-AVERAGE(Table2[1M Return vs Nifty]))/_xlfn.STDEV.P(Table2[1M Return vs Nifty])</f>
        <v>2.2918410165777291E-2</v>
      </c>
      <c r="K581">
        <v>-38.472804587916599</v>
      </c>
      <c r="L581">
        <f>(Table2[[#This Row],[6M Return vs Nifty]]-AVERAGE(Table2[6M Return vs Nifty]))/_xlfn.STDEV.P(Table2[6M Return vs Nifty])</f>
        <v>-1.5347644625249195</v>
      </c>
      <c r="M581">
        <v>3.8658701749261102</v>
      </c>
      <c r="N581">
        <f>(Table2[[#This Row],[1W Return vs Nifty]]-AVERAGE(Table2[1W Return vs Nifty]))/_xlfn.STDEV.P(Table2[1W Return vs Nifty])</f>
        <v>0.75111490375982892</v>
      </c>
      <c r="O581">
        <v>104.17</v>
      </c>
      <c r="P581">
        <v>109.077912457661</v>
      </c>
      <c r="Q581">
        <v>116.40535055450501</v>
      </c>
      <c r="R581">
        <v>50.750522561977498</v>
      </c>
      <c r="S581" s="1">
        <f>(Table2[[#This Row],[Close Price]]-Table2[[#This Row],[20D EMA]])/Table2[[#This Row],[20D EMA]]</f>
        <v>3.0431026207161385E-2</v>
      </c>
      <c r="T581" s="1">
        <f>(Table2[[#This Row],[Close Price]]-Table2[[#This Row],[50D EMA]])/Table2[[#This Row],[50D EMA]]</f>
        <v>-1.5932762357691563E-2</v>
      </c>
      <c r="U581" s="1">
        <f>(Table2[[#This Row],[Close Price]]-Table2[[#This Row],[200D EMA]])/Table2[[#This Row],[200D EMA]]</f>
        <v>-7.7877438720141065E-2</v>
      </c>
      <c r="V581">
        <v>1.10634047385442</v>
      </c>
      <c r="W581">
        <v>102.24</v>
      </c>
      <c r="X581">
        <v>108.64</v>
      </c>
      <c r="Y581">
        <v>96.6</v>
      </c>
      <c r="Z581">
        <v>108.64</v>
      </c>
      <c r="AA581">
        <v>96</v>
      </c>
      <c r="AB581">
        <v>111.69</v>
      </c>
      <c r="AC581" s="1">
        <f>(Table2[[#This Row],[Close Price]]/Table2[[#This Row],[Day Low]])-1</f>
        <v>4.9882629107981247E-2</v>
      </c>
      <c r="AD581" s="1">
        <f>(Table2[[#This Row],[Day High]]/Table2[[#This Row],[Close Price]])-1</f>
        <v>1.2111049003167507E-2</v>
      </c>
      <c r="AE581" s="1">
        <f>(Table2[[#This Row],[Close Price]]/Table2[[#This Row],[Current Week Low]])-1</f>
        <v>0.11118012422360257</v>
      </c>
      <c r="AF581" s="1">
        <f>(Table2[[#This Row],[Current Week High]]/Table2[[#This Row],[Close Price]])-1</f>
        <v>1.2111049003167507E-2</v>
      </c>
      <c r="AG581" s="1">
        <f>(Table2[[#This Row],[Close Price]]/Table2[[#This Row],[Current Month Low]])-1</f>
        <v>0.11812500000000004</v>
      </c>
      <c r="AH581" s="1">
        <f>(Table2[[#This Row],[Current Month High]]/Table2[[#This Row],[Close Price]])-1</f>
        <v>4.052543320290658E-2</v>
      </c>
      <c r="AI581">
        <v>47.149245388485099</v>
      </c>
      <c r="AJ581">
        <v>13.347412882787699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-0.11</v>
      </c>
      <c r="AM581" t="s">
        <v>3158</v>
      </c>
      <c r="AN581">
        <v>2.5099999999999998</v>
      </c>
      <c r="AO581" t="s">
        <v>3159</v>
      </c>
      <c r="AP581">
        <v>5.3126792770895E-2</v>
      </c>
      <c r="AQ581">
        <f>(Table2[[#This Row],[Sharpe Ratio]]-AVERAGE(Table2[Sharpe Ratio]))/_xlfn.STDEV.P(Table2[Sharpe Ratio])</f>
        <v>-4.426544304420852E-2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534</v>
      </c>
      <c r="AT581">
        <f>_xlfn.RANK.AVG(Table2[[#This Row],[6M Return vs Nifty Z-Score]],Table2[6M Return vs Nifty Z-Score])</f>
        <v>717</v>
      </c>
      <c r="AU581">
        <f>_xlfn.RANK.AVG(Table2[[#This Row],[Sharpe Ratio Z-Score]],Table2[Sharpe Ratio Z-Score])</f>
        <v>347</v>
      </c>
      <c r="AV581">
        <f>(Table2[[#This Row],[Rank 1Y]]+Table2[[#This Row],[Rank 6M]]+Table2[[#This Row],[Rank Sharpe]])/3</f>
        <v>532.66666666666663</v>
      </c>
    </row>
    <row r="582" spans="1:48" hidden="1" x14ac:dyDescent="0.3">
      <c r="A582" t="s">
        <v>552</v>
      </c>
      <c r="B582" t="s">
        <v>553</v>
      </c>
      <c r="C582" t="s">
        <v>3110</v>
      </c>
      <c r="D582" t="s">
        <v>191</v>
      </c>
      <c r="E582">
        <v>36295.369340625002</v>
      </c>
      <c r="F582">
        <v>527.25</v>
      </c>
      <c r="G582">
        <v>1.0711739897856201</v>
      </c>
      <c r="H582">
        <f>(Table2[[#This Row],[1Y Return vs Nifty]]-AVERAGE(Table2[1Y Return vs Nifty]))/_xlfn.STDEV.P(Table2[1Y Return vs Nifty])</f>
        <v>-0.36760825948668308</v>
      </c>
      <c r="I582">
        <v>-8.1070793715587506</v>
      </c>
      <c r="J582">
        <f>(Table2[[#This Row],[1M Return vs Nifty]]-AVERAGE(Table2[1M Return vs Nifty]))/_xlfn.STDEV.P(Table2[1M Return vs Nifty])</f>
        <v>-0.68803440888552925</v>
      </c>
      <c r="K582">
        <v>-11.2198336991235</v>
      </c>
      <c r="L582">
        <f>(Table2[[#This Row],[6M Return vs Nifty]]-AVERAGE(Table2[6M Return vs Nifty]))/_xlfn.STDEV.P(Table2[6M Return vs Nifty])</f>
        <v>-0.53827097503000876</v>
      </c>
      <c r="M582">
        <v>-0.59368707615471406</v>
      </c>
      <c r="N582">
        <f>(Table2[[#This Row],[1W Return vs Nifty]]-AVERAGE(Table2[1W Return vs Nifty]))/_xlfn.STDEV.P(Table2[1W Return vs Nifty])</f>
        <v>-0.12186796992130079</v>
      </c>
      <c r="O582">
        <v>562.25</v>
      </c>
      <c r="P582">
        <v>589.71479570701797</v>
      </c>
      <c r="Q582">
        <v>576.87173482529897</v>
      </c>
      <c r="R582">
        <v>21.1790139395765</v>
      </c>
      <c r="S582" s="1">
        <f>(Table2[[#This Row],[Close Price]]-Table2[[#This Row],[20D EMA]])/Table2[[#This Row],[20D EMA]]</f>
        <v>-6.2249888839484215E-2</v>
      </c>
      <c r="T582" s="1">
        <f>(Table2[[#This Row],[Close Price]]-Table2[[#This Row],[50D EMA]])/Table2[[#This Row],[50D EMA]]</f>
        <v>-0.10592373832528312</v>
      </c>
      <c r="U582" s="1">
        <f>(Table2[[#This Row],[Close Price]]-Table2[[#This Row],[200D EMA]])/Table2[[#This Row],[200D EMA]]</f>
        <v>-8.6018662086688166E-2</v>
      </c>
      <c r="V582">
        <v>0.496230825447248</v>
      </c>
      <c r="W582">
        <v>525.85</v>
      </c>
      <c r="X582">
        <v>533.54999999999995</v>
      </c>
      <c r="Y582">
        <v>519.04999999999995</v>
      </c>
      <c r="Z582">
        <v>533.54999999999995</v>
      </c>
      <c r="AA582">
        <v>519.04999999999995</v>
      </c>
      <c r="AB582">
        <v>627</v>
      </c>
      <c r="AC582" s="1">
        <f>(Table2[[#This Row],[Close Price]]/Table2[[#This Row],[Day Low]])-1</f>
        <v>2.6623561852239241E-3</v>
      </c>
      <c r="AD582" s="1">
        <f>(Table2[[#This Row],[Day High]]/Table2[[#This Row],[Close Price]])-1</f>
        <v>1.19487908961593E-2</v>
      </c>
      <c r="AE582" s="1">
        <f>(Table2[[#This Row],[Close Price]]/Table2[[#This Row],[Current Week Low]])-1</f>
        <v>1.5798092669299768E-2</v>
      </c>
      <c r="AF582" s="1">
        <f>(Table2[[#This Row],[Current Week High]]/Table2[[#This Row],[Close Price]])-1</f>
        <v>1.19487908961593E-2</v>
      </c>
      <c r="AG582" s="1">
        <f>(Table2[[#This Row],[Close Price]]/Table2[[#This Row],[Current Month Low]])-1</f>
        <v>1.5798092669299768E-2</v>
      </c>
      <c r="AH582" s="1">
        <f>(Table2[[#This Row],[Current Month High]]/Table2[[#This Row],[Close Price]])-1</f>
        <v>0.18918918918918926</v>
      </c>
      <c r="AI582">
        <v>30.858226647700299</v>
      </c>
      <c r="AJ582">
        <v>31.0752019888129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-7.0000000000000007E-2</v>
      </c>
      <c r="AM582" t="s">
        <v>3158</v>
      </c>
      <c r="AN582">
        <v>-10.53</v>
      </c>
      <c r="AO582" t="s">
        <v>3158</v>
      </c>
      <c r="AP582">
        <v>-5.5906305654144998E-2</v>
      </c>
      <c r="AQ582">
        <f>(Table2[[#This Row],[Sharpe Ratio]]-AVERAGE(Table2[Sharpe Ratio]))/_xlfn.STDEV.P(Table2[Sharpe Ratio])</f>
        <v>-1.3402024805907518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434</v>
      </c>
      <c r="AT582">
        <f>_xlfn.RANK.AVG(Table2[[#This Row],[6M Return vs Nifty Z-Score]],Table2[6M Return vs Nifty Z-Score])</f>
        <v>500</v>
      </c>
      <c r="AU582">
        <f>_xlfn.RANK.AVG(Table2[[#This Row],[Sharpe Ratio Z-Score]],Table2[Sharpe Ratio Z-Score])</f>
        <v>668</v>
      </c>
      <c r="AV582">
        <f>(Table2[[#This Row],[Rank 1Y]]+Table2[[#This Row],[Rank 6M]]+Table2[[#This Row],[Rank Sharpe]])/3</f>
        <v>534</v>
      </c>
    </row>
    <row r="583" spans="1:48" hidden="1" x14ac:dyDescent="0.3">
      <c r="A583" t="s">
        <v>145</v>
      </c>
      <c r="B583" t="s">
        <v>146</v>
      </c>
      <c r="C583" t="s">
        <v>3119</v>
      </c>
      <c r="D583" t="s">
        <v>120</v>
      </c>
      <c r="E583">
        <v>185967.169366277</v>
      </c>
      <c r="F583">
        <v>148.97</v>
      </c>
      <c r="G583">
        <v>-2.13941885877396</v>
      </c>
      <c r="H583">
        <f>(Table2[[#This Row],[1Y Return vs Nifty]]-AVERAGE(Table2[1Y Return vs Nifty]))/_xlfn.STDEV.P(Table2[1Y Return vs Nifty])</f>
        <v>-0.4241608135708036</v>
      </c>
      <c r="I583">
        <v>-4.9300929345516904</v>
      </c>
      <c r="J583">
        <f>(Table2[[#This Row],[1M Return vs Nifty]]-AVERAGE(Table2[1M Return vs Nifty]))/_xlfn.STDEV.P(Table2[1M Return vs Nifty])</f>
        <v>-0.33253352991241097</v>
      </c>
      <c r="K583">
        <v>-17.394919352584601</v>
      </c>
      <c r="L583">
        <f>(Table2[[#This Row],[6M Return vs Nifty]]-AVERAGE(Table2[6M Return vs Nifty]))/_xlfn.STDEV.P(Table2[6M Return vs Nifty])</f>
        <v>-0.76406040046573787</v>
      </c>
      <c r="M583">
        <v>0.68812831226589699</v>
      </c>
      <c r="N583">
        <f>(Table2[[#This Row],[1W Return vs Nifty]]-AVERAGE(Table2[1W Return vs Nifty]))/_xlfn.STDEV.P(Table2[1W Return vs Nifty])</f>
        <v>0.12905444643312888</v>
      </c>
      <c r="O583">
        <v>153.36000000000001</v>
      </c>
      <c r="P583">
        <v>155.82817921879399</v>
      </c>
      <c r="Q583">
        <v>153.588155480647</v>
      </c>
      <c r="R583">
        <v>40.209765405933503</v>
      </c>
      <c r="S583" s="1">
        <f>(Table2[[#This Row],[Close Price]]-Table2[[#This Row],[20D EMA]])/Table2[[#This Row],[20D EMA]]</f>
        <v>-2.8625456442357946E-2</v>
      </c>
      <c r="T583" s="1">
        <f>(Table2[[#This Row],[Close Price]]-Table2[[#This Row],[50D EMA]])/Table2[[#This Row],[50D EMA]]</f>
        <v>-4.4011161865432663E-2</v>
      </c>
      <c r="U583" s="1">
        <f>(Table2[[#This Row],[Close Price]]-Table2[[#This Row],[200D EMA]])/Table2[[#This Row],[200D EMA]]</f>
        <v>-3.0068435070365298E-2</v>
      </c>
      <c r="V583">
        <v>0.66583048176225701</v>
      </c>
      <c r="W583">
        <v>148.1</v>
      </c>
      <c r="X583">
        <v>150.94999999999999</v>
      </c>
      <c r="Y583">
        <v>144.72999999999999</v>
      </c>
      <c r="Z583">
        <v>150.94999999999999</v>
      </c>
      <c r="AA583">
        <v>144.43</v>
      </c>
      <c r="AB583">
        <v>169.99</v>
      </c>
      <c r="AC583" s="1">
        <f>(Table2[[#This Row],[Close Price]]/Table2[[#This Row],[Day Low]])-1</f>
        <v>5.8744091829845413E-3</v>
      </c>
      <c r="AD583" s="1">
        <f>(Table2[[#This Row],[Day High]]/Table2[[#This Row],[Close Price]])-1</f>
        <v>1.3291266697992743E-2</v>
      </c>
      <c r="AE583" s="1">
        <f>(Table2[[#This Row],[Close Price]]/Table2[[#This Row],[Current Week Low]])-1</f>
        <v>2.929593035307132E-2</v>
      </c>
      <c r="AF583" s="1">
        <f>(Table2[[#This Row],[Current Week High]]/Table2[[#This Row],[Close Price]])-1</f>
        <v>1.3291266697992743E-2</v>
      </c>
      <c r="AG583" s="1">
        <f>(Table2[[#This Row],[Close Price]]/Table2[[#This Row],[Current Month Low]])-1</f>
        <v>3.1433912622031324E-2</v>
      </c>
      <c r="AH583" s="1">
        <f>(Table2[[#This Row],[Current Month High]]/Table2[[#This Row],[Close Price]])-1</f>
        <v>0.14110223534939936</v>
      </c>
      <c r="AI583">
        <v>23.917567295428501</v>
      </c>
      <c r="AJ583">
        <v>29.991273996509602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3158</v>
      </c>
      <c r="AN583">
        <v>-5.91</v>
      </c>
      <c r="AO583" t="s">
        <v>3158</v>
      </c>
      <c r="AP583">
        <v>-7.320134023239E-3</v>
      </c>
      <c r="AQ583">
        <f>(Table2[[#This Row],[Sharpe Ratio]]-AVERAGE(Table2[Sharpe Ratio]))/_xlfn.STDEV.P(Table2[Sharpe Ratio])</f>
        <v>-0.76272077789134396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461</v>
      </c>
      <c r="AT583">
        <f>_xlfn.RANK.AVG(Table2[[#This Row],[6M Return vs Nifty Z-Score]],Table2[6M Return vs Nifty Z-Score])</f>
        <v>578</v>
      </c>
      <c r="AU583">
        <f>_xlfn.RANK.AVG(Table2[[#This Row],[Sharpe Ratio Z-Score]],Table2[Sharpe Ratio Z-Score])</f>
        <v>567</v>
      </c>
      <c r="AV583">
        <f>(Table2[[#This Row],[Rank 1Y]]+Table2[[#This Row],[Rank 6M]]+Table2[[#This Row],[Rank Sharpe]])/3</f>
        <v>535.33333333333337</v>
      </c>
    </row>
    <row r="584" spans="1:48" hidden="1" x14ac:dyDescent="0.3">
      <c r="A584" t="s">
        <v>438</v>
      </c>
      <c r="B584" t="s">
        <v>439</v>
      </c>
      <c r="C584" t="s">
        <v>3114</v>
      </c>
      <c r="D584" t="s">
        <v>237</v>
      </c>
      <c r="E584">
        <v>51011.685396569999</v>
      </c>
      <c r="F584">
        <v>1929.3</v>
      </c>
      <c r="G584">
        <v>-7.2710983466022396</v>
      </c>
      <c r="H584">
        <f>(Table2[[#This Row],[1Y Return vs Nifty]]-AVERAGE(Table2[1Y Return vs Nifty]))/_xlfn.STDEV.P(Table2[1Y Return vs Nifty])</f>
        <v>-0.51455208878590342</v>
      </c>
      <c r="I584">
        <v>-5.9473653928966597</v>
      </c>
      <c r="J584">
        <f>(Table2[[#This Row],[1M Return vs Nifty]]-AVERAGE(Table2[1M Return vs Nifty]))/_xlfn.STDEV.P(Table2[1M Return vs Nifty])</f>
        <v>-0.44636506815387489</v>
      </c>
      <c r="K584">
        <v>-13.0087830001005</v>
      </c>
      <c r="L584">
        <f>(Table2[[#This Row],[6M Return vs Nifty]]-AVERAGE(Table2[6M Return vs Nifty]))/_xlfn.STDEV.P(Table2[6M Return vs Nifty])</f>
        <v>-0.60368315835330377</v>
      </c>
      <c r="M584">
        <v>0.20126610943964199</v>
      </c>
      <c r="N584">
        <f>(Table2[[#This Row],[1W Return vs Nifty]]-AVERAGE(Table2[1W Return vs Nifty]))/_xlfn.STDEV.P(Table2[1W Return vs Nifty])</f>
        <v>3.3748490935645338E-2</v>
      </c>
      <c r="O584">
        <v>2006.3</v>
      </c>
      <c r="P584">
        <v>2033.1516558917101</v>
      </c>
      <c r="Q584">
        <v>1933.89498567741</v>
      </c>
      <c r="R584">
        <v>28.214043162148599</v>
      </c>
      <c r="S584" s="1">
        <f>(Table2[[#This Row],[Close Price]]-Table2[[#This Row],[20D EMA]])/Table2[[#This Row],[20D EMA]]</f>
        <v>-3.8379105816677465E-2</v>
      </c>
      <c r="T584" s="1">
        <f>(Table2[[#This Row],[Close Price]]-Table2[[#This Row],[50D EMA]])/Table2[[#This Row],[50D EMA]]</f>
        <v>-5.1079148764317024E-2</v>
      </c>
      <c r="U584" s="1">
        <f>(Table2[[#This Row],[Close Price]]-Table2[[#This Row],[200D EMA]])/Table2[[#This Row],[200D EMA]]</f>
        <v>-2.3760264706413096E-3</v>
      </c>
      <c r="V584">
        <v>0.90586605103433304</v>
      </c>
      <c r="W584">
        <v>1914.05</v>
      </c>
      <c r="X584">
        <v>1944.75</v>
      </c>
      <c r="Y584">
        <v>1896</v>
      </c>
      <c r="Z584">
        <v>1971.5</v>
      </c>
      <c r="AA584">
        <v>1896</v>
      </c>
      <c r="AB584">
        <v>2186.4</v>
      </c>
      <c r="AC584" s="1">
        <f>(Table2[[#This Row],[Close Price]]/Table2[[#This Row],[Day Low]])-1</f>
        <v>7.9673989707687021E-3</v>
      </c>
      <c r="AD584" s="1">
        <f>(Table2[[#This Row],[Day High]]/Table2[[#This Row],[Close Price]])-1</f>
        <v>8.0080858342403971E-3</v>
      </c>
      <c r="AE584" s="1">
        <f>(Table2[[#This Row],[Close Price]]/Table2[[#This Row],[Current Week Low]])-1</f>
        <v>1.7563291139240489E-2</v>
      </c>
      <c r="AF584" s="1">
        <f>(Table2[[#This Row],[Current Week High]]/Table2[[#This Row],[Close Price]])-1</f>
        <v>2.1873218265692218E-2</v>
      </c>
      <c r="AG584" s="1">
        <f>(Table2[[#This Row],[Close Price]]/Table2[[#This Row],[Current Month Low]])-1</f>
        <v>1.7563291139240489E-2</v>
      </c>
      <c r="AH584" s="1">
        <f>(Table2[[#This Row],[Current Month High]]/Table2[[#This Row],[Close Price]])-1</f>
        <v>0.13326076815425281</v>
      </c>
      <c r="AI584">
        <v>14.284973824703201</v>
      </c>
      <c r="AJ584">
        <v>24.7123464770523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0.01</v>
      </c>
      <c r="AM584" t="s">
        <v>3159</v>
      </c>
      <c r="AN584">
        <v>-7.41</v>
      </c>
      <c r="AO584" t="s">
        <v>3158</v>
      </c>
      <c r="AP584">
        <v>-1.7754336692627999E-2</v>
      </c>
      <c r="AQ584">
        <f>(Table2[[#This Row],[Sharpe Ratio]]-AVERAGE(Table2[Sharpe Ratio]))/_xlfn.STDEV.P(Table2[Sharpe Ratio])</f>
        <v>-0.88673880445255915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489</v>
      </c>
      <c r="AT584">
        <f>_xlfn.RANK.AVG(Table2[[#This Row],[6M Return vs Nifty Z-Score]],Table2[6M Return vs Nifty Z-Score])</f>
        <v>526</v>
      </c>
      <c r="AU584">
        <f>_xlfn.RANK.AVG(Table2[[#This Row],[Sharpe Ratio Z-Score]],Table2[Sharpe Ratio Z-Score])</f>
        <v>591</v>
      </c>
      <c r="AV584">
        <f>(Table2[[#This Row],[Rank 1Y]]+Table2[[#This Row],[Rank 6M]]+Table2[[#This Row],[Rank Sharpe]])/3</f>
        <v>535.33333333333337</v>
      </c>
    </row>
    <row r="585" spans="1:48" hidden="1" x14ac:dyDescent="0.3">
      <c r="A585" t="s">
        <v>1336</v>
      </c>
      <c r="B585" t="s">
        <v>1337</v>
      </c>
      <c r="C585" t="s">
        <v>3126</v>
      </c>
      <c r="D585" t="s">
        <v>406</v>
      </c>
      <c r="E585">
        <v>8333.3605848899897</v>
      </c>
      <c r="F585">
        <v>209.13</v>
      </c>
      <c r="G585">
        <v>-22.836438479022</v>
      </c>
      <c r="H585">
        <f>(Table2[[#This Row],[1Y Return vs Nifty]]-AVERAGE(Table2[1Y Return vs Nifty]))/_xlfn.STDEV.P(Table2[1Y Return vs Nifty])</f>
        <v>-0.78872567017643225</v>
      </c>
      <c r="I585">
        <v>-2.3540582862438302</v>
      </c>
      <c r="J585">
        <f>(Table2[[#This Row],[1M Return vs Nifty]]-AVERAGE(Table2[1M Return vs Nifty]))/_xlfn.STDEV.P(Table2[1M Return vs Nifty])</f>
        <v>-4.4278417749772286E-2</v>
      </c>
      <c r="K585">
        <v>-22.9087909424189</v>
      </c>
      <c r="L585">
        <f>(Table2[[#This Row],[6M Return vs Nifty]]-AVERAGE(Table2[6M Return vs Nifty]))/_xlfn.STDEV.P(Table2[6M Return vs Nifty])</f>
        <v>-0.96567281008426276</v>
      </c>
      <c r="M585">
        <v>-2.8666791956661601</v>
      </c>
      <c r="N585">
        <f>(Table2[[#This Row],[1W Return vs Nifty]]-AVERAGE(Table2[1W Return vs Nifty]))/_xlfn.STDEV.P(Table2[1W Return vs Nifty])</f>
        <v>-0.56681868601867813</v>
      </c>
      <c r="O585">
        <v>208.75</v>
      </c>
      <c r="P585">
        <v>217.090350672005</v>
      </c>
      <c r="Q585">
        <v>221.917258866368</v>
      </c>
      <c r="R585">
        <v>39.643894226845703</v>
      </c>
      <c r="S585" s="1">
        <f>(Table2[[#This Row],[Close Price]]-Table2[[#This Row],[20D EMA]])/Table2[[#This Row],[20D EMA]]</f>
        <v>1.820359281437104E-3</v>
      </c>
      <c r="T585" s="1">
        <f>(Table2[[#This Row],[Close Price]]-Table2[[#This Row],[50D EMA]])/Table2[[#This Row],[50D EMA]]</f>
        <v>-3.6668376311354577E-2</v>
      </c>
      <c r="U585" s="1">
        <f>(Table2[[#This Row],[Close Price]]-Table2[[#This Row],[200D EMA]])/Table2[[#This Row],[200D EMA]]</f>
        <v>-5.7621741236755786E-2</v>
      </c>
      <c r="V585">
        <v>0.68621643283142197</v>
      </c>
      <c r="W585">
        <v>200.5</v>
      </c>
      <c r="X585">
        <v>214.9</v>
      </c>
      <c r="Y585">
        <v>192.4</v>
      </c>
      <c r="Z585">
        <v>214.9</v>
      </c>
      <c r="AA585">
        <v>192</v>
      </c>
      <c r="AB585">
        <v>224.95</v>
      </c>
      <c r="AC585" s="1">
        <f>(Table2[[#This Row],[Close Price]]/Table2[[#This Row],[Day Low]])-1</f>
        <v>4.3042394014962682E-2</v>
      </c>
      <c r="AD585" s="1">
        <f>(Table2[[#This Row],[Day High]]/Table2[[#This Row],[Close Price]])-1</f>
        <v>2.759049395113089E-2</v>
      </c>
      <c r="AE585" s="1">
        <f>(Table2[[#This Row],[Close Price]]/Table2[[#This Row],[Current Week Low]])-1</f>
        <v>8.6954261954261813E-2</v>
      </c>
      <c r="AF585" s="1">
        <f>(Table2[[#This Row],[Current Week High]]/Table2[[#This Row],[Close Price]])-1</f>
        <v>2.759049395113089E-2</v>
      </c>
      <c r="AG585" s="1">
        <f>(Table2[[#This Row],[Close Price]]/Table2[[#This Row],[Current Month Low]])-1</f>
        <v>8.9218749999999902E-2</v>
      </c>
      <c r="AH585" s="1">
        <f>(Table2[[#This Row],[Current Month High]]/Table2[[#This Row],[Close Price]])-1</f>
        <v>7.5646726916272167E-2</v>
      </c>
      <c r="AI585">
        <v>54.090756945440603</v>
      </c>
      <c r="AJ585">
        <v>16.767169179229398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-0.05</v>
      </c>
      <c r="AM585" t="s">
        <v>3158</v>
      </c>
      <c r="AN585">
        <v>-2.83</v>
      </c>
      <c r="AO585" t="s">
        <v>3158</v>
      </c>
      <c r="AP585">
        <v>4.3757092503493002E-2</v>
      </c>
      <c r="AQ585">
        <f>(Table2[[#This Row],[Sharpe Ratio]]-AVERAGE(Table2[Sharpe Ratio]))/_xlfn.STDEV.P(Table2[Sharpe Ratio])</f>
        <v>-0.15563109056438762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588</v>
      </c>
      <c r="AT585">
        <f>_xlfn.RANK.AVG(Table2[[#This Row],[6M Return vs Nifty Z-Score]],Table2[6M Return vs Nifty Z-Score])</f>
        <v>638</v>
      </c>
      <c r="AU585">
        <f>_xlfn.RANK.AVG(Table2[[#This Row],[Sharpe Ratio Z-Score]],Table2[Sharpe Ratio Z-Score])</f>
        <v>388</v>
      </c>
      <c r="AV585">
        <f>(Table2[[#This Row],[Rank 1Y]]+Table2[[#This Row],[Rank 6M]]+Table2[[#This Row],[Rank Sharpe]])/3</f>
        <v>538</v>
      </c>
    </row>
    <row r="586" spans="1:48" hidden="1" x14ac:dyDescent="0.3">
      <c r="A586" t="s">
        <v>1151</v>
      </c>
      <c r="B586" t="s">
        <v>1152</v>
      </c>
      <c r="C586" t="s">
        <v>3111</v>
      </c>
      <c r="D586" t="s">
        <v>261</v>
      </c>
      <c r="E586">
        <v>10522.989830775001</v>
      </c>
      <c r="F586">
        <v>1934.25</v>
      </c>
      <c r="G586">
        <v>-34.4458287119107</v>
      </c>
      <c r="H586">
        <f>(Table2[[#This Row],[1Y Return vs Nifty]]-AVERAGE(Table2[1Y Return vs Nifty]))/_xlfn.STDEV.P(Table2[1Y Return vs Nifty])</f>
        <v>-0.9932177063820361</v>
      </c>
      <c r="I586">
        <v>-7.2149692963120602</v>
      </c>
      <c r="J586">
        <f>(Table2[[#This Row],[1M Return vs Nifty]]-AVERAGE(Table2[1M Return vs Nifty]))/_xlfn.STDEV.P(Table2[1M Return vs Nifty])</f>
        <v>-0.58820838753501115</v>
      </c>
      <c r="K586">
        <v>-11.4436366866295</v>
      </c>
      <c r="L586">
        <f>(Table2[[#This Row],[6M Return vs Nifty]]-AVERAGE(Table2[6M Return vs Nifty]))/_xlfn.STDEV.P(Table2[6M Return vs Nifty])</f>
        <v>-0.54645423770774282</v>
      </c>
      <c r="M586">
        <v>-7.41648004933149</v>
      </c>
      <c r="N586">
        <f>(Table2[[#This Row],[1W Return vs Nifty]]-AVERAGE(Table2[1W Return vs Nifty]))/_xlfn.STDEV.P(Table2[1W Return vs Nifty])</f>
        <v>-1.4574672415332377</v>
      </c>
      <c r="O586">
        <v>2040.97</v>
      </c>
      <c r="P586">
        <v>2092.6094691232001</v>
      </c>
      <c r="Q586">
        <v>2040.1738225061399</v>
      </c>
      <c r="R586">
        <v>14.3822491309715</v>
      </c>
      <c r="S586" s="1">
        <f>(Table2[[#This Row],[Close Price]]-Table2[[#This Row],[20D EMA]])/Table2[[#This Row],[20D EMA]]</f>
        <v>-5.2288862648642569E-2</v>
      </c>
      <c r="T586" s="1">
        <f>(Table2[[#This Row],[Close Price]]-Table2[[#This Row],[50D EMA]])/Table2[[#This Row],[50D EMA]]</f>
        <v>-7.5675596168238934E-2</v>
      </c>
      <c r="U586" s="1">
        <f>(Table2[[#This Row],[Close Price]]-Table2[[#This Row],[200D EMA]])/Table2[[#This Row],[200D EMA]]</f>
        <v>-5.1919018535402824E-2</v>
      </c>
      <c r="V586">
        <v>0.57520443831323698</v>
      </c>
      <c r="W586">
        <v>1858</v>
      </c>
      <c r="X586">
        <v>1968.2</v>
      </c>
      <c r="Y586">
        <v>1846.8</v>
      </c>
      <c r="Z586">
        <v>1968.2</v>
      </c>
      <c r="AA586">
        <v>1846.8</v>
      </c>
      <c r="AB586">
        <v>2218</v>
      </c>
      <c r="AC586" s="1">
        <f>(Table2[[#This Row],[Close Price]]/Table2[[#This Row],[Day Low]])-1</f>
        <v>4.1038751345532809E-2</v>
      </c>
      <c r="AD586" s="1">
        <f>(Table2[[#This Row],[Day High]]/Table2[[#This Row],[Close Price]])-1</f>
        <v>1.7552022747835183E-2</v>
      </c>
      <c r="AE586" s="1">
        <f>(Table2[[#This Row],[Close Price]]/Table2[[#This Row],[Current Week Low]])-1</f>
        <v>4.7352176738141738E-2</v>
      </c>
      <c r="AF586" s="1">
        <f>(Table2[[#This Row],[Current Week High]]/Table2[[#This Row],[Close Price]])-1</f>
        <v>1.7552022747835183E-2</v>
      </c>
      <c r="AG586" s="1">
        <f>(Table2[[#This Row],[Close Price]]/Table2[[#This Row],[Current Month Low]])-1</f>
        <v>4.7352176738141738E-2</v>
      </c>
      <c r="AH586" s="1">
        <f>(Table2[[#This Row],[Current Month High]]/Table2[[#This Row],[Close Price]])-1</f>
        <v>0.14669768644177328</v>
      </c>
      <c r="AI586">
        <v>42.062815044590899</v>
      </c>
      <c r="AJ586">
        <v>20.890625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-0.22</v>
      </c>
      <c r="AM586" t="s">
        <v>3158</v>
      </c>
      <c r="AN586">
        <v>-10.06</v>
      </c>
      <c r="AO586" t="s">
        <v>3158</v>
      </c>
      <c r="AP586">
        <v>1.6474433661347002E-2</v>
      </c>
      <c r="AQ586">
        <f>(Table2[[#This Row],[Sharpe Ratio]]-AVERAGE(Table2[Sharpe Ratio]))/_xlfn.STDEV.P(Table2[Sharpe Ratio])</f>
        <v>-0.47990517418672252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655</v>
      </c>
      <c r="AT586">
        <f>_xlfn.RANK.AVG(Table2[[#This Row],[6M Return vs Nifty Z-Score]],Table2[6M Return vs Nifty Z-Score])</f>
        <v>502</v>
      </c>
      <c r="AU586">
        <f>_xlfn.RANK.AVG(Table2[[#This Row],[Sharpe Ratio Z-Score]],Table2[Sharpe Ratio Z-Score])</f>
        <v>458</v>
      </c>
      <c r="AV586">
        <f>(Table2[[#This Row],[Rank 1Y]]+Table2[[#This Row],[Rank 6M]]+Table2[[#This Row],[Rank Sharpe]])/3</f>
        <v>538.33333333333337</v>
      </c>
    </row>
    <row r="587" spans="1:48" hidden="1" x14ac:dyDescent="0.3">
      <c r="A587" t="s">
        <v>1539</v>
      </c>
      <c r="B587" t="s">
        <v>1540</v>
      </c>
      <c r="C587" t="s">
        <v>3112</v>
      </c>
      <c r="D587" t="s">
        <v>508</v>
      </c>
      <c r="E587">
        <v>6336.0065215249997</v>
      </c>
      <c r="F587">
        <v>290.35000000000002</v>
      </c>
      <c r="G587">
        <v>-29.648726703426298</v>
      </c>
      <c r="H587">
        <f>(Table2[[#This Row],[1Y Return vs Nifty]]-AVERAGE(Table2[1Y Return vs Nifty]))/_xlfn.STDEV.P(Table2[1Y Return vs Nifty])</f>
        <v>-0.90871980098628657</v>
      </c>
      <c r="I587">
        <v>-5.5530060115269402</v>
      </c>
      <c r="J587">
        <f>(Table2[[#This Row],[1M Return vs Nifty]]-AVERAGE(Table2[1M Return vs Nifty]))/_xlfn.STDEV.P(Table2[1M Return vs Nifty])</f>
        <v>-0.40223673789877196</v>
      </c>
      <c r="K587">
        <v>-22.234960445066701</v>
      </c>
      <c r="L587">
        <f>(Table2[[#This Row],[6M Return vs Nifty]]-AVERAGE(Table2[6M Return vs Nifty]))/_xlfn.STDEV.P(Table2[6M Return vs Nifty])</f>
        <v>-0.94103447964216624</v>
      </c>
      <c r="M587">
        <v>-1.0346953665259799</v>
      </c>
      <c r="N587">
        <f>(Table2[[#This Row],[1W Return vs Nifty]]-AVERAGE(Table2[1W Return vs Nifty]))/_xlfn.STDEV.P(Table2[1W Return vs Nifty])</f>
        <v>-0.20819776971301834</v>
      </c>
      <c r="O587">
        <v>302.20999999999998</v>
      </c>
      <c r="P587">
        <v>304.56105608268098</v>
      </c>
      <c r="Q587">
        <v>310.76884008587399</v>
      </c>
      <c r="R587">
        <v>36.415310667517602</v>
      </c>
      <c r="S587" s="1">
        <f>(Table2[[#This Row],[Close Price]]-Table2[[#This Row],[20D EMA]])/Table2[[#This Row],[20D EMA]]</f>
        <v>-3.9244234141821772E-2</v>
      </c>
      <c r="T587" s="1">
        <f>(Table2[[#This Row],[Close Price]]-Table2[[#This Row],[50D EMA]])/Table2[[#This Row],[50D EMA]]</f>
        <v>-4.6660778845024085E-2</v>
      </c>
      <c r="U587" s="1">
        <f>(Table2[[#This Row],[Close Price]]-Table2[[#This Row],[200D EMA]])/Table2[[#This Row],[200D EMA]]</f>
        <v>-6.570427099522487E-2</v>
      </c>
      <c r="V587">
        <v>1.0090690039184</v>
      </c>
      <c r="W587">
        <v>289.8</v>
      </c>
      <c r="X587">
        <v>298.75</v>
      </c>
      <c r="Y587">
        <v>284</v>
      </c>
      <c r="Z587">
        <v>298.75</v>
      </c>
      <c r="AA587">
        <v>284</v>
      </c>
      <c r="AB587">
        <v>336.9</v>
      </c>
      <c r="AC587" s="1">
        <f>(Table2[[#This Row],[Close Price]]/Table2[[#This Row],[Day Low]])-1</f>
        <v>1.8978605935127124E-3</v>
      </c>
      <c r="AD587" s="1">
        <f>(Table2[[#This Row],[Day High]]/Table2[[#This Row],[Close Price]])-1</f>
        <v>2.8930600998794409E-2</v>
      </c>
      <c r="AE587" s="1">
        <f>(Table2[[#This Row],[Close Price]]/Table2[[#This Row],[Current Week Low]])-1</f>
        <v>2.2359154929577629E-2</v>
      </c>
      <c r="AF587" s="1">
        <f>(Table2[[#This Row],[Current Week High]]/Table2[[#This Row],[Close Price]])-1</f>
        <v>2.8930600998794409E-2</v>
      </c>
      <c r="AG587" s="1">
        <f>(Table2[[#This Row],[Close Price]]/Table2[[#This Row],[Current Month Low]])-1</f>
        <v>2.2359154929577629E-2</v>
      </c>
      <c r="AH587" s="1">
        <f>(Table2[[#This Row],[Current Month High]]/Table2[[#This Row],[Close Price]])-1</f>
        <v>0.16032374720165299</v>
      </c>
      <c r="AI587">
        <v>39.583261580850703</v>
      </c>
      <c r="AJ587">
        <v>7.71656464477834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-0.01</v>
      </c>
      <c r="AM587" t="s">
        <v>3158</v>
      </c>
      <c r="AN587">
        <v>-4.5999999999999996</v>
      </c>
      <c r="AO587" t="s">
        <v>3158</v>
      </c>
      <c r="AP587">
        <v>4.8931194512937003E-2</v>
      </c>
      <c r="AQ587">
        <f>(Table2[[#This Row],[Sharpe Ratio]]-AVERAGE(Table2[Sharpe Ratio]))/_xlfn.STDEV.P(Table2[Sharpe Ratio])</f>
        <v>-9.4133155286575065E-2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628</v>
      </c>
      <c r="AT587">
        <f>_xlfn.RANK.AVG(Table2[[#This Row],[6M Return vs Nifty Z-Score]],Table2[6M Return vs Nifty Z-Score])</f>
        <v>630</v>
      </c>
      <c r="AU587">
        <f>_xlfn.RANK.AVG(Table2[[#This Row],[Sharpe Ratio Z-Score]],Table2[Sharpe Ratio Z-Score])</f>
        <v>362</v>
      </c>
      <c r="AV587">
        <f>(Table2[[#This Row],[Rank 1Y]]+Table2[[#This Row],[Rank 6M]]+Table2[[#This Row],[Rank Sharpe]])/3</f>
        <v>540</v>
      </c>
    </row>
    <row r="588" spans="1:48" hidden="1" x14ac:dyDescent="0.3">
      <c r="A588" t="s">
        <v>1361</v>
      </c>
      <c r="B588" t="s">
        <v>1362</v>
      </c>
      <c r="C588" t="s">
        <v>3121</v>
      </c>
      <c r="D588" t="s">
        <v>444</v>
      </c>
      <c r="E588">
        <v>8107.7965528000004</v>
      </c>
      <c r="F588">
        <v>184</v>
      </c>
      <c r="G588">
        <v>-40.862755438471098</v>
      </c>
      <c r="H588">
        <f>(Table2[[#This Row],[1Y Return vs Nifty]]-AVERAGE(Table2[1Y Return vs Nifty]))/_xlfn.STDEV.P(Table2[1Y Return vs Nifty])</f>
        <v>-1.1062477954886183</v>
      </c>
      <c r="I588">
        <v>-3.7480405272242101</v>
      </c>
      <c r="J588">
        <f>(Table2[[#This Row],[1M Return vs Nifty]]-AVERAGE(Table2[1M Return vs Nifty]))/_xlfn.STDEV.P(Table2[1M Return vs Nifty])</f>
        <v>-0.20026331783272502</v>
      </c>
      <c r="K588">
        <v>-4.5118396064266602</v>
      </c>
      <c r="L588">
        <f>(Table2[[#This Row],[6M Return vs Nifty]]-AVERAGE(Table2[6M Return vs Nifty]))/_xlfn.STDEV.P(Table2[6M Return vs Nifty])</f>
        <v>-0.29299597529500715</v>
      </c>
      <c r="M588">
        <v>1.4605500747317299</v>
      </c>
      <c r="N588">
        <f>(Table2[[#This Row],[1W Return vs Nifty]]-AVERAGE(Table2[1W Return vs Nifty]))/_xlfn.STDEV.P(Table2[1W Return vs Nifty])</f>
        <v>0.28026025721800868</v>
      </c>
      <c r="O588">
        <v>185.8</v>
      </c>
      <c r="P588">
        <v>190.47195981323301</v>
      </c>
      <c r="Q588">
        <v>192.14754224743999</v>
      </c>
      <c r="R588">
        <v>36.564266102089803</v>
      </c>
      <c r="S588" s="1">
        <f>(Table2[[#This Row],[Close Price]]-Table2[[#This Row],[20D EMA]])/Table2[[#This Row],[20D EMA]]</f>
        <v>-9.687836383207811E-3</v>
      </c>
      <c r="T588" s="1">
        <f>(Table2[[#This Row],[Close Price]]-Table2[[#This Row],[50D EMA]])/Table2[[#This Row],[50D EMA]]</f>
        <v>-3.3978543716246125E-2</v>
      </c>
      <c r="U588" s="1">
        <f>(Table2[[#This Row],[Close Price]]-Table2[[#This Row],[200D EMA]])/Table2[[#This Row],[200D EMA]]</f>
        <v>-4.2402531680305881E-2</v>
      </c>
      <c r="V588">
        <v>0.29696387088262599</v>
      </c>
      <c r="W588">
        <v>177.38</v>
      </c>
      <c r="X588">
        <v>185.24</v>
      </c>
      <c r="Y588">
        <v>173.75</v>
      </c>
      <c r="Z588">
        <v>185.24</v>
      </c>
      <c r="AA588">
        <v>171.65</v>
      </c>
      <c r="AB588">
        <v>207</v>
      </c>
      <c r="AC588" s="1">
        <f>(Table2[[#This Row],[Close Price]]/Table2[[#This Row],[Day Low]])-1</f>
        <v>3.7321005750366565E-2</v>
      </c>
      <c r="AD588" s="1">
        <f>(Table2[[#This Row],[Day High]]/Table2[[#This Row],[Close Price]])-1</f>
        <v>6.7391304347825809E-3</v>
      </c>
      <c r="AE588" s="1">
        <f>(Table2[[#This Row],[Close Price]]/Table2[[#This Row],[Current Week Low]])-1</f>
        <v>5.8992805755395672E-2</v>
      </c>
      <c r="AF588" s="1">
        <f>(Table2[[#This Row],[Current Week High]]/Table2[[#This Row],[Close Price]])-1</f>
        <v>6.7391304347825809E-3</v>
      </c>
      <c r="AG588" s="1">
        <f>(Table2[[#This Row],[Close Price]]/Table2[[#This Row],[Current Month Low]])-1</f>
        <v>7.1948732886687905E-2</v>
      </c>
      <c r="AH588" s="1">
        <f>(Table2[[#This Row],[Current Month High]]/Table2[[#This Row],[Close Price]])-1</f>
        <v>0.125</v>
      </c>
      <c r="AI588">
        <v>21.684782608695599</v>
      </c>
      <c r="AJ588">
        <v>26.8965517241379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</v>
      </c>
      <c r="AM588" t="s">
        <v>3157</v>
      </c>
      <c r="AN588">
        <v>-3.95</v>
      </c>
      <c r="AO588" t="s">
        <v>3158</v>
      </c>
      <c r="AQ588">
        <f>(Table2[[#This Row],[Sharpe Ratio]]-AVERAGE(Table2[Sharpe Ratio]))/_xlfn.STDEV.P(Table2[Sharpe Ratio])</f>
        <v>-0.67571570385832536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679</v>
      </c>
      <c r="AT588">
        <f>_xlfn.RANK.AVG(Table2[[#This Row],[6M Return vs Nifty Z-Score]],Table2[6M Return vs Nifty Z-Score])</f>
        <v>422</v>
      </c>
      <c r="AU588">
        <f>_xlfn.RANK.AVG(Table2[[#This Row],[Sharpe Ratio Z-Score]],Table2[Sharpe Ratio Z-Score])</f>
        <v>521.5</v>
      </c>
      <c r="AV588">
        <f>(Table2[[#This Row],[Rank 1Y]]+Table2[[#This Row],[Rank 6M]]+Table2[[#This Row],[Rank Sharpe]])/3</f>
        <v>540.83333333333337</v>
      </c>
    </row>
    <row r="589" spans="1:48" hidden="1" x14ac:dyDescent="0.3">
      <c r="A589" t="s">
        <v>1478</v>
      </c>
      <c r="B589" t="s">
        <v>1479</v>
      </c>
      <c r="C589" t="s">
        <v>3125</v>
      </c>
      <c r="D589" t="s">
        <v>134</v>
      </c>
      <c r="E589">
        <v>6876.3083127179898</v>
      </c>
      <c r="F589">
        <v>108.14</v>
      </c>
      <c r="G589">
        <v>18.182766964643601</v>
      </c>
      <c r="H589">
        <f>(Table2[[#This Row],[1Y Return vs Nifty]]-AVERAGE(Table2[1Y Return vs Nifty]))/_xlfn.STDEV.P(Table2[1Y Return vs Nifty])</f>
        <v>-6.6198416251571815E-2</v>
      </c>
      <c r="I589">
        <v>-10.108663820107701</v>
      </c>
      <c r="J589">
        <f>(Table2[[#This Row],[1M Return vs Nifty]]-AVERAGE(Table2[1M Return vs Nifty]))/_xlfn.STDEV.P(Table2[1M Return vs Nifty])</f>
        <v>-0.91200924947956707</v>
      </c>
      <c r="K589">
        <v>-26.126223342712098</v>
      </c>
      <c r="L589">
        <f>(Table2[[#This Row],[6M Return vs Nifty]]-AVERAGE(Table2[6M Return vs Nifty]))/_xlfn.STDEV.P(Table2[6M Return vs Nifty])</f>
        <v>-1.0833168807593507</v>
      </c>
      <c r="M589">
        <v>-6.3390720990227303</v>
      </c>
      <c r="N589">
        <f>(Table2[[#This Row],[1W Return vs Nifty]]-AVERAGE(Table2[1W Return vs Nifty]))/_xlfn.STDEV.P(Table2[1W Return vs Nifty])</f>
        <v>-1.2465587060817684</v>
      </c>
      <c r="O589">
        <v>118.9</v>
      </c>
      <c r="P589">
        <v>124.583866352936</v>
      </c>
      <c r="Q589">
        <v>121.331037314217</v>
      </c>
      <c r="R589">
        <v>27.193241574486098</v>
      </c>
      <c r="S589" s="1">
        <f>(Table2[[#This Row],[Close Price]]-Table2[[#This Row],[20D EMA]])/Table2[[#This Row],[20D EMA]]</f>
        <v>-9.0496215306980696E-2</v>
      </c>
      <c r="T589" s="1">
        <f>(Table2[[#This Row],[Close Price]]-Table2[[#This Row],[50D EMA]])/Table2[[#This Row],[50D EMA]]</f>
        <v>-0.13199033578193711</v>
      </c>
      <c r="U589" s="1">
        <f>(Table2[[#This Row],[Close Price]]-Table2[[#This Row],[200D EMA]])/Table2[[#This Row],[200D EMA]]</f>
        <v>-0.10871939782444549</v>
      </c>
      <c r="V589">
        <v>1.1776421130769099</v>
      </c>
      <c r="W589">
        <v>107.14</v>
      </c>
      <c r="X589">
        <v>109.92</v>
      </c>
      <c r="Y589">
        <v>105.71</v>
      </c>
      <c r="Z589">
        <v>109.92</v>
      </c>
      <c r="AA589">
        <v>105.71</v>
      </c>
      <c r="AB589">
        <v>135.18</v>
      </c>
      <c r="AC589" s="1">
        <f>(Table2[[#This Row],[Close Price]]/Table2[[#This Row],[Day Low]])-1</f>
        <v>9.3335822288593828E-3</v>
      </c>
      <c r="AD589" s="1">
        <f>(Table2[[#This Row],[Day High]]/Table2[[#This Row],[Close Price]])-1</f>
        <v>1.6460144257444131E-2</v>
      </c>
      <c r="AE589" s="1">
        <f>(Table2[[#This Row],[Close Price]]/Table2[[#This Row],[Current Week Low]])-1</f>
        <v>2.2987418408854543E-2</v>
      </c>
      <c r="AF589" s="1">
        <f>(Table2[[#This Row],[Current Week High]]/Table2[[#This Row],[Close Price]])-1</f>
        <v>1.6460144257444131E-2</v>
      </c>
      <c r="AG589" s="1">
        <f>(Table2[[#This Row],[Close Price]]/Table2[[#This Row],[Current Month Low]])-1</f>
        <v>2.2987418408854543E-2</v>
      </c>
      <c r="AH589" s="1">
        <f>(Table2[[#This Row],[Current Month High]]/Table2[[#This Row],[Close Price]])-1</f>
        <v>0.25004623636027379</v>
      </c>
      <c r="AI589">
        <v>51.988163491769903</v>
      </c>
      <c r="AJ589">
        <v>50.717770034843198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-0.14000000000000001</v>
      </c>
      <c r="AM589" t="s">
        <v>3158</v>
      </c>
      <c r="AN589">
        <v>-16.05</v>
      </c>
      <c r="AO589" t="s">
        <v>3158</v>
      </c>
      <c r="AP589">
        <v>-4.0124850769976003E-2</v>
      </c>
      <c r="AQ589">
        <f>(Table2[[#This Row],[Sharpe Ratio]]-AVERAGE(Table2[Sharpe Ratio]))/_xlfn.STDEV.P(Table2[Sharpe Ratio])</f>
        <v>-1.1526285036407622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318</v>
      </c>
      <c r="AT589">
        <f>_xlfn.RANK.AVG(Table2[[#This Row],[6M Return vs Nifty Z-Score]],Table2[6M Return vs Nifty Z-Score])</f>
        <v>665</v>
      </c>
      <c r="AU589">
        <f>_xlfn.RANK.AVG(Table2[[#This Row],[Sharpe Ratio Z-Score]],Table2[Sharpe Ratio Z-Score])</f>
        <v>640</v>
      </c>
      <c r="AV589">
        <f>(Table2[[#This Row],[Rank 1Y]]+Table2[[#This Row],[Rank 6M]]+Table2[[#This Row],[Rank Sharpe]])/3</f>
        <v>541</v>
      </c>
    </row>
    <row r="590" spans="1:48" hidden="1" x14ac:dyDescent="0.3">
      <c r="A590" t="s">
        <v>1235</v>
      </c>
      <c r="B590" t="s">
        <v>1236</v>
      </c>
      <c r="C590" t="s">
        <v>3122</v>
      </c>
      <c r="D590" t="s">
        <v>801</v>
      </c>
      <c r="E590">
        <v>9258.1996659500001</v>
      </c>
      <c r="F590">
        <v>7179.1</v>
      </c>
      <c r="G590">
        <v>-42.944499248906297</v>
      </c>
      <c r="H590">
        <f>(Table2[[#This Row],[1Y Return vs Nifty]]-AVERAGE(Table2[1Y Return vs Nifty]))/_xlfn.STDEV.P(Table2[1Y Return vs Nifty])</f>
        <v>-1.1429163906615436</v>
      </c>
      <c r="I590">
        <v>-7.8554930241351402</v>
      </c>
      <c r="J590">
        <f>(Table2[[#This Row],[1M Return vs Nifty]]-AVERAGE(Table2[1M Return vs Nifty]))/_xlfn.STDEV.P(Table2[1M Return vs Nifty])</f>
        <v>-0.65988220571434175</v>
      </c>
      <c r="K590">
        <v>-7.8438641257975599</v>
      </c>
      <c r="L590">
        <f>(Table2[[#This Row],[6M Return vs Nifty]]-AVERAGE(Table2[6M Return vs Nifty]))/_xlfn.STDEV.P(Table2[6M Return vs Nifty])</f>
        <v>-0.41483005889914898</v>
      </c>
      <c r="M590">
        <v>-4.4567475694141701</v>
      </c>
      <c r="N590">
        <f>(Table2[[#This Row],[1W Return vs Nifty]]-AVERAGE(Table2[1W Return vs Nifty]))/_xlfn.STDEV.P(Table2[1W Return vs Nifty])</f>
        <v>-0.87808332062508332</v>
      </c>
      <c r="O590">
        <v>7576.24</v>
      </c>
      <c r="P590">
        <v>8091.2575572268797</v>
      </c>
      <c r="Q590">
        <v>8155.7955797823597</v>
      </c>
      <c r="R590">
        <v>16.195506088255801</v>
      </c>
      <c r="S590" s="1">
        <f>(Table2[[#This Row],[Close Price]]-Table2[[#This Row],[20D EMA]])/Table2[[#This Row],[20D EMA]]</f>
        <v>-5.2419141949040612E-2</v>
      </c>
      <c r="T590" s="1">
        <f>(Table2[[#This Row],[Close Price]]-Table2[[#This Row],[50D EMA]])/Table2[[#This Row],[50D EMA]]</f>
        <v>-0.11273371917473649</v>
      </c>
      <c r="U590" s="1">
        <f>(Table2[[#This Row],[Close Price]]-Table2[[#This Row],[200D EMA]])/Table2[[#This Row],[200D EMA]]</f>
        <v>-0.11975478912241481</v>
      </c>
      <c r="V590">
        <v>0.39692301372389099</v>
      </c>
      <c r="W590">
        <v>6980.75</v>
      </c>
      <c r="X590">
        <v>7220</v>
      </c>
      <c r="Y590">
        <v>6895</v>
      </c>
      <c r="Z590">
        <v>7220</v>
      </c>
      <c r="AA590">
        <v>6874.75</v>
      </c>
      <c r="AB590">
        <v>8272.7999999999993</v>
      </c>
      <c r="AC590" s="1">
        <f>(Table2[[#This Row],[Close Price]]/Table2[[#This Row],[Day Low]])-1</f>
        <v>2.8413852379758575E-2</v>
      </c>
      <c r="AD590" s="1">
        <f>(Table2[[#This Row],[Day High]]/Table2[[#This Row],[Close Price]])-1</f>
        <v>5.6970929503696865E-3</v>
      </c>
      <c r="AE590" s="1">
        <f>(Table2[[#This Row],[Close Price]]/Table2[[#This Row],[Current Week Low]])-1</f>
        <v>4.1203770848440957E-2</v>
      </c>
      <c r="AF590" s="1">
        <f>(Table2[[#This Row],[Current Week High]]/Table2[[#This Row],[Close Price]])-1</f>
        <v>5.6970929503696865E-3</v>
      </c>
      <c r="AG590" s="1">
        <f>(Table2[[#This Row],[Close Price]]/Table2[[#This Row],[Current Month Low]])-1</f>
        <v>4.4270700752754744E-2</v>
      </c>
      <c r="AH590" s="1">
        <f>(Table2[[#This Row],[Current Month High]]/Table2[[#This Row],[Close Price]])-1</f>
        <v>0.15234500146257868</v>
      </c>
      <c r="AI590">
        <v>50.296694571742897</v>
      </c>
      <c r="AJ590">
        <v>8.9194683820852099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-0.28000000000000003</v>
      </c>
      <c r="AM590" t="s">
        <v>3158</v>
      </c>
      <c r="AN590">
        <v>-8.58</v>
      </c>
      <c r="AO590" t="s">
        <v>3158</v>
      </c>
      <c r="AP590">
        <v>1.1324364512283001E-2</v>
      </c>
      <c r="AQ590">
        <f>(Table2[[#This Row],[Sharpe Ratio]]-AVERAGE(Table2[Sharpe Ratio]))/_xlfn.STDEV.P(Table2[Sharpe Ratio])</f>
        <v>-0.54111746158022744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685</v>
      </c>
      <c r="AT590">
        <f>_xlfn.RANK.AVG(Table2[[#This Row],[6M Return vs Nifty Z-Score]],Table2[6M Return vs Nifty Z-Score])</f>
        <v>468</v>
      </c>
      <c r="AU590">
        <f>_xlfn.RANK.AVG(Table2[[#This Row],[Sharpe Ratio Z-Score]],Table2[Sharpe Ratio Z-Score])</f>
        <v>471</v>
      </c>
      <c r="AV590">
        <f>(Table2[[#This Row],[Rank 1Y]]+Table2[[#This Row],[Rank 6M]]+Table2[[#This Row],[Rank Sharpe]])/3</f>
        <v>541.33333333333337</v>
      </c>
    </row>
    <row r="591" spans="1:48" hidden="1" x14ac:dyDescent="0.3">
      <c r="A591" t="s">
        <v>1061</v>
      </c>
      <c r="B591" t="s">
        <v>1062</v>
      </c>
      <c r="C591" t="s">
        <v>3129</v>
      </c>
      <c r="D591" t="s">
        <v>1063</v>
      </c>
      <c r="E591">
        <v>12507.162145998</v>
      </c>
      <c r="F591">
        <v>81.11</v>
      </c>
      <c r="G591">
        <v>-9.9557127419881599</v>
      </c>
      <c r="H591">
        <f>(Table2[[#This Row],[1Y Return vs Nifty]]-AVERAGE(Table2[1Y Return vs Nifty]))/_xlfn.STDEV.P(Table2[1Y Return vs Nifty])</f>
        <v>-0.56183986644920469</v>
      </c>
      <c r="I591">
        <v>0.40675985534516901</v>
      </c>
      <c r="J591">
        <f>(Table2[[#This Row],[1M Return vs Nifty]]-AVERAGE(Table2[1M Return vs Nifty]))/_xlfn.STDEV.P(Table2[1M Return vs Nifty])</f>
        <v>0.26465374028123134</v>
      </c>
      <c r="K591">
        <v>-16.442422505599598</v>
      </c>
      <c r="L591">
        <f>(Table2[[#This Row],[6M Return vs Nifty]]-AVERAGE(Table2[6M Return vs Nifty]))/_xlfn.STDEV.P(Table2[6M Return vs Nifty])</f>
        <v>-0.72923275144526711</v>
      </c>
      <c r="M591">
        <v>2.7971417720104998</v>
      </c>
      <c r="N591">
        <f>(Table2[[#This Row],[1W Return vs Nifty]]-AVERAGE(Table2[1W Return vs Nifty]))/_xlfn.STDEV.P(Table2[1W Return vs Nifty])</f>
        <v>0.54190543747574993</v>
      </c>
      <c r="O591">
        <v>80.22</v>
      </c>
      <c r="P591">
        <v>83.448042622886703</v>
      </c>
      <c r="Q591">
        <v>85.884975762951498</v>
      </c>
      <c r="R591">
        <v>47.457319998463099</v>
      </c>
      <c r="S591" s="1">
        <f>(Table2[[#This Row],[Close Price]]-Table2[[#This Row],[20D EMA]])/Table2[[#This Row],[20D EMA]]</f>
        <v>1.1094490152081783E-2</v>
      </c>
      <c r="T591" s="1">
        <f>(Table2[[#This Row],[Close Price]]-Table2[[#This Row],[50D EMA]])/Table2[[#This Row],[50D EMA]]</f>
        <v>-2.8017944452605595E-2</v>
      </c>
      <c r="U591" s="1">
        <f>(Table2[[#This Row],[Close Price]]-Table2[[#This Row],[200D EMA]])/Table2[[#This Row],[200D EMA]]</f>
        <v>-5.5597334930043686E-2</v>
      </c>
      <c r="V591">
        <v>0.52819055193298603</v>
      </c>
      <c r="W591">
        <v>78.25</v>
      </c>
      <c r="X591">
        <v>82.5</v>
      </c>
      <c r="Y591">
        <v>76</v>
      </c>
      <c r="Z591">
        <v>82.5</v>
      </c>
      <c r="AA591">
        <v>72.510000000000005</v>
      </c>
      <c r="AB591">
        <v>88.62</v>
      </c>
      <c r="AC591" s="1">
        <f>(Table2[[#This Row],[Close Price]]/Table2[[#This Row],[Day Low]])-1</f>
        <v>3.6549520766773202E-2</v>
      </c>
      <c r="AD591" s="1">
        <f>(Table2[[#This Row],[Day High]]/Table2[[#This Row],[Close Price]])-1</f>
        <v>1.7137221057822671E-2</v>
      </c>
      <c r="AE591" s="1">
        <f>(Table2[[#This Row],[Close Price]]/Table2[[#This Row],[Current Week Low]])-1</f>
        <v>6.723684210526315E-2</v>
      </c>
      <c r="AF591" s="1">
        <f>(Table2[[#This Row],[Current Week High]]/Table2[[#This Row],[Close Price]])-1</f>
        <v>1.7137221057822671E-2</v>
      </c>
      <c r="AG591" s="1">
        <f>(Table2[[#This Row],[Close Price]]/Table2[[#This Row],[Current Month Low]])-1</f>
        <v>0.11860433043718088</v>
      </c>
      <c r="AH591" s="1">
        <f>(Table2[[#This Row],[Current Month High]]/Table2[[#This Row],[Close Price]])-1</f>
        <v>9.2590309456294095E-2</v>
      </c>
      <c r="AI591">
        <v>67.303661693995707</v>
      </c>
      <c r="AJ591">
        <v>21.6041979010494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-0.13</v>
      </c>
      <c r="AM591" t="s">
        <v>3158</v>
      </c>
      <c r="AN591">
        <v>2.54</v>
      </c>
      <c r="AO591" t="s">
        <v>3159</v>
      </c>
      <c r="AP591">
        <v>-9.7582040921000005E-4</v>
      </c>
      <c r="AQ591">
        <f>(Table2[[#This Row],[Sharpe Ratio]]-AVERAGE(Table2[Sharpe Ratio]))/_xlfn.STDEV.P(Table2[Sharpe Ratio])</f>
        <v>-0.68731403343490316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502</v>
      </c>
      <c r="AT591">
        <f>_xlfn.RANK.AVG(Table2[[#This Row],[6M Return vs Nifty Z-Score]],Table2[6M Return vs Nifty Z-Score])</f>
        <v>571</v>
      </c>
      <c r="AU591">
        <f>_xlfn.RANK.AVG(Table2[[#This Row],[Sharpe Ratio Z-Score]],Table2[Sharpe Ratio Z-Score])</f>
        <v>552</v>
      </c>
      <c r="AV591">
        <f>(Table2[[#This Row],[Rank 1Y]]+Table2[[#This Row],[Rank 6M]]+Table2[[#This Row],[Rank Sharpe]])/3</f>
        <v>541.66666666666663</v>
      </c>
    </row>
    <row r="592" spans="1:48" hidden="1" x14ac:dyDescent="0.3">
      <c r="A592" t="s">
        <v>1403</v>
      </c>
      <c r="B592" t="s">
        <v>1404</v>
      </c>
      <c r="C592" t="s">
        <v>3124</v>
      </c>
      <c r="D592" t="s">
        <v>264</v>
      </c>
      <c r="E592">
        <v>7557.3896710299996</v>
      </c>
      <c r="F592">
        <v>374.9</v>
      </c>
      <c r="G592">
        <v>-34.323703820957597</v>
      </c>
      <c r="H592">
        <f>(Table2[[#This Row],[1Y Return vs Nifty]]-AVERAGE(Table2[1Y Return vs Nifty]))/_xlfn.STDEV.P(Table2[1Y Return vs Nifty])</f>
        <v>-0.99106655398544952</v>
      </c>
      <c r="I592">
        <v>0.53398898825181496</v>
      </c>
      <c r="J592">
        <f>(Table2[[#This Row],[1M Return vs Nifty]]-AVERAGE(Table2[1M Return vs Nifty]))/_xlfn.STDEV.P(Table2[1M Return vs Nifty])</f>
        <v>0.27889052393647101</v>
      </c>
      <c r="K592">
        <v>-18.8409052781914</v>
      </c>
      <c r="L592">
        <f>(Table2[[#This Row],[6M Return vs Nifty]]-AVERAGE(Table2[6M Return vs Nifty]))/_xlfn.STDEV.P(Table2[6M Return vs Nifty])</f>
        <v>-0.81693227134382274</v>
      </c>
      <c r="M592">
        <v>2.7550343012634801</v>
      </c>
      <c r="N592">
        <f>(Table2[[#This Row],[1W Return vs Nifty]]-AVERAGE(Table2[1W Return vs Nifty]))/_xlfn.STDEV.P(Table2[1W Return vs Nifty])</f>
        <v>0.53366266835169207</v>
      </c>
      <c r="O592">
        <v>379.3</v>
      </c>
      <c r="P592">
        <v>395.12851750212002</v>
      </c>
      <c r="Q592">
        <v>404.10869495592698</v>
      </c>
      <c r="R592">
        <v>34.092957338313497</v>
      </c>
      <c r="S592" s="1">
        <f>(Table2[[#This Row],[Close Price]]-Table2[[#This Row],[20D EMA]])/Table2[[#This Row],[20D EMA]]</f>
        <v>-1.1600316372264788E-2</v>
      </c>
      <c r="T592" s="1">
        <f>(Table2[[#This Row],[Close Price]]-Table2[[#This Row],[50D EMA]])/Table2[[#This Row],[50D EMA]]</f>
        <v>-5.1194779941469315E-2</v>
      </c>
      <c r="U592" s="1">
        <f>(Table2[[#This Row],[Close Price]]-Table2[[#This Row],[200D EMA]])/Table2[[#This Row],[200D EMA]]</f>
        <v>-7.2279303366913614E-2</v>
      </c>
      <c r="V592">
        <v>0.69444316378806603</v>
      </c>
      <c r="W592">
        <v>366.2</v>
      </c>
      <c r="X592">
        <v>382.5</v>
      </c>
      <c r="Y592">
        <v>359.05</v>
      </c>
      <c r="Z592">
        <v>382.5</v>
      </c>
      <c r="AA592">
        <v>352.5</v>
      </c>
      <c r="AB592">
        <v>399.9</v>
      </c>
      <c r="AC592" s="1">
        <f>(Table2[[#This Row],[Close Price]]/Table2[[#This Row],[Day Low]])-1</f>
        <v>2.3757509557618794E-2</v>
      </c>
      <c r="AD592" s="1">
        <f>(Table2[[#This Row],[Day High]]/Table2[[#This Row],[Close Price]])-1</f>
        <v>2.027207255268082E-2</v>
      </c>
      <c r="AE592" s="1">
        <f>(Table2[[#This Row],[Close Price]]/Table2[[#This Row],[Current Week Low]])-1</f>
        <v>4.4144269600334018E-2</v>
      </c>
      <c r="AF592" s="1">
        <f>(Table2[[#This Row],[Current Week High]]/Table2[[#This Row],[Close Price]])-1</f>
        <v>2.027207255268082E-2</v>
      </c>
      <c r="AG592" s="1">
        <f>(Table2[[#This Row],[Close Price]]/Table2[[#This Row],[Current Month Low]])-1</f>
        <v>6.3546099290780145E-2</v>
      </c>
      <c r="AH592" s="1">
        <f>(Table2[[#This Row],[Current Month High]]/Table2[[#This Row],[Close Price]])-1</f>
        <v>6.6684449186449779E-2</v>
      </c>
      <c r="AI592">
        <v>34.702587356628399</v>
      </c>
      <c r="AJ592">
        <v>7.8073328540618103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-0.17</v>
      </c>
      <c r="AM592" t="s">
        <v>3158</v>
      </c>
      <c r="AN592">
        <v>-4.1399999999999997</v>
      </c>
      <c r="AO592" t="s">
        <v>3158</v>
      </c>
      <c r="AP592">
        <v>4.1471399406865998E-2</v>
      </c>
      <c r="AQ592">
        <f>(Table2[[#This Row],[Sharpe Ratio]]-AVERAGE(Table2[Sharpe Ratio]))/_xlfn.STDEV.P(Table2[Sharpe Ratio])</f>
        <v>-0.18279820204861119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652</v>
      </c>
      <c r="AT592">
        <f>_xlfn.RANK.AVG(Table2[[#This Row],[6M Return vs Nifty Z-Score]],Table2[6M Return vs Nifty Z-Score])</f>
        <v>588</v>
      </c>
      <c r="AU592">
        <f>_xlfn.RANK.AVG(Table2[[#This Row],[Sharpe Ratio Z-Score]],Table2[Sharpe Ratio Z-Score])</f>
        <v>392</v>
      </c>
      <c r="AV592">
        <f>(Table2[[#This Row],[Rank 1Y]]+Table2[[#This Row],[Rank 6M]]+Table2[[#This Row],[Rank Sharpe]])/3</f>
        <v>544</v>
      </c>
    </row>
    <row r="593" spans="1:48" hidden="1" x14ac:dyDescent="0.3">
      <c r="A593" t="s">
        <v>245</v>
      </c>
      <c r="B593" t="s">
        <v>246</v>
      </c>
      <c r="C593" t="s">
        <v>3114</v>
      </c>
      <c r="D593" t="s">
        <v>247</v>
      </c>
      <c r="E593">
        <v>101186.30075169</v>
      </c>
      <c r="F593">
        <v>1022.7</v>
      </c>
      <c r="G593">
        <v>-11.290491171123</v>
      </c>
      <c r="H593">
        <f>(Table2[[#This Row],[1Y Return vs Nifty]]-AVERAGE(Table2[1Y Return vs Nifty]))/_xlfn.STDEV.P(Table2[1Y Return vs Nifty])</f>
        <v>-0.58535114080398065</v>
      </c>
      <c r="I593">
        <v>-11.2914576457802</v>
      </c>
      <c r="J593">
        <f>(Table2[[#This Row],[1M Return vs Nifty]]-AVERAGE(Table2[1M Return vs Nifty]))/_xlfn.STDEV.P(Table2[1M Return vs Nifty])</f>
        <v>-1.0443624253611348</v>
      </c>
      <c r="K593">
        <v>-14.2605570379926</v>
      </c>
      <c r="L593">
        <f>(Table2[[#This Row],[6M Return vs Nifty]]-AVERAGE(Table2[6M Return vs Nifty]))/_xlfn.STDEV.P(Table2[6M Return vs Nifty])</f>
        <v>-0.64945375274701922</v>
      </c>
      <c r="M593">
        <v>-0.65998303127947999</v>
      </c>
      <c r="N593">
        <f>(Table2[[#This Row],[1W Return vs Nifty]]-AVERAGE(Table2[1W Return vs Nifty]))/_xlfn.STDEV.P(Table2[1W Return vs Nifty])</f>
        <v>-0.13484576797608003</v>
      </c>
      <c r="O593">
        <v>1061.3900000000001</v>
      </c>
      <c r="P593">
        <v>1116.24582997025</v>
      </c>
      <c r="Q593">
        <v>1101.39543956274</v>
      </c>
      <c r="R593">
        <v>26.5661245062673</v>
      </c>
      <c r="S593" s="1">
        <f>(Table2[[#This Row],[Close Price]]-Table2[[#This Row],[20D EMA]])/Table2[[#This Row],[20D EMA]]</f>
        <v>-3.6452199474274347E-2</v>
      </c>
      <c r="T593" s="1">
        <f>(Table2[[#This Row],[Close Price]]-Table2[[#This Row],[50D EMA]])/Table2[[#This Row],[50D EMA]]</f>
        <v>-8.3803968139117849E-2</v>
      </c>
      <c r="U593" s="1">
        <f>(Table2[[#This Row],[Close Price]]-Table2[[#This Row],[200D EMA]])/Table2[[#This Row],[200D EMA]]</f>
        <v>-7.1450667703856163E-2</v>
      </c>
      <c r="V593">
        <v>1.52547167116503</v>
      </c>
      <c r="W593">
        <v>988.15</v>
      </c>
      <c r="X593">
        <v>1027</v>
      </c>
      <c r="Y593">
        <v>964</v>
      </c>
      <c r="Z593">
        <v>1027</v>
      </c>
      <c r="AA593">
        <v>964</v>
      </c>
      <c r="AB593">
        <v>1205.45</v>
      </c>
      <c r="AC593" s="1">
        <f>(Table2[[#This Row],[Close Price]]/Table2[[#This Row],[Day Low]])-1</f>
        <v>3.4964327278247387E-2</v>
      </c>
      <c r="AD593" s="1">
        <f>(Table2[[#This Row],[Day High]]/Table2[[#This Row],[Close Price]])-1</f>
        <v>4.2045565659527551E-3</v>
      </c>
      <c r="AE593" s="1">
        <f>(Table2[[#This Row],[Close Price]]/Table2[[#This Row],[Current Week Low]])-1</f>
        <v>6.089211618257262E-2</v>
      </c>
      <c r="AF593" s="1">
        <f>(Table2[[#This Row],[Current Week High]]/Table2[[#This Row],[Close Price]])-1</f>
        <v>4.2045565659527551E-3</v>
      </c>
      <c r="AG593" s="1">
        <f>(Table2[[#This Row],[Close Price]]/Table2[[#This Row],[Current Month Low]])-1</f>
        <v>6.089211618257262E-2</v>
      </c>
      <c r="AH593" s="1">
        <f>(Table2[[#This Row],[Current Month High]]/Table2[[#This Row],[Close Price]])-1</f>
        <v>0.17869365405299686</v>
      </c>
      <c r="AI593">
        <v>22.559929483049199</v>
      </c>
      <c r="AJ593">
        <v>17.6336994882524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</v>
      </c>
      <c r="AM593" t="s">
        <v>3158</v>
      </c>
      <c r="AN593">
        <v>-8.16</v>
      </c>
      <c r="AO593" t="s">
        <v>3158</v>
      </c>
      <c r="AP593">
        <v>-1.0197960658869E-2</v>
      </c>
      <c r="AQ593">
        <f>(Table2[[#This Row],[Sharpe Ratio]]-AVERAGE(Table2[Sharpe Ratio]))/_xlfn.STDEV.P(Table2[Sharpe Ratio])</f>
        <v>-0.79692582368590037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515</v>
      </c>
      <c r="AT593">
        <f>_xlfn.RANK.AVG(Table2[[#This Row],[6M Return vs Nifty Z-Score]],Table2[6M Return vs Nifty Z-Score])</f>
        <v>540</v>
      </c>
      <c r="AU593">
        <f>_xlfn.RANK.AVG(Table2[[#This Row],[Sharpe Ratio Z-Score]],Table2[Sharpe Ratio Z-Score])</f>
        <v>578</v>
      </c>
      <c r="AV593">
        <f>(Table2[[#This Row],[Rank 1Y]]+Table2[[#This Row],[Rank 6M]]+Table2[[#This Row],[Rank Sharpe]])/3</f>
        <v>544.33333333333337</v>
      </c>
    </row>
    <row r="594" spans="1:48" hidden="1" x14ac:dyDescent="0.3">
      <c r="A594" t="s">
        <v>667</v>
      </c>
      <c r="B594" t="s">
        <v>668</v>
      </c>
      <c r="C594" t="s">
        <v>3118</v>
      </c>
      <c r="D594" t="s">
        <v>558</v>
      </c>
      <c r="E594">
        <v>27640.766790864</v>
      </c>
      <c r="F594">
        <v>62.52</v>
      </c>
      <c r="G594">
        <v>-23.140073104774601</v>
      </c>
      <c r="H594">
        <f>(Table2[[#This Row],[1Y Return vs Nifty]]-AVERAGE(Table2[1Y Return vs Nifty]))/_xlfn.STDEV.P(Table2[1Y Return vs Nifty])</f>
        <v>-0.79407400128057382</v>
      </c>
      <c r="I594">
        <v>-9.1684581752632006</v>
      </c>
      <c r="J594">
        <f>(Table2[[#This Row],[1M Return vs Nifty]]-AVERAGE(Table2[1M Return vs Nifty]))/_xlfn.STDEV.P(Table2[1M Return vs Nifty])</f>
        <v>-0.80680139298251874</v>
      </c>
      <c r="K594">
        <v>-17.136683116216599</v>
      </c>
      <c r="L594">
        <f>(Table2[[#This Row],[6M Return vs Nifty]]-AVERAGE(Table2[6M Return vs Nifty]))/_xlfn.STDEV.P(Table2[6M Return vs Nifty])</f>
        <v>-0.75461810043812028</v>
      </c>
      <c r="M594">
        <v>-3.1722694085304899</v>
      </c>
      <c r="N594">
        <f>(Table2[[#This Row],[1W Return vs Nifty]]-AVERAGE(Table2[1W Return vs Nifty]))/_xlfn.STDEV.P(Table2[1W Return vs Nifty])</f>
        <v>-0.62663965190727045</v>
      </c>
      <c r="O594">
        <v>64.53</v>
      </c>
      <c r="P594">
        <v>67.157368847312398</v>
      </c>
      <c r="Q594">
        <v>67.825038519339699</v>
      </c>
      <c r="R594">
        <v>17.662126240334199</v>
      </c>
      <c r="S594" s="1">
        <f>(Table2[[#This Row],[Close Price]]-Table2[[#This Row],[20D EMA]])/Table2[[#This Row],[20D EMA]]</f>
        <v>-3.1148303114830279E-2</v>
      </c>
      <c r="T594" s="1">
        <f>(Table2[[#This Row],[Close Price]]-Table2[[#This Row],[50D EMA]])/Table2[[#This Row],[50D EMA]]</f>
        <v>-6.905227120877562E-2</v>
      </c>
      <c r="U594" s="1">
        <f>(Table2[[#This Row],[Close Price]]-Table2[[#This Row],[200D EMA]])/Table2[[#This Row],[200D EMA]]</f>
        <v>-7.8216520552760349E-2</v>
      </c>
      <c r="V594">
        <v>0.78071749852330896</v>
      </c>
      <c r="W594">
        <v>61.11</v>
      </c>
      <c r="X594">
        <v>63.4</v>
      </c>
      <c r="Y594">
        <v>60.85</v>
      </c>
      <c r="Z594">
        <v>63.4</v>
      </c>
      <c r="AA594">
        <v>60.85</v>
      </c>
      <c r="AB594">
        <v>71.86</v>
      </c>
      <c r="AC594" s="1">
        <f>(Table2[[#This Row],[Close Price]]/Table2[[#This Row],[Day Low]])-1</f>
        <v>2.3073146784487131E-2</v>
      </c>
      <c r="AD594" s="1">
        <f>(Table2[[#This Row],[Day High]]/Table2[[#This Row],[Close Price]])-1</f>
        <v>1.4075495841330721E-2</v>
      </c>
      <c r="AE594" s="1">
        <f>(Table2[[#This Row],[Close Price]]/Table2[[#This Row],[Current Week Low]])-1</f>
        <v>2.7444535743631926E-2</v>
      </c>
      <c r="AF594" s="1">
        <f>(Table2[[#This Row],[Current Week High]]/Table2[[#This Row],[Close Price]])-1</f>
        <v>1.4075495841330721E-2</v>
      </c>
      <c r="AG594" s="1">
        <f>(Table2[[#This Row],[Close Price]]/Table2[[#This Row],[Current Month Low]])-1</f>
        <v>2.7444535743631926E-2</v>
      </c>
      <c r="AH594" s="1">
        <f>(Table2[[#This Row],[Current Month High]]/Table2[[#This Row],[Close Price]])-1</f>
        <v>0.14939219449776076</v>
      </c>
      <c r="AI594">
        <v>27.959053103007001</v>
      </c>
      <c r="AJ594">
        <v>8.0726015557476192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-0.15</v>
      </c>
      <c r="AM594" t="s">
        <v>3158</v>
      </c>
      <c r="AN594">
        <v>-3.8</v>
      </c>
      <c r="AO594" t="s">
        <v>3158</v>
      </c>
      <c r="AP594">
        <v>1.2296378284877001E-2</v>
      </c>
      <c r="AQ594">
        <f>(Table2[[#This Row],[Sharpe Ratio]]-AVERAGE(Table2[Sharpe Ratio]))/_xlfn.STDEV.P(Table2[Sharpe Ratio])</f>
        <v>-0.52956437662615785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592</v>
      </c>
      <c r="AT594">
        <f>_xlfn.RANK.AVG(Table2[[#This Row],[6M Return vs Nifty Z-Score]],Table2[6M Return vs Nifty Z-Score])</f>
        <v>577</v>
      </c>
      <c r="AU594">
        <f>_xlfn.RANK.AVG(Table2[[#This Row],[Sharpe Ratio Z-Score]],Table2[Sharpe Ratio Z-Score])</f>
        <v>467</v>
      </c>
      <c r="AV594">
        <f>(Table2[[#This Row],[Rank 1Y]]+Table2[[#This Row],[Rank 6M]]+Table2[[#This Row],[Rank Sharpe]])/3</f>
        <v>545.33333333333337</v>
      </c>
    </row>
    <row r="595" spans="1:48" hidden="1" x14ac:dyDescent="0.3">
      <c r="A595" t="s">
        <v>971</v>
      </c>
      <c r="B595" t="s">
        <v>972</v>
      </c>
      <c r="C595" t="s">
        <v>594</v>
      </c>
      <c r="D595" t="s">
        <v>594</v>
      </c>
      <c r="E595">
        <v>14422.091554068</v>
      </c>
      <c r="F595">
        <v>151.91</v>
      </c>
      <c r="G595">
        <v>-28.008731954472399</v>
      </c>
      <c r="H595">
        <f>(Table2[[#This Row],[1Y Return vs Nifty]]-AVERAGE(Table2[1Y Return vs Nifty]))/_xlfn.STDEV.P(Table2[1Y Return vs Nifty])</f>
        <v>-0.87983233499087121</v>
      </c>
      <c r="I595">
        <v>-2.4917471168149299</v>
      </c>
      <c r="J595">
        <f>(Table2[[#This Row],[1M Return vs Nifty]]-AVERAGE(Table2[1M Return vs Nifty]))/_xlfn.STDEV.P(Table2[1M Return vs Nifty])</f>
        <v>-5.9685628722608408E-2</v>
      </c>
      <c r="K595">
        <v>-6.3388739081469296</v>
      </c>
      <c r="L595">
        <f>(Table2[[#This Row],[6M Return vs Nifty]]-AVERAGE(Table2[6M Return vs Nifty]))/_xlfn.STDEV.P(Table2[6M Return vs Nifty])</f>
        <v>-0.35980072074911595</v>
      </c>
      <c r="M595">
        <v>-2.5940363534903699</v>
      </c>
      <c r="N595">
        <f>(Table2[[#This Row],[1W Return vs Nifty]]-AVERAGE(Table2[1W Return vs Nifty]))/_xlfn.STDEV.P(Table2[1W Return vs Nifty])</f>
        <v>-0.51344734925794311</v>
      </c>
      <c r="O595">
        <v>159.63999999999999</v>
      </c>
      <c r="P595">
        <v>166.91644995674599</v>
      </c>
      <c r="Q595">
        <v>158.35927762972401</v>
      </c>
      <c r="R595">
        <v>35.041130874494101</v>
      </c>
      <c r="S595" s="1">
        <f>(Table2[[#This Row],[Close Price]]-Table2[[#This Row],[20D EMA]])/Table2[[#This Row],[20D EMA]]</f>
        <v>-4.8421448258581752E-2</v>
      </c>
      <c r="T595" s="1">
        <f>(Table2[[#This Row],[Close Price]]-Table2[[#This Row],[50D EMA]])/Table2[[#This Row],[50D EMA]]</f>
        <v>-8.9903960697910262E-2</v>
      </c>
      <c r="U595" s="1">
        <f>(Table2[[#This Row],[Close Price]]-Table2[[#This Row],[200D EMA]])/Table2[[#This Row],[200D EMA]]</f>
        <v>-4.072560652116463E-2</v>
      </c>
      <c r="V595">
        <v>0.55359085699687904</v>
      </c>
      <c r="W595">
        <v>148.85</v>
      </c>
      <c r="X595">
        <v>154.69999999999999</v>
      </c>
      <c r="Y595">
        <v>145.85</v>
      </c>
      <c r="Z595">
        <v>154.69999999999999</v>
      </c>
      <c r="AA595">
        <v>145.24</v>
      </c>
      <c r="AB595">
        <v>176.3</v>
      </c>
      <c r="AC595" s="1">
        <f>(Table2[[#This Row],[Close Price]]/Table2[[#This Row],[Day Low]])-1</f>
        <v>2.0557608330534105E-2</v>
      </c>
      <c r="AD595" s="1">
        <f>(Table2[[#This Row],[Day High]]/Table2[[#This Row],[Close Price]])-1</f>
        <v>1.8366137844776365E-2</v>
      </c>
      <c r="AE595" s="1">
        <f>(Table2[[#This Row],[Close Price]]/Table2[[#This Row],[Current Week Low]])-1</f>
        <v>4.1549537195749053E-2</v>
      </c>
      <c r="AF595" s="1">
        <f>(Table2[[#This Row],[Current Week High]]/Table2[[#This Row],[Close Price]])-1</f>
        <v>1.8366137844776365E-2</v>
      </c>
      <c r="AG595" s="1">
        <f>(Table2[[#This Row],[Close Price]]/Table2[[#This Row],[Current Month Low]])-1</f>
        <v>4.5923987882126038E-2</v>
      </c>
      <c r="AH595" s="1">
        <f>(Table2[[#This Row],[Current Month High]]/Table2[[#This Row],[Close Price]])-1</f>
        <v>0.16055559212691728</v>
      </c>
      <c r="AI595">
        <v>40.181686524916003</v>
      </c>
      <c r="AJ595">
        <v>23.856502242152398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-0.14000000000000001</v>
      </c>
      <c r="AM595" t="s">
        <v>3158</v>
      </c>
      <c r="AN595">
        <v>-7.23</v>
      </c>
      <c r="AO595" t="s">
        <v>3158</v>
      </c>
      <c r="AP595">
        <v>-8.1530048859200007E-3</v>
      </c>
      <c r="AQ595">
        <f>(Table2[[#This Row],[Sharpe Ratio]]-AVERAGE(Table2[Sharpe Ratio]))/_xlfn.STDEV.P(Table2[Sharpe Ratio])</f>
        <v>-0.77262004897537806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623</v>
      </c>
      <c r="AT595">
        <f>_xlfn.RANK.AVG(Table2[[#This Row],[6M Return vs Nifty Z-Score]],Table2[6M Return vs Nifty Z-Score])</f>
        <v>446</v>
      </c>
      <c r="AU595">
        <f>_xlfn.RANK.AVG(Table2[[#This Row],[Sharpe Ratio Z-Score]],Table2[Sharpe Ratio Z-Score])</f>
        <v>568</v>
      </c>
      <c r="AV595">
        <f>(Table2[[#This Row],[Rank 1Y]]+Table2[[#This Row],[Rank 6M]]+Table2[[#This Row],[Rank Sharpe]])/3</f>
        <v>545.66666666666663</v>
      </c>
    </row>
    <row r="596" spans="1:48" hidden="1" x14ac:dyDescent="0.3">
      <c r="A596" t="s">
        <v>1405</v>
      </c>
      <c r="B596" t="s">
        <v>1406</v>
      </c>
      <c r="C596" t="s">
        <v>3125</v>
      </c>
      <c r="D596" t="s">
        <v>134</v>
      </c>
      <c r="E596">
        <v>7550.19854811</v>
      </c>
      <c r="F596">
        <v>486.9</v>
      </c>
      <c r="G596">
        <v>-29.698974452093701</v>
      </c>
      <c r="H596">
        <f>(Table2[[#This Row],[1Y Return vs Nifty]]-AVERAGE(Table2[1Y Return vs Nifty]))/_xlfn.STDEV.P(Table2[1Y Return vs Nifty])</f>
        <v>-0.90960488316834953</v>
      </c>
      <c r="I596">
        <v>-5.29192361421324</v>
      </c>
      <c r="J596">
        <f>(Table2[[#This Row],[1M Return vs Nifty]]-AVERAGE(Table2[1M Return vs Nifty]))/_xlfn.STDEV.P(Table2[1M Return vs Nifty])</f>
        <v>-0.37302193841197667</v>
      </c>
      <c r="K596">
        <v>-31.273333941787701</v>
      </c>
      <c r="L596">
        <f>(Table2[[#This Row],[6M Return vs Nifty]]-AVERAGE(Table2[6M Return vs Nifty]))/_xlfn.STDEV.P(Table2[6M Return vs Nifty])</f>
        <v>-1.2715188280745342</v>
      </c>
      <c r="M596">
        <v>-1.77280643879417</v>
      </c>
      <c r="N596">
        <f>(Table2[[#This Row],[1W Return vs Nifty]]-AVERAGE(Table2[1W Return vs Nifty]))/_xlfn.STDEV.P(Table2[1W Return vs Nifty])</f>
        <v>-0.35268707407353017</v>
      </c>
      <c r="O596">
        <v>508.62</v>
      </c>
      <c r="P596">
        <v>531.95827256003599</v>
      </c>
      <c r="Q596">
        <v>558.15079126244302</v>
      </c>
      <c r="R596">
        <v>31.320751189685101</v>
      </c>
      <c r="S596" s="1">
        <f>(Table2[[#This Row],[Close Price]]-Table2[[#This Row],[20D EMA]])/Table2[[#This Row],[20D EMA]]</f>
        <v>-4.2703786716998988E-2</v>
      </c>
      <c r="T596" s="1">
        <f>(Table2[[#This Row],[Close Price]]-Table2[[#This Row],[50D EMA]])/Table2[[#This Row],[50D EMA]]</f>
        <v>-8.4702644707815522E-2</v>
      </c>
      <c r="U596" s="1">
        <f>(Table2[[#This Row],[Close Price]]-Table2[[#This Row],[200D EMA]])/Table2[[#This Row],[200D EMA]]</f>
        <v>-0.12765509317166024</v>
      </c>
      <c r="V596">
        <v>0.99477959799577897</v>
      </c>
      <c r="W596">
        <v>485.4</v>
      </c>
      <c r="X596">
        <v>502.4</v>
      </c>
      <c r="Y596">
        <v>474.05</v>
      </c>
      <c r="Z596">
        <v>502.4</v>
      </c>
      <c r="AA596">
        <v>474.05</v>
      </c>
      <c r="AB596">
        <v>540.95000000000005</v>
      </c>
      <c r="AC596" s="1">
        <f>(Table2[[#This Row],[Close Price]]/Table2[[#This Row],[Day Low]])-1</f>
        <v>3.0902348578492056E-3</v>
      </c>
      <c r="AD596" s="1">
        <f>(Table2[[#This Row],[Day High]]/Table2[[#This Row],[Close Price]])-1</f>
        <v>3.1834052166769267E-2</v>
      </c>
      <c r="AE596" s="1">
        <f>(Table2[[#This Row],[Close Price]]/Table2[[#This Row],[Current Week Low]])-1</f>
        <v>2.7106845269486257E-2</v>
      </c>
      <c r="AF596" s="1">
        <f>(Table2[[#This Row],[Current Week High]]/Table2[[#This Row],[Close Price]])-1</f>
        <v>3.1834052166769267E-2</v>
      </c>
      <c r="AG596" s="1">
        <f>(Table2[[#This Row],[Close Price]]/Table2[[#This Row],[Current Month Low]])-1</f>
        <v>2.7106845269486257E-2</v>
      </c>
      <c r="AH596" s="1">
        <f>(Table2[[#This Row],[Current Month High]]/Table2[[#This Row],[Close Price]])-1</f>
        <v>0.11100842062025063</v>
      </c>
      <c r="AI596">
        <v>39.4126103922776</v>
      </c>
      <c r="AJ596">
        <v>2.7106845269486199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3158</v>
      </c>
      <c r="AN596">
        <v>-4.1900000000000004</v>
      </c>
      <c r="AO596" t="s">
        <v>3158</v>
      </c>
      <c r="AP596">
        <v>5.9644898274984003E-2</v>
      </c>
      <c r="AQ596">
        <f>(Table2[[#This Row],[Sharpe Ratio]]-AVERAGE(Table2[Sharpe Ratio]))/_xlfn.STDEV.P(Table2[Sharpe Ratio])</f>
        <v>3.3206943409087135E-2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629</v>
      </c>
      <c r="AT596">
        <f>_xlfn.RANK.AVG(Table2[[#This Row],[6M Return vs Nifty Z-Score]],Table2[6M Return vs Nifty Z-Score])</f>
        <v>690</v>
      </c>
      <c r="AU596">
        <f>_xlfn.RANK.AVG(Table2[[#This Row],[Sharpe Ratio Z-Score]],Table2[Sharpe Ratio Z-Score])</f>
        <v>324</v>
      </c>
      <c r="AV596">
        <f>(Table2[[#This Row],[Rank 1Y]]+Table2[[#This Row],[Rank 6M]]+Table2[[#This Row],[Rank Sharpe]])/3</f>
        <v>547.66666666666663</v>
      </c>
    </row>
    <row r="597" spans="1:48" hidden="1" x14ac:dyDescent="0.3">
      <c r="A597" t="s">
        <v>2087</v>
      </c>
      <c r="B597" t="s">
        <v>2088</v>
      </c>
      <c r="C597" t="s">
        <v>3116</v>
      </c>
      <c r="D597" t="s">
        <v>171</v>
      </c>
      <c r="E597">
        <v>2970.5693009649999</v>
      </c>
      <c r="F597">
        <v>189.47</v>
      </c>
      <c r="G597">
        <v>5.7480713475615897</v>
      </c>
      <c r="H597">
        <f>(Table2[[#This Row],[1Y Return vs Nifty]]-AVERAGE(Table2[1Y Return vs Nifty]))/_xlfn.STDEV.P(Table2[1Y Return vs Nifty])</f>
        <v>-0.28522768267509246</v>
      </c>
      <c r="I597">
        <v>4.5371890671964898</v>
      </c>
      <c r="J597">
        <f>(Table2[[#This Row],[1M Return vs Nifty]]-AVERAGE(Table2[1M Return vs Nifty]))/_xlfn.STDEV.P(Table2[1M Return vs Nifty])</f>
        <v>0.72684369433488971</v>
      </c>
      <c r="K597">
        <v>-26.064432924661201</v>
      </c>
      <c r="L597">
        <f>(Table2[[#This Row],[6M Return vs Nifty]]-AVERAGE(Table2[6M Return vs Nifty]))/_xlfn.STDEV.P(Table2[6M Return vs Nifty])</f>
        <v>-1.0810575399546891</v>
      </c>
      <c r="M597">
        <v>3.2000060891958402</v>
      </c>
      <c r="N597">
        <f>(Table2[[#This Row],[1W Return vs Nifty]]-AVERAGE(Table2[1W Return vs Nifty]))/_xlfn.STDEV.P(Table2[1W Return vs Nifty])</f>
        <v>0.62076834460286601</v>
      </c>
      <c r="O597">
        <v>182.54</v>
      </c>
      <c r="P597">
        <v>184.68120967984001</v>
      </c>
      <c r="Q597">
        <v>185.43500414142599</v>
      </c>
      <c r="R597">
        <v>50.288750821307701</v>
      </c>
      <c r="S597" s="1">
        <f>(Table2[[#This Row],[Close Price]]-Table2[[#This Row],[20D EMA]])/Table2[[#This Row],[20D EMA]]</f>
        <v>3.7964281801249083E-2</v>
      </c>
      <c r="T597" s="1">
        <f>(Table2[[#This Row],[Close Price]]-Table2[[#This Row],[50D EMA]])/Table2[[#This Row],[50D EMA]]</f>
        <v>2.5930035483640972E-2</v>
      </c>
      <c r="U597" s="1">
        <f>(Table2[[#This Row],[Close Price]]-Table2[[#This Row],[200D EMA]])/Table2[[#This Row],[200D EMA]]</f>
        <v>2.1759623417683484E-2</v>
      </c>
      <c r="V597">
        <v>0.59639947366825297</v>
      </c>
      <c r="W597">
        <v>177.66</v>
      </c>
      <c r="X597">
        <v>193</v>
      </c>
      <c r="Y597">
        <v>170.5</v>
      </c>
      <c r="Z597">
        <v>193</v>
      </c>
      <c r="AA597">
        <v>161.21</v>
      </c>
      <c r="AB597">
        <v>204</v>
      </c>
      <c r="AC597" s="1">
        <f>(Table2[[#This Row],[Close Price]]/Table2[[#This Row],[Day Low]])-1</f>
        <v>6.6475289879545318E-2</v>
      </c>
      <c r="AD597" s="1">
        <f>(Table2[[#This Row],[Day High]]/Table2[[#This Row],[Close Price]])-1</f>
        <v>1.8630917823402093E-2</v>
      </c>
      <c r="AE597" s="1">
        <f>(Table2[[#This Row],[Close Price]]/Table2[[#This Row],[Current Week Low]])-1</f>
        <v>0.11126099706744874</v>
      </c>
      <c r="AF597" s="1">
        <f>(Table2[[#This Row],[Current Week High]]/Table2[[#This Row],[Close Price]])-1</f>
        <v>1.8630917823402093E-2</v>
      </c>
      <c r="AG597" s="1">
        <f>(Table2[[#This Row],[Close Price]]/Table2[[#This Row],[Current Month Low]])-1</f>
        <v>0.17529929905092723</v>
      </c>
      <c r="AH597" s="1">
        <f>(Table2[[#This Row],[Current Month High]]/Table2[[#This Row],[Close Price]])-1</f>
        <v>7.6687602258932897E-2</v>
      </c>
      <c r="AI597">
        <v>49.364015411410698</v>
      </c>
      <c r="AJ597">
        <v>42.458646616541301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-0.02</v>
      </c>
      <c r="AM597" t="s">
        <v>3158</v>
      </c>
      <c r="AN597">
        <v>4.58</v>
      </c>
      <c r="AO597" t="s">
        <v>3159</v>
      </c>
      <c r="AP597">
        <v>-1.2889887838442001E-2</v>
      </c>
      <c r="AQ597">
        <f>(Table2[[#This Row],[Sharpe Ratio]]-AVERAGE(Table2[Sharpe Ratio]))/_xlfn.STDEV.P(Table2[Sharpe Ratio])</f>
        <v>-0.82892132032663135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396</v>
      </c>
      <c r="AT597">
        <f>_xlfn.RANK.AVG(Table2[[#This Row],[6M Return vs Nifty Z-Score]],Table2[6M Return vs Nifty Z-Score])</f>
        <v>664</v>
      </c>
      <c r="AU597">
        <f>_xlfn.RANK.AVG(Table2[[#This Row],[Sharpe Ratio Z-Score]],Table2[Sharpe Ratio Z-Score])</f>
        <v>583</v>
      </c>
      <c r="AV597">
        <f>(Table2[[#This Row],[Rank 1Y]]+Table2[[#This Row],[Rank 6M]]+Table2[[#This Row],[Rank Sharpe]])/3</f>
        <v>547.66666666666663</v>
      </c>
    </row>
    <row r="598" spans="1:48" hidden="1" x14ac:dyDescent="0.3">
      <c r="A598" t="s">
        <v>1255</v>
      </c>
      <c r="B598" t="s">
        <v>1256</v>
      </c>
      <c r="C598" t="s">
        <v>3112</v>
      </c>
      <c r="D598" t="s">
        <v>137</v>
      </c>
      <c r="E598">
        <v>8993.6434628539992</v>
      </c>
      <c r="F598">
        <v>83.62</v>
      </c>
      <c r="G598">
        <v>-27.0829132345802</v>
      </c>
      <c r="H598">
        <f>(Table2[[#This Row],[1Y Return vs Nifty]]-AVERAGE(Table2[1Y Return vs Nifty]))/_xlfn.STDEV.P(Table2[1Y Return vs Nifty])</f>
        <v>-0.86352462619737369</v>
      </c>
      <c r="I598">
        <v>-3.6299265495033302</v>
      </c>
      <c r="J598">
        <f>(Table2[[#This Row],[1M Return vs Nifty]]-AVERAGE(Table2[1M Return vs Nifty]))/_xlfn.STDEV.P(Table2[1M Return vs Nifty])</f>
        <v>-0.18704650884365637</v>
      </c>
      <c r="K598">
        <v>-11.9499452844851</v>
      </c>
      <c r="L598">
        <f>(Table2[[#This Row],[6M Return vs Nifty]]-AVERAGE(Table2[6M Return vs Nifty]))/_xlfn.STDEV.P(Table2[6M Return vs Nifty])</f>
        <v>-0.56496719992696487</v>
      </c>
      <c r="M598">
        <v>5.0276029740305797</v>
      </c>
      <c r="N598">
        <f>(Table2[[#This Row],[1W Return vs Nifty]]-AVERAGE(Table2[1W Return vs Nifty]))/_xlfn.STDEV.P(Table2[1W Return vs Nifty])</f>
        <v>0.9785304924185565</v>
      </c>
      <c r="O598">
        <v>85.41</v>
      </c>
      <c r="P598">
        <v>86.259715305593403</v>
      </c>
      <c r="Q598">
        <v>85.717473030822404</v>
      </c>
      <c r="R598">
        <v>50.511655821707201</v>
      </c>
      <c r="S598" s="1">
        <f>(Table2[[#This Row],[Close Price]]-Table2[[#This Row],[20D EMA]])/Table2[[#This Row],[20D EMA]]</f>
        <v>-2.0957733286500316E-2</v>
      </c>
      <c r="T598" s="1">
        <f>(Table2[[#This Row],[Close Price]]-Table2[[#This Row],[50D EMA]])/Table2[[#This Row],[50D EMA]]</f>
        <v>-3.0601947806593668E-2</v>
      </c>
      <c r="U598" s="1">
        <f>(Table2[[#This Row],[Close Price]]-Table2[[#This Row],[200D EMA]])/Table2[[#This Row],[200D EMA]]</f>
        <v>-2.4469608781726306E-2</v>
      </c>
      <c r="V598">
        <v>0.488664923513696</v>
      </c>
      <c r="W598">
        <v>83.3</v>
      </c>
      <c r="X598">
        <v>85.7</v>
      </c>
      <c r="Y598">
        <v>79.22</v>
      </c>
      <c r="Z598">
        <v>85.7</v>
      </c>
      <c r="AA598">
        <v>77.61</v>
      </c>
      <c r="AB598">
        <v>96</v>
      </c>
      <c r="AC598" s="1">
        <f>(Table2[[#This Row],[Close Price]]/Table2[[#This Row],[Day Low]])-1</f>
        <v>3.841536614646035E-3</v>
      </c>
      <c r="AD598" s="1">
        <f>(Table2[[#This Row],[Day High]]/Table2[[#This Row],[Close Price]])-1</f>
        <v>2.4874431954077902E-2</v>
      </c>
      <c r="AE598" s="1">
        <f>(Table2[[#This Row],[Close Price]]/Table2[[#This Row],[Current Week Low]])-1</f>
        <v>5.5541529916687704E-2</v>
      </c>
      <c r="AF598" s="1">
        <f>(Table2[[#This Row],[Current Week High]]/Table2[[#This Row],[Close Price]])-1</f>
        <v>2.4874431954077902E-2</v>
      </c>
      <c r="AG598" s="1">
        <f>(Table2[[#This Row],[Close Price]]/Table2[[#This Row],[Current Month Low]])-1</f>
        <v>7.7438474423399128E-2</v>
      </c>
      <c r="AH598" s="1">
        <f>(Table2[[#This Row],[Current Month High]]/Table2[[#This Row],[Close Price]])-1</f>
        <v>0.14805070557282951</v>
      </c>
      <c r="AI598">
        <v>26.536713704855199</v>
      </c>
      <c r="AJ598">
        <v>15.497237569060699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-0.02</v>
      </c>
      <c r="AM598" t="s">
        <v>3158</v>
      </c>
      <c r="AN598">
        <v>-6.95</v>
      </c>
      <c r="AO598" t="s">
        <v>3158</v>
      </c>
      <c r="AQ598">
        <f>(Table2[[#This Row],[Sharpe Ratio]]-AVERAGE(Table2[Sharpe Ratio]))/_xlfn.STDEV.P(Table2[Sharpe Ratio])</f>
        <v>-0.67571570385832536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618</v>
      </c>
      <c r="AT598">
        <f>_xlfn.RANK.AVG(Table2[[#This Row],[6M Return vs Nifty Z-Score]],Table2[6M Return vs Nifty Z-Score])</f>
        <v>511</v>
      </c>
      <c r="AU598">
        <f>_xlfn.RANK.AVG(Table2[[#This Row],[Sharpe Ratio Z-Score]],Table2[Sharpe Ratio Z-Score])</f>
        <v>521.5</v>
      </c>
      <c r="AV598">
        <f>(Table2[[#This Row],[Rank 1Y]]+Table2[[#This Row],[Rank 6M]]+Table2[[#This Row],[Rank Sharpe]])/3</f>
        <v>550.16666666666663</v>
      </c>
    </row>
    <row r="599" spans="1:48" hidden="1" x14ac:dyDescent="0.3">
      <c r="A599" t="s">
        <v>1118</v>
      </c>
      <c r="B599" t="s">
        <v>1119</v>
      </c>
      <c r="C599" t="s">
        <v>594</v>
      </c>
      <c r="D599" t="s">
        <v>594</v>
      </c>
      <c r="E599">
        <v>11012.9032094179</v>
      </c>
      <c r="F599">
        <v>22.18</v>
      </c>
      <c r="G599">
        <v>0.67192131374970199</v>
      </c>
      <c r="H599">
        <f>(Table2[[#This Row],[1Y Return vs Nifty]]-AVERAGE(Table2[1Y Return vs Nifty]))/_xlfn.STDEV.P(Table2[1Y Return vs Nifty])</f>
        <v>-0.37464084182264662</v>
      </c>
      <c r="I599">
        <v>-9.3304225476096097</v>
      </c>
      <c r="J599">
        <f>(Table2[[#This Row],[1M Return vs Nifty]]-AVERAGE(Table2[1M Return vs Nifty]))/_xlfn.STDEV.P(Table2[1M Return vs Nifty])</f>
        <v>-0.8249250072544515</v>
      </c>
      <c r="K599">
        <v>-26.434346592011799</v>
      </c>
      <c r="L599">
        <f>(Table2[[#This Row],[6M Return vs Nifty]]-AVERAGE(Table2[6M Return vs Nifty]))/_xlfn.STDEV.P(Table2[6M Return vs Nifty])</f>
        <v>-1.0945832785596428</v>
      </c>
      <c r="M599">
        <v>0.80790702664291003</v>
      </c>
      <c r="N599">
        <f>(Table2[[#This Row],[1W Return vs Nifty]]-AVERAGE(Table2[1W Return vs Nifty]))/_xlfn.STDEV.P(Table2[1W Return vs Nifty])</f>
        <v>0.15250178893721575</v>
      </c>
      <c r="O599">
        <v>23.13</v>
      </c>
      <c r="P599">
        <v>24.6111913742971</v>
      </c>
      <c r="Q599">
        <v>25.356350531379601</v>
      </c>
      <c r="R599">
        <v>31.569808301521299</v>
      </c>
      <c r="S599" s="1">
        <f>(Table2[[#This Row],[Close Price]]-Table2[[#This Row],[20D EMA]])/Table2[[#This Row],[20D EMA]]</f>
        <v>-4.1072200605274507E-2</v>
      </c>
      <c r="T599" s="1">
        <f>(Table2[[#This Row],[Close Price]]-Table2[[#This Row],[50D EMA]])/Table2[[#This Row],[50D EMA]]</f>
        <v>-9.8783977472790482E-2</v>
      </c>
      <c r="U599" s="1">
        <f>(Table2[[#This Row],[Close Price]]-Table2[[#This Row],[200D EMA]])/Table2[[#This Row],[200D EMA]]</f>
        <v>-0.12526844221721606</v>
      </c>
      <c r="V599">
        <v>0.44337952625023602</v>
      </c>
      <c r="W599">
        <v>21.37</v>
      </c>
      <c r="X599">
        <v>22.32</v>
      </c>
      <c r="Y599">
        <v>20.62</v>
      </c>
      <c r="Z599">
        <v>22.32</v>
      </c>
      <c r="AA599">
        <v>20.62</v>
      </c>
      <c r="AB599">
        <v>28</v>
      </c>
      <c r="AC599" s="1">
        <f>(Table2[[#This Row],[Close Price]]/Table2[[#This Row],[Day Low]])-1</f>
        <v>3.7903603182030787E-2</v>
      </c>
      <c r="AD599" s="1">
        <f>(Table2[[#This Row],[Day High]]/Table2[[#This Row],[Close Price]])-1</f>
        <v>6.3119927862940184E-3</v>
      </c>
      <c r="AE599" s="1">
        <f>(Table2[[#This Row],[Close Price]]/Table2[[#This Row],[Current Week Low]])-1</f>
        <v>7.5654704170708076E-2</v>
      </c>
      <c r="AF599" s="1">
        <f>(Table2[[#This Row],[Current Week High]]/Table2[[#This Row],[Close Price]])-1</f>
        <v>6.3119927862940184E-3</v>
      </c>
      <c r="AG599" s="1">
        <f>(Table2[[#This Row],[Close Price]]/Table2[[#This Row],[Current Month Low]])-1</f>
        <v>7.5654704170708076E-2</v>
      </c>
      <c r="AH599" s="1">
        <f>(Table2[[#This Row],[Current Month High]]/Table2[[#This Row],[Close Price]])-1</f>
        <v>0.26239855725879169</v>
      </c>
      <c r="AI599">
        <v>76.059513074842201</v>
      </c>
      <c r="AJ599">
        <v>29.7076023391812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-0.13</v>
      </c>
      <c r="AM599" t="s">
        <v>3158</v>
      </c>
      <c r="AN599">
        <v>-9.91</v>
      </c>
      <c r="AO599" t="s">
        <v>3158</v>
      </c>
      <c r="AP599">
        <v>-2.5592608736110002E-3</v>
      </c>
      <c r="AQ599">
        <f>(Table2[[#This Row],[Sharpe Ratio]]-AVERAGE(Table2[Sharpe Ratio]))/_xlfn.STDEV.P(Table2[Sharpe Ratio])</f>
        <v>-0.70613436573957411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436</v>
      </c>
      <c r="AT599">
        <f>_xlfn.RANK.AVG(Table2[[#This Row],[6M Return vs Nifty Z-Score]],Table2[6M Return vs Nifty Z-Score])</f>
        <v>668</v>
      </c>
      <c r="AU599">
        <f>_xlfn.RANK.AVG(Table2[[#This Row],[Sharpe Ratio Z-Score]],Table2[Sharpe Ratio Z-Score])</f>
        <v>555</v>
      </c>
      <c r="AV599">
        <f>(Table2[[#This Row],[Rank 1Y]]+Table2[[#This Row],[Rank 6M]]+Table2[[#This Row],[Rank Sharpe]])/3</f>
        <v>553</v>
      </c>
    </row>
    <row r="600" spans="1:48" hidden="1" x14ac:dyDescent="0.3">
      <c r="A600" t="s">
        <v>270</v>
      </c>
      <c r="B600" t="s">
        <v>271</v>
      </c>
      <c r="C600" t="s">
        <v>3114</v>
      </c>
      <c r="D600" t="s">
        <v>197</v>
      </c>
      <c r="E600">
        <v>96883.401642365003</v>
      </c>
      <c r="F600">
        <v>546.65</v>
      </c>
      <c r="G600">
        <v>-22.734562436958701</v>
      </c>
      <c r="H600">
        <f>(Table2[[#This Row],[1Y Return vs Nifty]]-AVERAGE(Table2[1Y Return vs Nifty]))/_xlfn.STDEV.P(Table2[1Y Return vs Nifty])</f>
        <v>-0.78693118839365328</v>
      </c>
      <c r="I600">
        <v>-9.5317417301420697</v>
      </c>
      <c r="J600">
        <f>(Table2[[#This Row],[1M Return vs Nifty]]-AVERAGE(Table2[1M Return vs Nifty]))/_xlfn.STDEV.P(Table2[1M Return vs Nifty])</f>
        <v>-0.8474523764338624</v>
      </c>
      <c r="K600">
        <v>-1.8517221972757601E-2</v>
      </c>
      <c r="L600">
        <f>(Table2[[#This Row],[6M Return vs Nifty]]-AVERAGE(Table2[6M Return vs Nifty]))/_xlfn.STDEV.P(Table2[6M Return vs Nifty])</f>
        <v>-0.12869952073251861</v>
      </c>
      <c r="M600">
        <v>-3.24542055853524</v>
      </c>
      <c r="N600">
        <f>(Table2[[#This Row],[1W Return vs Nifty]]-AVERAGE(Table2[1W Return vs Nifty]))/_xlfn.STDEV.P(Table2[1W Return vs Nifty])</f>
        <v>-0.640959392085233</v>
      </c>
      <c r="O600">
        <v>568.54999999999995</v>
      </c>
      <c r="P600">
        <v>594.82809756852498</v>
      </c>
      <c r="Q600">
        <v>586.68506559615605</v>
      </c>
      <c r="R600">
        <v>27.379363292894801</v>
      </c>
      <c r="S600" s="1">
        <f>(Table2[[#This Row],[Close Price]]-Table2[[#This Row],[20D EMA]])/Table2[[#This Row],[20D EMA]]</f>
        <v>-3.851903966229879E-2</v>
      </c>
      <c r="T600" s="1">
        <f>(Table2[[#This Row],[Close Price]]-Table2[[#This Row],[50D EMA]])/Table2[[#This Row],[50D EMA]]</f>
        <v>-8.0994992949160113E-2</v>
      </c>
      <c r="U600" s="1">
        <f>(Table2[[#This Row],[Close Price]]-Table2[[#This Row],[200D EMA]])/Table2[[#This Row],[200D EMA]]</f>
        <v>-6.823944897161259E-2</v>
      </c>
      <c r="V600">
        <v>0.89187516338420103</v>
      </c>
      <c r="W600">
        <v>536</v>
      </c>
      <c r="X600">
        <v>551.9</v>
      </c>
      <c r="Y600">
        <v>532.85</v>
      </c>
      <c r="Z600">
        <v>558.5</v>
      </c>
      <c r="AA600">
        <v>532.85</v>
      </c>
      <c r="AB600">
        <v>629.75</v>
      </c>
      <c r="AC600" s="1">
        <f>(Table2[[#This Row],[Close Price]]/Table2[[#This Row],[Day Low]])-1</f>
        <v>1.9869402985074558E-2</v>
      </c>
      <c r="AD600" s="1">
        <f>(Table2[[#This Row],[Day High]]/Table2[[#This Row],[Close Price]])-1</f>
        <v>9.6039513399799326E-3</v>
      </c>
      <c r="AE600" s="1">
        <f>(Table2[[#This Row],[Close Price]]/Table2[[#This Row],[Current Week Low]])-1</f>
        <v>2.5898470488880498E-2</v>
      </c>
      <c r="AF600" s="1">
        <f>(Table2[[#This Row],[Current Week High]]/Table2[[#This Row],[Close Price]])-1</f>
        <v>2.1677490167383295E-2</v>
      </c>
      <c r="AG600" s="1">
        <f>(Table2[[#This Row],[Close Price]]/Table2[[#This Row],[Current Month Low]])-1</f>
        <v>2.5898470488880498E-2</v>
      </c>
      <c r="AH600" s="1">
        <f>(Table2[[#This Row],[Current Month High]]/Table2[[#This Row],[Close Price]])-1</f>
        <v>0.15201682978139575</v>
      </c>
      <c r="AI600">
        <v>22.930577151742401</v>
      </c>
      <c r="AJ600">
        <v>11.743663123466799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-0.09</v>
      </c>
      <c r="AM600" t="s">
        <v>3158</v>
      </c>
      <c r="AN600">
        <v>-3.64</v>
      </c>
      <c r="AO600" t="s">
        <v>3158</v>
      </c>
      <c r="AP600">
        <v>-9.7307509947895998E-2</v>
      </c>
      <c r="AQ600">
        <f>(Table2[[#This Row],[Sharpe Ratio]]-AVERAGE(Table2[Sharpe Ratio]))/_xlfn.STDEV.P(Table2[Sharpe Ratio])</f>
        <v>-1.8322856628382915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586</v>
      </c>
      <c r="AT600">
        <f>_xlfn.RANK.AVG(Table2[[#This Row],[6M Return vs Nifty Z-Score]],Table2[6M Return vs Nifty Z-Score])</f>
        <v>364</v>
      </c>
      <c r="AU600">
        <f>_xlfn.RANK.AVG(Table2[[#This Row],[Sharpe Ratio Z-Score]],Table2[Sharpe Ratio Z-Score])</f>
        <v>710</v>
      </c>
      <c r="AV600">
        <f>(Table2[[#This Row],[Rank 1Y]]+Table2[[#This Row],[Rank 6M]]+Table2[[#This Row],[Rank Sharpe]])/3</f>
        <v>553.33333333333337</v>
      </c>
    </row>
    <row r="601" spans="1:48" hidden="1" x14ac:dyDescent="0.3">
      <c r="A601" t="s">
        <v>893</v>
      </c>
      <c r="B601" t="s">
        <v>894</v>
      </c>
      <c r="C601" t="s">
        <v>3123</v>
      </c>
      <c r="D601" t="s">
        <v>558</v>
      </c>
      <c r="E601">
        <v>16756.683524354899</v>
      </c>
      <c r="F601">
        <v>1482.15</v>
      </c>
      <c r="G601">
        <v>-17.0024319848632</v>
      </c>
      <c r="H601">
        <f>(Table2[[#This Row],[1Y Return vs Nifty]]-AVERAGE(Table2[1Y Return vs Nifty]))/_xlfn.STDEV.P(Table2[1Y Return vs Nifty])</f>
        <v>-0.68596335076989445</v>
      </c>
      <c r="I601">
        <v>-9.5605346426559095</v>
      </c>
      <c r="J601">
        <f>(Table2[[#This Row],[1M Return vs Nifty]]-AVERAGE(Table2[1M Return vs Nifty]))/_xlfn.STDEV.P(Table2[1M Return vs Nifty])</f>
        <v>-0.85067426796844159</v>
      </c>
      <c r="K601">
        <v>-18.072440368493201</v>
      </c>
      <c r="L601">
        <f>(Table2[[#This Row],[6M Return vs Nifty]]-AVERAGE(Table2[6M Return vs Nifty]))/_xlfn.STDEV.P(Table2[6M Return vs Nifty])</f>
        <v>-0.78883367317603481</v>
      </c>
      <c r="M601">
        <v>-10.8725849255501</v>
      </c>
      <c r="N601">
        <f>(Table2[[#This Row],[1W Return vs Nifty]]-AVERAGE(Table2[1W Return vs Nifty]))/_xlfn.STDEV.P(Table2[1W Return vs Nifty])</f>
        <v>-2.1340187906479966</v>
      </c>
      <c r="O601">
        <v>1621.49</v>
      </c>
      <c r="P601">
        <v>1658.82009061641</v>
      </c>
      <c r="Q601">
        <v>1621.2083852747901</v>
      </c>
      <c r="R601">
        <v>13.025010051694</v>
      </c>
      <c r="S601" s="1">
        <f>(Table2[[#This Row],[Close Price]]-Table2[[#This Row],[20D EMA]])/Table2[[#This Row],[20D EMA]]</f>
        <v>-8.5933308253519858E-2</v>
      </c>
      <c r="T601" s="1">
        <f>(Table2[[#This Row],[Close Price]]-Table2[[#This Row],[50D EMA]])/Table2[[#This Row],[50D EMA]]</f>
        <v>-0.10650346690144082</v>
      </c>
      <c r="U601" s="1">
        <f>(Table2[[#This Row],[Close Price]]-Table2[[#This Row],[200D EMA]])/Table2[[#This Row],[200D EMA]]</f>
        <v>-8.577452876375298E-2</v>
      </c>
      <c r="V601">
        <v>0.888333845864274</v>
      </c>
      <c r="W601">
        <v>1448</v>
      </c>
      <c r="X601">
        <v>1504</v>
      </c>
      <c r="Y601">
        <v>1422.75</v>
      </c>
      <c r="Z601">
        <v>1504</v>
      </c>
      <c r="AA601">
        <v>1422.75</v>
      </c>
      <c r="AB601">
        <v>1814.8</v>
      </c>
      <c r="AC601" s="1">
        <f>(Table2[[#This Row],[Close Price]]/Table2[[#This Row],[Day Low]])-1</f>
        <v>2.3584254143646399E-2</v>
      </c>
      <c r="AD601" s="1">
        <f>(Table2[[#This Row],[Day High]]/Table2[[#This Row],[Close Price]])-1</f>
        <v>1.4742097628445139E-2</v>
      </c>
      <c r="AE601" s="1">
        <f>(Table2[[#This Row],[Close Price]]/Table2[[#This Row],[Current Week Low]])-1</f>
        <v>4.175013178703213E-2</v>
      </c>
      <c r="AF601" s="1">
        <f>(Table2[[#This Row],[Current Week High]]/Table2[[#This Row],[Close Price]])-1</f>
        <v>1.4742097628445139E-2</v>
      </c>
      <c r="AG601" s="1">
        <f>(Table2[[#This Row],[Close Price]]/Table2[[#This Row],[Current Month Low]])-1</f>
        <v>4.175013178703213E-2</v>
      </c>
      <c r="AH601" s="1">
        <f>(Table2[[#This Row],[Current Month High]]/Table2[[#This Row],[Close Price]])-1</f>
        <v>0.2244374725904934</v>
      </c>
      <c r="AI601">
        <v>28.323718921836502</v>
      </c>
      <c r="AJ601">
        <v>13.115317102953499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-0.08</v>
      </c>
      <c r="AM601" t="s">
        <v>3158</v>
      </c>
      <c r="AN601">
        <v>-14.84</v>
      </c>
      <c r="AO601" t="s">
        <v>3158</v>
      </c>
      <c r="AQ601">
        <f>(Table2[[#This Row],[Sharpe Ratio]]-AVERAGE(Table2[Sharpe Ratio]))/_xlfn.STDEV.P(Table2[Sharpe Ratio])</f>
        <v>-0.67571570385832536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555</v>
      </c>
      <c r="AT601">
        <f>_xlfn.RANK.AVG(Table2[[#This Row],[6M Return vs Nifty Z-Score]],Table2[6M Return vs Nifty Z-Score])</f>
        <v>584</v>
      </c>
      <c r="AU601">
        <f>_xlfn.RANK.AVG(Table2[[#This Row],[Sharpe Ratio Z-Score]],Table2[Sharpe Ratio Z-Score])</f>
        <v>521.5</v>
      </c>
      <c r="AV601">
        <f>(Table2[[#This Row],[Rank 1Y]]+Table2[[#This Row],[Rank 6M]]+Table2[[#This Row],[Rank Sharpe]])/3</f>
        <v>553.5</v>
      </c>
    </row>
    <row r="602" spans="1:48" hidden="1" x14ac:dyDescent="0.3">
      <c r="A602" t="s">
        <v>488</v>
      </c>
      <c r="B602" t="s">
        <v>489</v>
      </c>
      <c r="C602" t="s">
        <v>3120</v>
      </c>
      <c r="D602" t="s">
        <v>75</v>
      </c>
      <c r="E602">
        <v>43790.111858969998</v>
      </c>
      <c r="F602">
        <v>2331.9</v>
      </c>
      <c r="G602">
        <v>-3.5895888826646898</v>
      </c>
      <c r="H602">
        <f>(Table2[[#This Row],[1Y Return vs Nifty]]-AVERAGE(Table2[1Y Return vs Nifty]))/_xlfn.STDEV.P(Table2[1Y Return vs Nifty])</f>
        <v>-0.44970463758574974</v>
      </c>
      <c r="I602">
        <v>-0.60966767852516801</v>
      </c>
      <c r="J602">
        <f>(Table2[[#This Row],[1M Return vs Nifty]]-AVERAGE(Table2[1M Return vs Nifty]))/_xlfn.STDEV.P(Table2[1M Return vs Nifty])</f>
        <v>0.1509167480503826</v>
      </c>
      <c r="K602">
        <v>-15.575336207762501</v>
      </c>
      <c r="L602">
        <f>(Table2[[#This Row],[6M Return vs Nifty]]-AVERAGE(Table2[6M Return vs Nifty]))/_xlfn.STDEV.P(Table2[6M Return vs Nifty])</f>
        <v>-0.69752810344866834</v>
      </c>
      <c r="M602">
        <v>4.1203351201046097</v>
      </c>
      <c r="N602">
        <f>(Table2[[#This Row],[1W Return vs Nifty]]-AVERAGE(Table2[1W Return vs Nifty]))/_xlfn.STDEV.P(Table2[1W Return vs Nifty])</f>
        <v>0.80092781714695915</v>
      </c>
      <c r="O602">
        <v>2321.87</v>
      </c>
      <c r="P602">
        <v>2376.5809948030901</v>
      </c>
      <c r="Q602">
        <v>2399.6276719665402</v>
      </c>
      <c r="R602">
        <v>56.513329336993799</v>
      </c>
      <c r="S602" s="1">
        <f>(Table2[[#This Row],[Close Price]]-Table2[[#This Row],[20D EMA]])/Table2[[#This Row],[20D EMA]]</f>
        <v>4.3197939591795411E-3</v>
      </c>
      <c r="T602" s="1">
        <f>(Table2[[#This Row],[Close Price]]-Table2[[#This Row],[50D EMA]])/Table2[[#This Row],[50D EMA]]</f>
        <v>-1.8800535265069737E-2</v>
      </c>
      <c r="U602" s="1">
        <f>(Table2[[#This Row],[Close Price]]-Table2[[#This Row],[200D EMA]])/Table2[[#This Row],[200D EMA]]</f>
        <v>-2.8224241934598139E-2</v>
      </c>
      <c r="V602">
        <v>0.91340562875363496</v>
      </c>
      <c r="W602">
        <v>2298.9499999999998</v>
      </c>
      <c r="X602">
        <v>2378.4</v>
      </c>
      <c r="Y602">
        <v>2201.25</v>
      </c>
      <c r="Z602">
        <v>2378.4</v>
      </c>
      <c r="AA602">
        <v>2187.5500000000002</v>
      </c>
      <c r="AB602">
        <v>2519.4</v>
      </c>
      <c r="AC602" s="1">
        <f>(Table2[[#This Row],[Close Price]]/Table2[[#This Row],[Day Low]])-1</f>
        <v>1.4332630113747635E-2</v>
      </c>
      <c r="AD602" s="1">
        <f>(Table2[[#This Row],[Day High]]/Table2[[#This Row],[Close Price]])-1</f>
        <v>1.9940820789913882E-2</v>
      </c>
      <c r="AE602" s="1">
        <f>(Table2[[#This Row],[Close Price]]/Table2[[#This Row],[Current Week Low]])-1</f>
        <v>5.9352640545144775E-2</v>
      </c>
      <c r="AF602" s="1">
        <f>(Table2[[#This Row],[Current Week High]]/Table2[[#This Row],[Close Price]])-1</f>
        <v>1.9940820789913882E-2</v>
      </c>
      <c r="AG602" s="1">
        <f>(Table2[[#This Row],[Close Price]]/Table2[[#This Row],[Current Month Low]])-1</f>
        <v>6.5987063152842085E-2</v>
      </c>
      <c r="AH602" s="1">
        <f>(Table2[[#This Row],[Current Month High]]/Table2[[#This Row],[Close Price]])-1</f>
        <v>8.0406535443200866E-2</v>
      </c>
      <c r="AI602">
        <v>21.960632960246901</v>
      </c>
      <c r="AJ602">
        <v>29.334442595673799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0.05</v>
      </c>
      <c r="AM602" t="s">
        <v>3159</v>
      </c>
      <c r="AN602">
        <v>0.62</v>
      </c>
      <c r="AO602" t="s">
        <v>3159</v>
      </c>
      <c r="AP602">
        <v>-3.9767212121857999E-2</v>
      </c>
      <c r="AQ602">
        <f>(Table2[[#This Row],[Sharpe Ratio]]-AVERAGE(Table2[Sharpe Ratio]))/_xlfn.STDEV.P(Table2[Sharpe Ratio])</f>
        <v>-1.1483777102867345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467</v>
      </c>
      <c r="AT602">
        <f>_xlfn.RANK.AVG(Table2[[#This Row],[6M Return vs Nifty Z-Score]],Table2[6M Return vs Nifty Z-Score])</f>
        <v>559</v>
      </c>
      <c r="AU602">
        <f>_xlfn.RANK.AVG(Table2[[#This Row],[Sharpe Ratio Z-Score]],Table2[Sharpe Ratio Z-Score])</f>
        <v>638</v>
      </c>
      <c r="AV602">
        <f>(Table2[[#This Row],[Rank 1Y]]+Table2[[#This Row],[Rank 6M]]+Table2[[#This Row],[Rank Sharpe]])/3</f>
        <v>554.66666666666663</v>
      </c>
    </row>
    <row r="603" spans="1:48" hidden="1" x14ac:dyDescent="0.3">
      <c r="A603" t="s">
        <v>781</v>
      </c>
      <c r="B603" t="s">
        <v>782</v>
      </c>
      <c r="C603" t="s">
        <v>3124</v>
      </c>
      <c r="D603" t="s">
        <v>537</v>
      </c>
      <c r="E603">
        <v>20289.40047796</v>
      </c>
      <c r="F603">
        <v>168.2</v>
      </c>
      <c r="G603">
        <v>-35.203874187169603</v>
      </c>
      <c r="H603">
        <f>(Table2[[#This Row],[1Y Return vs Nifty]]-AVERAGE(Table2[1Y Return vs Nifty]))/_xlfn.STDEV.P(Table2[1Y Return vs Nifty])</f>
        <v>-1.0065701960186573</v>
      </c>
      <c r="I603">
        <v>-10.320905897116701</v>
      </c>
      <c r="J603">
        <f>(Table2[[#This Row],[1M Return vs Nifty]]-AVERAGE(Table2[1M Return vs Nifty]))/_xlfn.STDEV.P(Table2[1M Return vs Nifty])</f>
        <v>-0.93575887713075123</v>
      </c>
      <c r="K603">
        <v>-6.5676548227051299</v>
      </c>
      <c r="L603">
        <f>(Table2[[#This Row],[6M Return vs Nifty]]-AVERAGE(Table2[6M Return vs Nifty]))/_xlfn.STDEV.P(Table2[6M Return vs Nifty])</f>
        <v>-0.36816599924850058</v>
      </c>
      <c r="M603">
        <v>-1.50926733834742</v>
      </c>
      <c r="N603">
        <f>(Table2[[#This Row],[1W Return vs Nifty]]-AVERAGE(Table2[1W Return vs Nifty]))/_xlfn.STDEV.P(Table2[1W Return vs Nifty])</f>
        <v>-0.30109784485585728</v>
      </c>
      <c r="O603">
        <v>174.38</v>
      </c>
      <c r="P603">
        <v>178.90147743168501</v>
      </c>
      <c r="Q603">
        <v>175.583329621074</v>
      </c>
      <c r="R603">
        <v>26.830329116445601</v>
      </c>
      <c r="S603" s="1">
        <f>(Table2[[#This Row],[Close Price]]-Table2[[#This Row],[20D EMA]])/Table2[[#This Row],[20D EMA]]</f>
        <v>-3.5439844018809535E-2</v>
      </c>
      <c r="T603" s="1">
        <f>(Table2[[#This Row],[Close Price]]-Table2[[#This Row],[50D EMA]])/Table2[[#This Row],[50D EMA]]</f>
        <v>-5.9817714114582803E-2</v>
      </c>
      <c r="U603" s="1">
        <f>(Table2[[#This Row],[Close Price]]-Table2[[#This Row],[200D EMA]])/Table2[[#This Row],[200D EMA]]</f>
        <v>-4.2050288242101108E-2</v>
      </c>
      <c r="V603">
        <v>0.37876018712835302</v>
      </c>
      <c r="W603">
        <v>163.77000000000001</v>
      </c>
      <c r="X603">
        <v>168.95</v>
      </c>
      <c r="Y603">
        <v>160.44999999999999</v>
      </c>
      <c r="Z603">
        <v>168.95</v>
      </c>
      <c r="AA603">
        <v>160.31</v>
      </c>
      <c r="AB603">
        <v>197.99</v>
      </c>
      <c r="AC603" s="1">
        <f>(Table2[[#This Row],[Close Price]]/Table2[[#This Row],[Day Low]])-1</f>
        <v>2.7050131281675327E-2</v>
      </c>
      <c r="AD603" s="1">
        <f>(Table2[[#This Row],[Day High]]/Table2[[#This Row],[Close Price]])-1</f>
        <v>4.4589774078478417E-3</v>
      </c>
      <c r="AE603" s="1">
        <f>(Table2[[#This Row],[Close Price]]/Table2[[#This Row],[Current Week Low]])-1</f>
        <v>4.8301651604861329E-2</v>
      </c>
      <c r="AF603" s="1">
        <f>(Table2[[#This Row],[Current Week High]]/Table2[[#This Row],[Close Price]])-1</f>
        <v>4.4589774078478417E-3</v>
      </c>
      <c r="AG603" s="1">
        <f>(Table2[[#This Row],[Close Price]]/Table2[[#This Row],[Current Month Low]])-1</f>
        <v>4.9217141787786023E-2</v>
      </c>
      <c r="AH603" s="1">
        <f>(Table2[[#This Row],[Current Month High]]/Table2[[#This Row],[Close Price]])-1</f>
        <v>0.1771105826397148</v>
      </c>
      <c r="AI603">
        <v>32.425683709869197</v>
      </c>
      <c r="AJ603">
        <v>18.242530755711702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0.01</v>
      </c>
      <c r="AM603" t="s">
        <v>3159</v>
      </c>
      <c r="AN603">
        <v>-6.18</v>
      </c>
      <c r="AO603" t="s">
        <v>3158</v>
      </c>
      <c r="AP603">
        <v>-2.9015851472049999E-3</v>
      </c>
      <c r="AQ603">
        <f>(Table2[[#This Row],[Sharpe Ratio]]-AVERAGE(Table2[Sharpe Ratio]))/_xlfn.STDEV.P(Table2[Sharpe Ratio])</f>
        <v>-0.71020313670371105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659</v>
      </c>
      <c r="AT603">
        <f>_xlfn.RANK.AVG(Table2[[#This Row],[6M Return vs Nifty Z-Score]],Table2[6M Return vs Nifty Z-Score])</f>
        <v>450</v>
      </c>
      <c r="AU603">
        <f>_xlfn.RANK.AVG(Table2[[#This Row],[Sharpe Ratio Z-Score]],Table2[Sharpe Ratio Z-Score])</f>
        <v>556</v>
      </c>
      <c r="AV603">
        <f>(Table2[[#This Row],[Rank 1Y]]+Table2[[#This Row],[Rank 6M]]+Table2[[#This Row],[Rank Sharpe]])/3</f>
        <v>555</v>
      </c>
    </row>
    <row r="604" spans="1:48" hidden="1" x14ac:dyDescent="0.3">
      <c r="A604" t="s">
        <v>1034</v>
      </c>
      <c r="B604" t="s">
        <v>1035</v>
      </c>
      <c r="C604" t="s">
        <v>3112</v>
      </c>
      <c r="D604" t="s">
        <v>563</v>
      </c>
      <c r="E604">
        <v>13206.751162500001</v>
      </c>
      <c r="F604">
        <v>1668.75</v>
      </c>
      <c r="G604">
        <v>-12.7982490984324</v>
      </c>
      <c r="H604">
        <f>(Table2[[#This Row],[1Y Return vs Nifty]]-AVERAGE(Table2[1Y Return vs Nifty]))/_xlfn.STDEV.P(Table2[1Y Return vs Nifty])</f>
        <v>-0.61190933916543933</v>
      </c>
      <c r="I604">
        <v>-3.30570980885101</v>
      </c>
      <c r="J604">
        <f>(Table2[[#This Row],[1M Return vs Nifty]]-AVERAGE(Table2[1M Return vs Nifty]))/_xlfn.STDEV.P(Table2[1M Return vs Nifty])</f>
        <v>-0.15076705390576195</v>
      </c>
      <c r="K604">
        <v>-4.9305528876147502</v>
      </c>
      <c r="L604">
        <f>(Table2[[#This Row],[6M Return vs Nifty]]-AVERAGE(Table2[6M Return vs Nifty]))/_xlfn.STDEV.P(Table2[6M Return vs Nifty])</f>
        <v>-0.30830605137934097</v>
      </c>
      <c r="M604">
        <v>-0.33207818145229401</v>
      </c>
      <c r="N604">
        <f>(Table2[[#This Row],[1W Return vs Nifty]]-AVERAGE(Table2[1W Return vs Nifty]))/_xlfn.STDEV.P(Table2[1W Return vs Nifty])</f>
        <v>-7.0656589100365666E-2</v>
      </c>
      <c r="O604">
        <v>1713.45</v>
      </c>
      <c r="P604">
        <v>1740.5286801142099</v>
      </c>
      <c r="Q604">
        <v>1683.00755274621</v>
      </c>
      <c r="R604">
        <v>28.749755679009599</v>
      </c>
      <c r="S604" s="1">
        <f>(Table2[[#This Row],[Close Price]]-Table2[[#This Row],[20D EMA]])/Table2[[#This Row],[20D EMA]]</f>
        <v>-2.6087717762409202E-2</v>
      </c>
      <c r="T604" s="1">
        <f>(Table2[[#This Row],[Close Price]]-Table2[[#This Row],[50D EMA]])/Table2[[#This Row],[50D EMA]]</f>
        <v>-4.1239584807933154E-2</v>
      </c>
      <c r="U604" s="1">
        <f>(Table2[[#This Row],[Close Price]]-Table2[[#This Row],[200D EMA]])/Table2[[#This Row],[200D EMA]]</f>
        <v>-8.4714728243171118E-3</v>
      </c>
      <c r="V604">
        <v>0.49463364763026402</v>
      </c>
      <c r="W604">
        <v>1635</v>
      </c>
      <c r="X604">
        <v>1684.65</v>
      </c>
      <c r="Y604">
        <v>1633.8</v>
      </c>
      <c r="Z604">
        <v>1695.4</v>
      </c>
      <c r="AA604">
        <v>1633.8</v>
      </c>
      <c r="AB604">
        <v>1869.4</v>
      </c>
      <c r="AC604" s="1">
        <f>(Table2[[#This Row],[Close Price]]/Table2[[#This Row],[Day Low]])-1</f>
        <v>2.0642201834862428E-2</v>
      </c>
      <c r="AD604" s="1">
        <f>(Table2[[#This Row],[Day High]]/Table2[[#This Row],[Close Price]])-1</f>
        <v>9.528089887640423E-3</v>
      </c>
      <c r="AE604" s="1">
        <f>(Table2[[#This Row],[Close Price]]/Table2[[#This Row],[Current Week Low]])-1</f>
        <v>2.1391847227322902E-2</v>
      </c>
      <c r="AF604" s="1">
        <f>(Table2[[#This Row],[Current Week High]]/Table2[[#This Row],[Close Price]])-1</f>
        <v>1.5970037453183483E-2</v>
      </c>
      <c r="AG604" s="1">
        <f>(Table2[[#This Row],[Close Price]]/Table2[[#This Row],[Current Month Low]])-1</f>
        <v>2.1391847227322902E-2</v>
      </c>
      <c r="AH604" s="1">
        <f>(Table2[[#This Row],[Current Month High]]/Table2[[#This Row],[Close Price]])-1</f>
        <v>0.12023970037453191</v>
      </c>
      <c r="AI604">
        <v>18.588764044943801</v>
      </c>
      <c r="AJ604">
        <v>27.677888293802599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-7.0000000000000007E-2</v>
      </c>
      <c r="AM604" t="s">
        <v>3158</v>
      </c>
      <c r="AN604">
        <v>-3.43</v>
      </c>
      <c r="AO604" t="s">
        <v>3158</v>
      </c>
      <c r="AP604">
        <v>-9.8104420181099994E-2</v>
      </c>
      <c r="AQ604">
        <f>(Table2[[#This Row],[Sharpe Ratio]]-AVERAGE(Table2[Sharpe Ratio]))/_xlfn.STDEV.P(Table2[Sharpe Ratio])</f>
        <v>-1.8417575158969195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525</v>
      </c>
      <c r="AT604">
        <f>_xlfn.RANK.AVG(Table2[[#This Row],[6M Return vs Nifty Z-Score]],Table2[6M Return vs Nifty Z-Score])</f>
        <v>429</v>
      </c>
      <c r="AU604">
        <f>_xlfn.RANK.AVG(Table2[[#This Row],[Sharpe Ratio Z-Score]],Table2[Sharpe Ratio Z-Score])</f>
        <v>711</v>
      </c>
      <c r="AV604">
        <f>(Table2[[#This Row],[Rank 1Y]]+Table2[[#This Row],[Rank 6M]]+Table2[[#This Row],[Rank Sharpe]])/3</f>
        <v>555</v>
      </c>
    </row>
    <row r="605" spans="1:48" hidden="1" x14ac:dyDescent="0.3">
      <c r="A605" t="s">
        <v>975</v>
      </c>
      <c r="B605" t="s">
        <v>976</v>
      </c>
      <c r="C605" t="s">
        <v>3121</v>
      </c>
      <c r="D605" t="s">
        <v>977</v>
      </c>
      <c r="E605">
        <v>14288.491275386999</v>
      </c>
      <c r="F605">
        <v>182.77</v>
      </c>
      <c r="G605">
        <v>-2.0246207689723401</v>
      </c>
      <c r="H605">
        <f>(Table2[[#This Row],[1Y Return vs Nifty]]-AVERAGE(Table2[1Y Return vs Nifty]))/_xlfn.STDEV.P(Table2[1Y Return vs Nifty])</f>
        <v>-0.42213871812348686</v>
      </c>
      <c r="I605">
        <v>-5.4738842014562801</v>
      </c>
      <c r="J605">
        <f>(Table2[[#This Row],[1M Return vs Nifty]]-AVERAGE(Table2[1M Return vs Nifty]))/_xlfn.STDEV.P(Table2[1M Return vs Nifty])</f>
        <v>-0.39338310456297393</v>
      </c>
      <c r="K605">
        <v>-24.070435723983799</v>
      </c>
      <c r="L605">
        <f>(Table2[[#This Row],[6M Return vs Nifty]]-AVERAGE(Table2[6M Return vs Nifty]))/_xlfn.STDEV.P(Table2[6M Return vs Nifty])</f>
        <v>-1.0081478658987422</v>
      </c>
      <c r="M605">
        <v>-1.7390634954567299</v>
      </c>
      <c r="N605">
        <f>(Table2[[#This Row],[1W Return vs Nifty]]-AVERAGE(Table2[1W Return vs Nifty]))/_xlfn.STDEV.P(Table2[1W Return vs Nifty])</f>
        <v>-0.34608170722146459</v>
      </c>
      <c r="O605">
        <v>176.12</v>
      </c>
      <c r="P605">
        <v>185.072557161189</v>
      </c>
      <c r="Q605">
        <v>193.27483834973199</v>
      </c>
      <c r="R605">
        <v>35.388271026525203</v>
      </c>
      <c r="S605" s="1">
        <f>(Table2[[#This Row],[Close Price]]-Table2[[#This Row],[20D EMA]])/Table2[[#This Row],[20D EMA]]</f>
        <v>3.7758346581876025E-2</v>
      </c>
      <c r="T605" s="1">
        <f>(Table2[[#This Row],[Close Price]]-Table2[[#This Row],[50D EMA]])/Table2[[#This Row],[50D EMA]]</f>
        <v>-1.2441375407071147E-2</v>
      </c>
      <c r="U605" s="1">
        <f>(Table2[[#This Row],[Close Price]]-Table2[[#This Row],[200D EMA]])/Table2[[#This Row],[200D EMA]]</f>
        <v>-5.4351815473897405E-2</v>
      </c>
      <c r="V605">
        <v>1.8695813208326999</v>
      </c>
      <c r="W605">
        <v>169.11</v>
      </c>
      <c r="X605">
        <v>185.8</v>
      </c>
      <c r="Y605">
        <v>160.16999999999999</v>
      </c>
      <c r="Z605">
        <v>185.8</v>
      </c>
      <c r="AA605">
        <v>158.61000000000001</v>
      </c>
      <c r="AB605">
        <v>192.65</v>
      </c>
      <c r="AC605" s="1">
        <f>(Table2[[#This Row],[Close Price]]/Table2[[#This Row],[Day Low]])-1</f>
        <v>8.0775826385192984E-2</v>
      </c>
      <c r="AD605" s="1">
        <f>(Table2[[#This Row],[Day High]]/Table2[[#This Row],[Close Price]])-1</f>
        <v>1.6578213054658786E-2</v>
      </c>
      <c r="AE605" s="1">
        <f>(Table2[[#This Row],[Close Price]]/Table2[[#This Row],[Current Week Low]])-1</f>
        <v>0.14110008116376371</v>
      </c>
      <c r="AF605" s="1">
        <f>(Table2[[#This Row],[Current Week High]]/Table2[[#This Row],[Close Price]])-1</f>
        <v>1.6578213054658786E-2</v>
      </c>
      <c r="AG605" s="1">
        <f>(Table2[[#This Row],[Close Price]]/Table2[[#This Row],[Current Month Low]])-1</f>
        <v>0.15232330874471978</v>
      </c>
      <c r="AH605" s="1">
        <f>(Table2[[#This Row],[Current Month High]]/Table2[[#This Row],[Close Price]])-1</f>
        <v>5.4057011544564215E-2</v>
      </c>
      <c r="AI605">
        <v>29.972096077036699</v>
      </c>
      <c r="AJ605">
        <v>28.530239099859301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-0.11</v>
      </c>
      <c r="AM605" t="s">
        <v>3158</v>
      </c>
      <c r="AN605">
        <v>7.0000000000000007E-2</v>
      </c>
      <c r="AO605" t="s">
        <v>3159</v>
      </c>
      <c r="AP605">
        <v>-4.1232744590979998E-3</v>
      </c>
      <c r="AQ605">
        <f>(Table2[[#This Row],[Sharpe Ratio]]-AVERAGE(Table2[Sharpe Ratio]))/_xlfn.STDEV.P(Table2[Sharpe Ratio])</f>
        <v>-0.72472379557268152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460</v>
      </c>
      <c r="AT605">
        <f>_xlfn.RANK.AVG(Table2[[#This Row],[6M Return vs Nifty Z-Score]],Table2[6M Return vs Nifty Z-Score])</f>
        <v>647</v>
      </c>
      <c r="AU605">
        <f>_xlfn.RANK.AVG(Table2[[#This Row],[Sharpe Ratio Z-Score]],Table2[Sharpe Ratio Z-Score])</f>
        <v>561</v>
      </c>
      <c r="AV605">
        <f>(Table2[[#This Row],[Rank 1Y]]+Table2[[#This Row],[Rank 6M]]+Table2[[#This Row],[Rank Sharpe]])/3</f>
        <v>556</v>
      </c>
    </row>
    <row r="606" spans="1:48" hidden="1" x14ac:dyDescent="0.3">
      <c r="A606" t="s">
        <v>1082</v>
      </c>
      <c r="B606" t="s">
        <v>1083</v>
      </c>
      <c r="C606" t="s">
        <v>3123</v>
      </c>
      <c r="D606" t="s">
        <v>75</v>
      </c>
      <c r="E606">
        <v>11787.101396079999</v>
      </c>
      <c r="F606">
        <v>570.79999999999995</v>
      </c>
      <c r="G606">
        <v>-44.681146267999701</v>
      </c>
      <c r="H606">
        <f>(Table2[[#This Row],[1Y Return vs Nifty]]-AVERAGE(Table2[1Y Return vs Nifty]))/_xlfn.STDEV.P(Table2[1Y Return vs Nifty])</f>
        <v>-1.1735063250147482</v>
      </c>
      <c r="I606">
        <v>-1.15672395981348</v>
      </c>
      <c r="J606">
        <f>(Table2[[#This Row],[1M Return vs Nifty]]-AVERAGE(Table2[1M Return vs Nifty]))/_xlfn.STDEV.P(Table2[1M Return vs Nifty])</f>
        <v>8.9701822301762477E-2</v>
      </c>
      <c r="K606">
        <v>-19.898145384530299</v>
      </c>
      <c r="L606">
        <f>(Table2[[#This Row],[6M Return vs Nifty]]-AVERAGE(Table2[6M Return vs Nifty]))/_xlfn.STDEV.P(Table2[6M Return vs Nifty])</f>
        <v>-0.85558981385484389</v>
      </c>
      <c r="M606">
        <v>-1.38882202590078</v>
      </c>
      <c r="N606">
        <f>(Table2[[#This Row],[1W Return vs Nifty]]-AVERAGE(Table2[1W Return vs Nifty]))/_xlfn.STDEV.P(Table2[1W Return vs Nifty])</f>
        <v>-0.27752001211122646</v>
      </c>
      <c r="O606">
        <v>588.12</v>
      </c>
      <c r="P606">
        <v>597.91243781270202</v>
      </c>
      <c r="Q606">
        <v>628.08963876558903</v>
      </c>
      <c r="R606">
        <v>31.930313518339101</v>
      </c>
      <c r="S606" s="1">
        <f>(Table2[[#This Row],[Close Price]]-Table2[[#This Row],[20D EMA]])/Table2[[#This Row],[20D EMA]]</f>
        <v>-2.9449772155342533E-2</v>
      </c>
      <c r="T606" s="1">
        <f>(Table2[[#This Row],[Close Price]]-Table2[[#This Row],[50D EMA]])/Table2[[#This Row],[50D EMA]]</f>
        <v>-4.5345164438935999E-2</v>
      </c>
      <c r="U606" s="1">
        <f>(Table2[[#This Row],[Close Price]]-Table2[[#This Row],[200D EMA]])/Table2[[#This Row],[200D EMA]]</f>
        <v>-9.1212520044404499E-2</v>
      </c>
      <c r="V606">
        <v>0.36028280502305698</v>
      </c>
      <c r="W606">
        <v>568.29999999999995</v>
      </c>
      <c r="X606">
        <v>577.65</v>
      </c>
      <c r="Y606">
        <v>558.85</v>
      </c>
      <c r="Z606">
        <v>577.65</v>
      </c>
      <c r="AA606">
        <v>558.85</v>
      </c>
      <c r="AB606">
        <v>640</v>
      </c>
      <c r="AC606" s="1">
        <f>(Table2[[#This Row],[Close Price]]/Table2[[#This Row],[Day Low]])-1</f>
        <v>4.3990849903219331E-3</v>
      </c>
      <c r="AD606" s="1">
        <f>(Table2[[#This Row],[Day High]]/Table2[[#This Row],[Close Price]])-1</f>
        <v>1.2000700770848027E-2</v>
      </c>
      <c r="AE606" s="1">
        <f>(Table2[[#This Row],[Close Price]]/Table2[[#This Row],[Current Week Low]])-1</f>
        <v>2.1383197638006557E-2</v>
      </c>
      <c r="AF606" s="1">
        <f>(Table2[[#This Row],[Current Week High]]/Table2[[#This Row],[Close Price]])-1</f>
        <v>1.2000700770848027E-2</v>
      </c>
      <c r="AG606" s="1">
        <f>(Table2[[#This Row],[Close Price]]/Table2[[#This Row],[Current Month Low]])-1</f>
        <v>2.1383197638006557E-2</v>
      </c>
      <c r="AH606" s="1">
        <f>(Table2[[#This Row],[Current Month High]]/Table2[[#This Row],[Close Price]])-1</f>
        <v>0.12123335669236179</v>
      </c>
      <c r="AI606">
        <v>44.3587946741415</v>
      </c>
      <c r="AJ606">
        <v>13.1978185423896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</v>
      </c>
      <c r="AM606" t="s">
        <v>3157</v>
      </c>
      <c r="AN606">
        <v>-4.79</v>
      </c>
      <c r="AO606" t="s">
        <v>3158</v>
      </c>
      <c r="AP606">
        <v>4.6426889819021003E-2</v>
      </c>
      <c r="AQ606">
        <f>(Table2[[#This Row],[Sharpe Ratio]]-AVERAGE(Table2[Sharpe Ratio]))/_xlfn.STDEV.P(Table2[Sharpe Ratio])</f>
        <v>-0.12389862332359158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693</v>
      </c>
      <c r="AT606">
        <f>_xlfn.RANK.AVG(Table2[[#This Row],[6M Return vs Nifty Z-Score]],Table2[6M Return vs Nifty Z-Score])</f>
        <v>604</v>
      </c>
      <c r="AU606">
        <f>_xlfn.RANK.AVG(Table2[[#This Row],[Sharpe Ratio Z-Score]],Table2[Sharpe Ratio Z-Score])</f>
        <v>372</v>
      </c>
      <c r="AV606">
        <f>(Table2[[#This Row],[Rank 1Y]]+Table2[[#This Row],[Rank 6M]]+Table2[[#This Row],[Rank Sharpe]])/3</f>
        <v>556.33333333333337</v>
      </c>
    </row>
    <row r="607" spans="1:48" hidden="1" x14ac:dyDescent="0.3">
      <c r="A607" t="s">
        <v>378</v>
      </c>
      <c r="B607" t="s">
        <v>379</v>
      </c>
      <c r="C607" t="s">
        <v>3122</v>
      </c>
      <c r="D607" t="s">
        <v>91</v>
      </c>
      <c r="E607">
        <v>63757.385919809902</v>
      </c>
      <c r="F607">
        <v>546.9</v>
      </c>
      <c r="G607">
        <v>-26.955976207177599</v>
      </c>
      <c r="H607">
        <f>(Table2[[#This Row],[1Y Return vs Nifty]]-AVERAGE(Table2[1Y Return vs Nifty]))/_xlfn.STDEV.P(Table2[1Y Return vs Nifty])</f>
        <v>-0.86128871107326088</v>
      </c>
      <c r="I607">
        <v>-5.60553369729762</v>
      </c>
      <c r="J607">
        <f>(Table2[[#This Row],[1M Return vs Nifty]]-AVERAGE(Table2[1M Return vs Nifty]))/_xlfn.STDEV.P(Table2[1M Return vs Nifty])</f>
        <v>-0.40811452139963328</v>
      </c>
      <c r="K607">
        <v>-0.138719759564675</v>
      </c>
      <c r="L607">
        <f>(Table2[[#This Row],[6M Return vs Nifty]]-AVERAGE(Table2[6M Return vs Nifty]))/_xlfn.STDEV.P(Table2[6M Return vs Nifty])</f>
        <v>-0.13309467626911972</v>
      </c>
      <c r="M607">
        <v>2.1597343386808499</v>
      </c>
      <c r="N607">
        <f>(Table2[[#This Row],[1W Return vs Nifty]]-AVERAGE(Table2[1W Return vs Nifty]))/_xlfn.STDEV.P(Table2[1W Return vs Nifty])</f>
        <v>0.41712942462851715</v>
      </c>
      <c r="O607">
        <v>560.30999999999995</v>
      </c>
      <c r="P607">
        <v>568.87143628040496</v>
      </c>
      <c r="Q607">
        <v>554.35944972558798</v>
      </c>
      <c r="R607">
        <v>39.2933276497603</v>
      </c>
      <c r="S607" s="1">
        <f>(Table2[[#This Row],[Close Price]]-Table2[[#This Row],[20D EMA]])/Table2[[#This Row],[20D EMA]]</f>
        <v>-2.3933179846870427E-2</v>
      </c>
      <c r="T607" s="1">
        <f>(Table2[[#This Row],[Close Price]]-Table2[[#This Row],[50D EMA]])/Table2[[#This Row],[50D EMA]]</f>
        <v>-3.8622850224413356E-2</v>
      </c>
      <c r="U607" s="1">
        <f>(Table2[[#This Row],[Close Price]]-Table2[[#This Row],[200D EMA]])/Table2[[#This Row],[200D EMA]]</f>
        <v>-1.3455980103307492E-2</v>
      </c>
      <c r="V607">
        <v>0.48644355924754601</v>
      </c>
      <c r="W607">
        <v>539.54999999999995</v>
      </c>
      <c r="X607">
        <v>550.35</v>
      </c>
      <c r="Y607">
        <v>531.04999999999995</v>
      </c>
      <c r="Z607">
        <v>550.35</v>
      </c>
      <c r="AA607">
        <v>530.4</v>
      </c>
      <c r="AB607">
        <v>624</v>
      </c>
      <c r="AC607" s="1">
        <f>(Table2[[#This Row],[Close Price]]/Table2[[#This Row],[Day Low]])-1</f>
        <v>1.36224631637476E-2</v>
      </c>
      <c r="AD607" s="1">
        <f>(Table2[[#This Row],[Day High]]/Table2[[#This Row],[Close Price]])-1</f>
        <v>6.3082830499177067E-3</v>
      </c>
      <c r="AE607" s="1">
        <f>(Table2[[#This Row],[Close Price]]/Table2[[#This Row],[Current Week Low]])-1</f>
        <v>2.9846530458525589E-2</v>
      </c>
      <c r="AF607" s="1">
        <f>(Table2[[#This Row],[Current Week High]]/Table2[[#This Row],[Close Price]])-1</f>
        <v>6.3082830499177067E-3</v>
      </c>
      <c r="AG607" s="1">
        <f>(Table2[[#This Row],[Close Price]]/Table2[[#This Row],[Current Month Low]])-1</f>
        <v>3.1108597285067985E-2</v>
      </c>
      <c r="AH607" s="1">
        <f>(Table2[[#This Row],[Current Month High]]/Table2[[#This Row],[Close Price]])-1</f>
        <v>0.14097641250685689</v>
      </c>
      <c r="AI607">
        <v>15.1033095629914</v>
      </c>
      <c r="AJ607">
        <v>24.5785876993166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0.08</v>
      </c>
      <c r="AM607" t="s">
        <v>3159</v>
      </c>
      <c r="AN607">
        <v>-3.79</v>
      </c>
      <c r="AO607" t="s">
        <v>3158</v>
      </c>
      <c r="AP607">
        <v>-7.6742368898347998E-2</v>
      </c>
      <c r="AQ607">
        <f>(Table2[[#This Row],[Sharpe Ratio]]-AVERAGE(Table2[Sharpe Ratio]))/_xlfn.STDEV.P(Table2[Sharpe Ratio])</f>
        <v>-1.5878541245857063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617</v>
      </c>
      <c r="AT607">
        <f>_xlfn.RANK.AVG(Table2[[#This Row],[6M Return vs Nifty Z-Score]],Table2[6M Return vs Nifty Z-Score])</f>
        <v>369</v>
      </c>
      <c r="AU607">
        <f>_xlfn.RANK.AVG(Table2[[#This Row],[Sharpe Ratio Z-Score]],Table2[Sharpe Ratio Z-Score])</f>
        <v>690</v>
      </c>
      <c r="AV607">
        <f>(Table2[[#This Row],[Rank 1Y]]+Table2[[#This Row],[Rank 6M]]+Table2[[#This Row],[Rank Sharpe]])/3</f>
        <v>558.66666666666663</v>
      </c>
    </row>
    <row r="608" spans="1:48" hidden="1" x14ac:dyDescent="0.3">
      <c r="A608" t="s">
        <v>484</v>
      </c>
      <c r="B608" t="s">
        <v>485</v>
      </c>
      <c r="C608" t="s">
        <v>3111</v>
      </c>
      <c r="D608" t="s">
        <v>261</v>
      </c>
      <c r="E608">
        <v>44226.431157599996</v>
      </c>
      <c r="F608">
        <v>7101</v>
      </c>
      <c r="G608">
        <v>-34.212544142643502</v>
      </c>
      <c r="H608">
        <f>(Table2[[#This Row],[1Y Return vs Nifty]]-AVERAGE(Table2[1Y Return vs Nifty]))/_xlfn.STDEV.P(Table2[1Y Return vs Nifty])</f>
        <v>-0.98910854684584859</v>
      </c>
      <c r="I608">
        <v>-3.8303664112387299</v>
      </c>
      <c r="J608">
        <f>(Table2[[#This Row],[1M Return vs Nifty]]-AVERAGE(Table2[1M Return vs Nifty]))/_xlfn.STDEV.P(Table2[1M Return vs Nifty])</f>
        <v>-0.20947548310623251</v>
      </c>
      <c r="K608">
        <v>-6.9835015829484997</v>
      </c>
      <c r="L608">
        <f>(Table2[[#This Row],[6M Return vs Nifty]]-AVERAGE(Table2[6M Return vs Nifty]))/_xlfn.STDEV.P(Table2[6M Return vs Nifty])</f>
        <v>-0.38337126219283446</v>
      </c>
      <c r="M608">
        <v>-1.1065591466612299</v>
      </c>
      <c r="N608">
        <f>(Table2[[#This Row],[1W Return vs Nifty]]-AVERAGE(Table2[1W Return vs Nifty]))/_xlfn.STDEV.P(Table2[1W Return vs Nifty])</f>
        <v>-0.22226550015438776</v>
      </c>
      <c r="O608">
        <v>7309.38</v>
      </c>
      <c r="P608">
        <v>7411.9634740925003</v>
      </c>
      <c r="Q608">
        <v>7432.2874450392001</v>
      </c>
      <c r="R608">
        <v>32.481597431354203</v>
      </c>
      <c r="S608" s="1">
        <f>(Table2[[#This Row],[Close Price]]-Table2[[#This Row],[20D EMA]])/Table2[[#This Row],[20D EMA]]</f>
        <v>-2.8508573914613838E-2</v>
      </c>
      <c r="T608" s="1">
        <f>(Table2[[#This Row],[Close Price]]-Table2[[#This Row],[50D EMA]])/Table2[[#This Row],[50D EMA]]</f>
        <v>-4.19542642350344E-2</v>
      </c>
      <c r="U608" s="1">
        <f>(Table2[[#This Row],[Close Price]]-Table2[[#This Row],[200D EMA]])/Table2[[#This Row],[200D EMA]]</f>
        <v>-4.4574089402357978E-2</v>
      </c>
      <c r="V608">
        <v>0.37499767315694599</v>
      </c>
      <c r="W608">
        <v>6969</v>
      </c>
      <c r="X608">
        <v>7131.4</v>
      </c>
      <c r="Y608">
        <v>6969</v>
      </c>
      <c r="Z608">
        <v>7133</v>
      </c>
      <c r="AA608">
        <v>6870.6</v>
      </c>
      <c r="AB608">
        <v>8027</v>
      </c>
      <c r="AC608" s="1">
        <f>(Table2[[#This Row],[Close Price]]/Table2[[#This Row],[Day Low]])-1</f>
        <v>1.8941024537236339E-2</v>
      </c>
      <c r="AD608" s="1">
        <f>(Table2[[#This Row],[Day High]]/Table2[[#This Row],[Close Price]])-1</f>
        <v>4.2810871708209852E-3</v>
      </c>
      <c r="AE608" s="1">
        <f>(Table2[[#This Row],[Close Price]]/Table2[[#This Row],[Current Week Low]])-1</f>
        <v>1.8941024537236339E-2</v>
      </c>
      <c r="AF608" s="1">
        <f>(Table2[[#This Row],[Current Week High]]/Table2[[#This Row],[Close Price]])-1</f>
        <v>4.506407548232616E-3</v>
      </c>
      <c r="AG608" s="1">
        <f>(Table2[[#This Row],[Close Price]]/Table2[[#This Row],[Current Month Low]])-1</f>
        <v>3.3534189153785698E-2</v>
      </c>
      <c r="AH608" s="1">
        <f>(Table2[[#This Row],[Current Month High]]/Table2[[#This Row],[Close Price]])-1</f>
        <v>0.1304041684269821</v>
      </c>
      <c r="AI608">
        <v>29.5592170116884</v>
      </c>
      <c r="AJ608">
        <v>10.7592962315947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-0.02</v>
      </c>
      <c r="AM608" t="s">
        <v>3158</v>
      </c>
      <c r="AN608">
        <v>-6.24</v>
      </c>
      <c r="AO608" t="s">
        <v>3158</v>
      </c>
      <c r="AP608">
        <v>-8.3547777342809996E-3</v>
      </c>
      <c r="AQ608">
        <f>(Table2[[#This Row],[Sharpe Ratio]]-AVERAGE(Table2[Sharpe Ratio]))/_xlfn.STDEV.P(Table2[Sharpe Ratio])</f>
        <v>-0.77501826484871728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651</v>
      </c>
      <c r="AT608">
        <f>_xlfn.RANK.AVG(Table2[[#This Row],[6M Return vs Nifty Z-Score]],Table2[6M Return vs Nifty Z-Score])</f>
        <v>456</v>
      </c>
      <c r="AU608">
        <f>_xlfn.RANK.AVG(Table2[[#This Row],[Sharpe Ratio Z-Score]],Table2[Sharpe Ratio Z-Score])</f>
        <v>571</v>
      </c>
      <c r="AV608">
        <f>(Table2[[#This Row],[Rank 1Y]]+Table2[[#This Row],[Rank 6M]]+Table2[[#This Row],[Rank Sharpe]])/3</f>
        <v>559.33333333333337</v>
      </c>
    </row>
    <row r="609" spans="1:48" hidden="1" x14ac:dyDescent="0.3">
      <c r="A609" t="s">
        <v>850</v>
      </c>
      <c r="B609" t="s">
        <v>851</v>
      </c>
      <c r="C609" t="s">
        <v>3122</v>
      </c>
      <c r="D609" t="s">
        <v>40</v>
      </c>
      <c r="E609">
        <v>18237.37283221</v>
      </c>
      <c r="F609">
        <v>825.65</v>
      </c>
      <c r="G609">
        <v>-22.878454905810599</v>
      </c>
      <c r="H609">
        <f>(Table2[[#This Row],[1Y Return vs Nifty]]-AVERAGE(Table2[1Y Return vs Nifty]))/_xlfn.STDEV.P(Table2[1Y Return vs Nifty])</f>
        <v>-0.78946576285104519</v>
      </c>
      <c r="I609">
        <v>-1.09168695547406</v>
      </c>
      <c r="J609">
        <f>(Table2[[#This Row],[1M Return vs Nifty]]-AVERAGE(Table2[1M Return vs Nifty]))/_xlfn.STDEV.P(Table2[1M Return vs Nifty])</f>
        <v>9.697938318119248E-2</v>
      </c>
      <c r="K609">
        <v>-16.4275574041882</v>
      </c>
      <c r="L609">
        <f>(Table2[[#This Row],[6M Return vs Nifty]]-AVERAGE(Table2[6M Return vs Nifty]))/_xlfn.STDEV.P(Table2[6M Return vs Nifty])</f>
        <v>-0.72868921522648733</v>
      </c>
      <c r="M609">
        <v>-3.7157635708491901</v>
      </c>
      <c r="N609">
        <f>(Table2[[#This Row],[1W Return vs Nifty]]-AVERAGE(Table2[1W Return vs Nifty]))/_xlfn.STDEV.P(Table2[1W Return vs Nifty])</f>
        <v>-0.73303162513172138</v>
      </c>
      <c r="O609">
        <v>854.07</v>
      </c>
      <c r="P609">
        <v>876.92063822488001</v>
      </c>
      <c r="Q609">
        <v>865.66121362642195</v>
      </c>
      <c r="R609">
        <v>17.156836153469101</v>
      </c>
      <c r="S609" s="1">
        <f>(Table2[[#This Row],[Close Price]]-Table2[[#This Row],[20D EMA]])/Table2[[#This Row],[20D EMA]]</f>
        <v>-3.3275960986804444E-2</v>
      </c>
      <c r="T609" s="1">
        <f>(Table2[[#This Row],[Close Price]]-Table2[[#This Row],[50D EMA]])/Table2[[#This Row],[50D EMA]]</f>
        <v>-5.8466679868163902E-2</v>
      </c>
      <c r="U609" s="1">
        <f>(Table2[[#This Row],[Close Price]]-Table2[[#This Row],[200D EMA]])/Table2[[#This Row],[200D EMA]]</f>
        <v>-4.6220407009813086E-2</v>
      </c>
      <c r="V609">
        <v>0.65970977224579996</v>
      </c>
      <c r="W609">
        <v>803.05</v>
      </c>
      <c r="X609">
        <v>830.5</v>
      </c>
      <c r="Y609">
        <v>799.55</v>
      </c>
      <c r="Z609">
        <v>830.5</v>
      </c>
      <c r="AA609">
        <v>799.55</v>
      </c>
      <c r="AB609">
        <v>913.35</v>
      </c>
      <c r="AC609" s="1">
        <f>(Table2[[#This Row],[Close Price]]/Table2[[#This Row],[Day Low]])-1</f>
        <v>2.8142705933628109E-2</v>
      </c>
      <c r="AD609" s="1">
        <f>(Table2[[#This Row],[Day High]]/Table2[[#This Row],[Close Price]])-1</f>
        <v>5.8741597529219369E-3</v>
      </c>
      <c r="AE609" s="1">
        <f>(Table2[[#This Row],[Close Price]]/Table2[[#This Row],[Current Week Low]])-1</f>
        <v>3.264336189106376E-2</v>
      </c>
      <c r="AF609" s="1">
        <f>(Table2[[#This Row],[Current Week High]]/Table2[[#This Row],[Close Price]])-1</f>
        <v>5.8741597529219369E-3</v>
      </c>
      <c r="AG609" s="1">
        <f>(Table2[[#This Row],[Close Price]]/Table2[[#This Row],[Current Month Low]])-1</f>
        <v>3.264336189106376E-2</v>
      </c>
      <c r="AH609" s="1">
        <f>(Table2[[#This Row],[Current Month High]]/Table2[[#This Row],[Close Price]])-1</f>
        <v>0.10621934233634112</v>
      </c>
      <c r="AI609">
        <v>24.1446133349482</v>
      </c>
      <c r="AJ609">
        <v>16.092519685039299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-0.06</v>
      </c>
      <c r="AM609" t="s">
        <v>3158</v>
      </c>
      <c r="AN609">
        <v>-7.64</v>
      </c>
      <c r="AO609" t="s">
        <v>3158</v>
      </c>
      <c r="AQ609">
        <f>(Table2[[#This Row],[Sharpe Ratio]]-AVERAGE(Table2[Sharpe Ratio]))/_xlfn.STDEV.P(Table2[Sharpe Ratio])</f>
        <v>-0.67571570385832536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589</v>
      </c>
      <c r="AT609">
        <f>_xlfn.RANK.AVG(Table2[[#This Row],[6M Return vs Nifty Z-Score]],Table2[6M Return vs Nifty Z-Score])</f>
        <v>570</v>
      </c>
      <c r="AU609">
        <f>_xlfn.RANK.AVG(Table2[[#This Row],[Sharpe Ratio Z-Score]],Table2[Sharpe Ratio Z-Score])</f>
        <v>521.5</v>
      </c>
      <c r="AV609">
        <f>(Table2[[#This Row],[Rank 1Y]]+Table2[[#This Row],[Rank 6M]]+Table2[[#This Row],[Rank Sharpe]])/3</f>
        <v>560.16666666666663</v>
      </c>
    </row>
    <row r="610" spans="1:48" hidden="1" x14ac:dyDescent="0.3">
      <c r="A610" t="s">
        <v>1415</v>
      </c>
      <c r="B610" t="s">
        <v>1416</v>
      </c>
      <c r="C610" t="s">
        <v>3126</v>
      </c>
      <c r="D610" t="s">
        <v>473</v>
      </c>
      <c r="E610">
        <v>7457.5483408949904</v>
      </c>
      <c r="F610">
        <v>269.64999999999998</v>
      </c>
      <c r="G610">
        <v>-21.1513621986673</v>
      </c>
      <c r="H610">
        <f>(Table2[[#This Row],[1Y Return vs Nifty]]-AVERAGE(Table2[1Y Return vs Nifty]))/_xlfn.STDEV.P(Table2[1Y Return vs Nifty])</f>
        <v>-0.75904412163520829</v>
      </c>
      <c r="I610">
        <v>-5.5116172408916704</v>
      </c>
      <c r="J610">
        <f>(Table2[[#This Row],[1M Return vs Nifty]]-AVERAGE(Table2[1M Return vs Nifty]))/_xlfn.STDEV.P(Table2[1M Return vs Nifty])</f>
        <v>-0.39760538531600276</v>
      </c>
      <c r="K610">
        <v>-2.3683052324731602</v>
      </c>
      <c r="L610">
        <f>(Table2[[#This Row],[6M Return vs Nifty]]-AVERAGE(Table2[6M Return vs Nifty]))/_xlfn.STDEV.P(Table2[6M Return vs Nifty])</f>
        <v>-0.21461853701195696</v>
      </c>
      <c r="M610">
        <v>-1.26892807799648</v>
      </c>
      <c r="N610">
        <f>(Table2[[#This Row],[1W Return vs Nifty]]-AVERAGE(Table2[1W Return vs Nifty]))/_xlfn.STDEV.P(Table2[1W Return vs Nifty])</f>
        <v>-0.25405011201002142</v>
      </c>
      <c r="O610">
        <v>268.7</v>
      </c>
      <c r="P610">
        <v>275.85296009698197</v>
      </c>
      <c r="Q610">
        <v>269.93518318732299</v>
      </c>
      <c r="R610">
        <v>35.743802580236498</v>
      </c>
      <c r="S610" s="1">
        <f>(Table2[[#This Row],[Close Price]]-Table2[[#This Row],[20D EMA]])/Table2[[#This Row],[20D EMA]]</f>
        <v>3.5355414960922542E-3</v>
      </c>
      <c r="T610" s="1">
        <f>(Table2[[#This Row],[Close Price]]-Table2[[#This Row],[50D EMA]])/Table2[[#This Row],[50D EMA]]</f>
        <v>-2.248647284698781E-2</v>
      </c>
      <c r="U610" s="1">
        <f>(Table2[[#This Row],[Close Price]]-Table2[[#This Row],[200D EMA]])/Table2[[#This Row],[200D EMA]]</f>
        <v>-1.056487649944874E-3</v>
      </c>
      <c r="V610">
        <v>0.58350120810463701</v>
      </c>
      <c r="W610">
        <v>260</v>
      </c>
      <c r="X610">
        <v>277.95</v>
      </c>
      <c r="Y610">
        <v>241.05</v>
      </c>
      <c r="Z610">
        <v>277.95</v>
      </c>
      <c r="AA610">
        <v>241.05</v>
      </c>
      <c r="AB610">
        <v>293.95</v>
      </c>
      <c r="AC610" s="1">
        <f>(Table2[[#This Row],[Close Price]]/Table2[[#This Row],[Day Low]])-1</f>
        <v>3.7115384615384439E-2</v>
      </c>
      <c r="AD610" s="1">
        <f>(Table2[[#This Row],[Day High]]/Table2[[#This Row],[Close Price]])-1</f>
        <v>3.0780641572408785E-2</v>
      </c>
      <c r="AE610" s="1">
        <f>(Table2[[#This Row],[Close Price]]/Table2[[#This Row],[Current Week Low]])-1</f>
        <v>0.11864758348890247</v>
      </c>
      <c r="AF610" s="1">
        <f>(Table2[[#This Row],[Current Week High]]/Table2[[#This Row],[Close Price]])-1</f>
        <v>3.0780641572408785E-2</v>
      </c>
      <c r="AG610" s="1">
        <f>(Table2[[#This Row],[Close Price]]/Table2[[#This Row],[Current Month Low]])-1</f>
        <v>0.11864758348890247</v>
      </c>
      <c r="AH610" s="1">
        <f>(Table2[[#This Row],[Current Month High]]/Table2[[#This Row],[Close Price]])-1</f>
        <v>9.0116818097533802E-2</v>
      </c>
      <c r="AI610">
        <v>20.712034118301499</v>
      </c>
      <c r="AJ610">
        <v>22.568181818181799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0.01</v>
      </c>
      <c r="AM610" t="s">
        <v>3159</v>
      </c>
      <c r="AN610">
        <v>-2.5499999999999998</v>
      </c>
      <c r="AO610" t="s">
        <v>3158</v>
      </c>
      <c r="AP610">
        <v>-9.4782436286180993E-2</v>
      </c>
      <c r="AQ610">
        <f>(Table2[[#This Row],[Sharpe Ratio]]-AVERAGE(Table2[Sharpe Ratio]))/_xlfn.STDEV.P(Table2[Sharpe Ratio])</f>
        <v>-1.8022733406350528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574</v>
      </c>
      <c r="AT610">
        <f>_xlfn.RANK.AVG(Table2[[#This Row],[6M Return vs Nifty Z-Score]],Table2[6M Return vs Nifty Z-Score])</f>
        <v>401</v>
      </c>
      <c r="AU610">
        <f>_xlfn.RANK.AVG(Table2[[#This Row],[Sharpe Ratio Z-Score]],Table2[Sharpe Ratio Z-Score])</f>
        <v>708</v>
      </c>
      <c r="AV610">
        <f>(Table2[[#This Row],[Rank 1Y]]+Table2[[#This Row],[Rank 6M]]+Table2[[#This Row],[Rank Sharpe]])/3</f>
        <v>561</v>
      </c>
    </row>
    <row r="611" spans="1:48" hidden="1" x14ac:dyDescent="0.3">
      <c r="A611" t="s">
        <v>16</v>
      </c>
      <c r="B611" t="s">
        <v>17</v>
      </c>
      <c r="C611" t="s">
        <v>3110</v>
      </c>
      <c r="D611" t="s">
        <v>18</v>
      </c>
      <c r="E611">
        <v>1818615.5937622101</v>
      </c>
      <c r="F611">
        <v>1343.9</v>
      </c>
      <c r="G611">
        <v>-10.9375062117584</v>
      </c>
      <c r="H611">
        <f>(Table2[[#This Row],[1Y Return vs Nifty]]-AVERAGE(Table2[1Y Return vs Nifty]))/_xlfn.STDEV.P(Table2[1Y Return vs Nifty])</f>
        <v>-0.57913353491405783</v>
      </c>
      <c r="I611">
        <v>-6.2047864353871303</v>
      </c>
      <c r="J611">
        <f>(Table2[[#This Row],[1M Return vs Nifty]]-AVERAGE(Table2[1M Return vs Nifty]))/_xlfn.STDEV.P(Table2[1M Return vs Nifty])</f>
        <v>-0.47517016653438632</v>
      </c>
      <c r="K611">
        <v>-16.071042547726201</v>
      </c>
      <c r="L611">
        <f>(Table2[[#This Row],[6M Return vs Nifty]]-AVERAGE(Table2[6M Return vs Nifty]))/_xlfn.STDEV.P(Table2[6M Return vs Nifty])</f>
        <v>-0.71565339854032728</v>
      </c>
      <c r="M611">
        <v>0.47137204688151602</v>
      </c>
      <c r="N611">
        <f>(Table2[[#This Row],[1W Return vs Nifty]]-AVERAGE(Table2[1W Return vs Nifty]))/_xlfn.STDEV.P(Table2[1W Return vs Nifty])</f>
        <v>8.6623214633652426E-2</v>
      </c>
      <c r="O611">
        <v>1368.82</v>
      </c>
      <c r="P611">
        <v>1415.80714494218</v>
      </c>
      <c r="Q611">
        <v>1419.9319613919999</v>
      </c>
      <c r="R611">
        <v>36.642400843037798</v>
      </c>
      <c r="S611" s="1">
        <f>(Table2[[#This Row],[Close Price]]-Table2[[#This Row],[20D EMA]])/Table2[[#This Row],[20D EMA]]</f>
        <v>-1.8205461638491436E-2</v>
      </c>
      <c r="T611" s="1">
        <f>(Table2[[#This Row],[Close Price]]-Table2[[#This Row],[50D EMA]])/Table2[[#This Row],[50D EMA]]</f>
        <v>-5.0788799307208268E-2</v>
      </c>
      <c r="U611" s="1">
        <f>(Table2[[#This Row],[Close Price]]-Table2[[#This Row],[200D EMA]])/Table2[[#This Row],[200D EMA]]</f>
        <v>-5.3546200423197424E-2</v>
      </c>
      <c r="V611">
        <v>1.04092255159416</v>
      </c>
      <c r="W611">
        <v>1325.35</v>
      </c>
      <c r="X611">
        <v>1350</v>
      </c>
      <c r="Y611">
        <v>1320.3</v>
      </c>
      <c r="Z611">
        <v>1353</v>
      </c>
      <c r="AA611">
        <v>1320.3</v>
      </c>
      <c r="AB611">
        <v>1487.95</v>
      </c>
      <c r="AC611" s="1">
        <f>(Table2[[#This Row],[Close Price]]/Table2[[#This Row],[Day Low]])-1</f>
        <v>1.3996302863394705E-2</v>
      </c>
      <c r="AD611" s="1">
        <f>(Table2[[#This Row],[Day High]]/Table2[[#This Row],[Close Price]])-1</f>
        <v>4.5390282015029815E-3</v>
      </c>
      <c r="AE611" s="1">
        <f>(Table2[[#This Row],[Close Price]]/Table2[[#This Row],[Current Week Low]])-1</f>
        <v>1.7874725441187733E-2</v>
      </c>
      <c r="AF611" s="1">
        <f>(Table2[[#This Row],[Current Week High]]/Table2[[#This Row],[Close Price]])-1</f>
        <v>6.7713371530619959E-3</v>
      </c>
      <c r="AG611" s="1">
        <f>(Table2[[#This Row],[Close Price]]/Table2[[#This Row],[Current Month Low]])-1</f>
        <v>1.7874725441187733E-2</v>
      </c>
      <c r="AH611" s="1">
        <f>(Table2[[#This Row],[Current Month High]]/Table2[[#This Row],[Close Price]])-1</f>
        <v>0.10718803482401951</v>
      </c>
      <c r="AI611">
        <v>19.711288042265</v>
      </c>
      <c r="AJ611">
        <v>18.407894447014201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</v>
      </c>
      <c r="AM611" t="s">
        <v>3157</v>
      </c>
      <c r="AN611">
        <v>-2.09</v>
      </c>
      <c r="AO611" t="s">
        <v>3158</v>
      </c>
      <c r="AP611">
        <v>-2.2084240905503E-2</v>
      </c>
      <c r="AQ611">
        <f>(Table2[[#This Row],[Sharpe Ratio]]-AVERAGE(Table2[Sharpe Ratio]))/_xlfn.STDEV.P(Table2[Sharpe Ratio])</f>
        <v>-0.93820283986517539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513</v>
      </c>
      <c r="AT611">
        <f>_xlfn.RANK.AVG(Table2[[#This Row],[6M Return vs Nifty Z-Score]],Table2[6M Return vs Nifty Z-Score])</f>
        <v>566</v>
      </c>
      <c r="AU611">
        <f>_xlfn.RANK.AVG(Table2[[#This Row],[Sharpe Ratio Z-Score]],Table2[Sharpe Ratio Z-Score])</f>
        <v>606</v>
      </c>
      <c r="AV611">
        <f>(Table2[[#This Row],[Rank 1Y]]+Table2[[#This Row],[Rank 6M]]+Table2[[#This Row],[Rank Sharpe]])/3</f>
        <v>561.66666666666663</v>
      </c>
    </row>
    <row r="612" spans="1:48" hidden="1" x14ac:dyDescent="0.3">
      <c r="A612" t="s">
        <v>1183</v>
      </c>
      <c r="B612" t="s">
        <v>1184</v>
      </c>
      <c r="C612" t="s">
        <v>3123</v>
      </c>
      <c r="D612" t="s">
        <v>1185</v>
      </c>
      <c r="E612">
        <v>10031.6358375</v>
      </c>
      <c r="F612">
        <v>1105.25</v>
      </c>
      <c r="G612">
        <v>-9.5806535902130801</v>
      </c>
      <c r="H612">
        <f>(Table2[[#This Row],[1Y Return vs Nifty]]-AVERAGE(Table2[1Y Return vs Nifty]))/_xlfn.STDEV.P(Table2[1Y Return vs Nifty])</f>
        <v>-0.55523343767857425</v>
      </c>
      <c r="I612">
        <v>-1.98911176978502</v>
      </c>
      <c r="J612">
        <f>(Table2[[#This Row],[1M Return vs Nifty]]-AVERAGE(Table2[1M Return vs Nifty]))/_xlfn.STDEV.P(Table2[1M Return vs Nifty])</f>
        <v>-3.4413509407910433E-3</v>
      </c>
      <c r="K612">
        <v>-25.942598779601401</v>
      </c>
      <c r="L612">
        <f>(Table2[[#This Row],[6M Return vs Nifty]]-AVERAGE(Table2[6M Return vs Nifty]))/_xlfn.STDEV.P(Table2[6M Return vs Nifty])</f>
        <v>-1.0766027253731154</v>
      </c>
      <c r="M612">
        <v>-0.86941915538444303</v>
      </c>
      <c r="N612">
        <f>(Table2[[#This Row],[1W Return vs Nifty]]-AVERAGE(Table2[1W Return vs Nifty]))/_xlfn.STDEV.P(Table2[1W Return vs Nifty])</f>
        <v>-0.17584404183599661</v>
      </c>
      <c r="O612">
        <v>1124.56</v>
      </c>
      <c r="P612">
        <v>1158.6018729370801</v>
      </c>
      <c r="Q612">
        <v>1179.0688351966501</v>
      </c>
      <c r="R612">
        <v>26.154959909128699</v>
      </c>
      <c r="S612" s="1">
        <f>(Table2[[#This Row],[Close Price]]-Table2[[#This Row],[20D EMA]])/Table2[[#This Row],[20D EMA]]</f>
        <v>-1.7171160276019018E-2</v>
      </c>
      <c r="T612" s="1">
        <f>(Table2[[#This Row],[Close Price]]-Table2[[#This Row],[50D EMA]])/Table2[[#This Row],[50D EMA]]</f>
        <v>-4.6048495331560246E-2</v>
      </c>
      <c r="U612" s="1">
        <f>(Table2[[#This Row],[Close Price]]-Table2[[#This Row],[200D EMA]])/Table2[[#This Row],[200D EMA]]</f>
        <v>-6.2607740102246234E-2</v>
      </c>
      <c r="V612">
        <v>0.50278638655250396</v>
      </c>
      <c r="W612">
        <v>1076</v>
      </c>
      <c r="X612">
        <v>1115.55</v>
      </c>
      <c r="Y612">
        <v>1071.5</v>
      </c>
      <c r="Z612">
        <v>1115.55</v>
      </c>
      <c r="AA612">
        <v>1063.25</v>
      </c>
      <c r="AB612">
        <v>1200</v>
      </c>
      <c r="AC612" s="1">
        <f>(Table2[[#This Row],[Close Price]]/Table2[[#This Row],[Day Low]])-1</f>
        <v>2.7184014869888529E-2</v>
      </c>
      <c r="AD612" s="1">
        <f>(Table2[[#This Row],[Day High]]/Table2[[#This Row],[Close Price]])-1</f>
        <v>9.3191585614114114E-3</v>
      </c>
      <c r="AE612" s="1">
        <f>(Table2[[#This Row],[Close Price]]/Table2[[#This Row],[Current Week Low]])-1</f>
        <v>3.1497900139990653E-2</v>
      </c>
      <c r="AF612" s="1">
        <f>(Table2[[#This Row],[Current Week High]]/Table2[[#This Row],[Close Price]])-1</f>
        <v>9.3191585614114114E-3</v>
      </c>
      <c r="AG612" s="1">
        <f>(Table2[[#This Row],[Close Price]]/Table2[[#This Row],[Current Month Low]])-1</f>
        <v>3.9501528332941405E-2</v>
      </c>
      <c r="AH612" s="1">
        <f>(Table2[[#This Row],[Current Month High]]/Table2[[#This Row],[Close Price]])-1</f>
        <v>8.5727211038226558E-2</v>
      </c>
      <c r="AI612">
        <v>36.340194526125302</v>
      </c>
      <c r="AJ612">
        <v>37.889089888341303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3158</v>
      </c>
      <c r="AN612">
        <v>-5.84</v>
      </c>
      <c r="AO612" t="s">
        <v>3158</v>
      </c>
      <c r="AQ612">
        <f>(Table2[[#This Row],[Sharpe Ratio]]-AVERAGE(Table2[Sharpe Ratio]))/_xlfn.STDEV.P(Table2[Sharpe Ratio])</f>
        <v>-0.67571570385832536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501</v>
      </c>
      <c r="AT612">
        <f>_xlfn.RANK.AVG(Table2[[#This Row],[6M Return vs Nifty Z-Score]],Table2[6M Return vs Nifty Z-Score])</f>
        <v>663</v>
      </c>
      <c r="AU612">
        <f>_xlfn.RANK.AVG(Table2[[#This Row],[Sharpe Ratio Z-Score]],Table2[Sharpe Ratio Z-Score])</f>
        <v>521.5</v>
      </c>
      <c r="AV612">
        <f>(Table2[[#This Row],[Rank 1Y]]+Table2[[#This Row],[Rank 6M]]+Table2[[#This Row],[Rank Sharpe]])/3</f>
        <v>561.83333333333337</v>
      </c>
    </row>
    <row r="613" spans="1:48" hidden="1" x14ac:dyDescent="0.3">
      <c r="A613" t="s">
        <v>218</v>
      </c>
      <c r="B613" t="s">
        <v>219</v>
      </c>
      <c r="C613" t="s">
        <v>3117</v>
      </c>
      <c r="D613" t="s">
        <v>220</v>
      </c>
      <c r="E613">
        <v>113629.32510678</v>
      </c>
      <c r="F613">
        <v>945.9</v>
      </c>
      <c r="G613">
        <v>-2.58322487081927</v>
      </c>
      <c r="H613">
        <f>(Table2[[#This Row],[1Y Return vs Nifty]]-AVERAGE(Table2[1Y Return vs Nifty]))/_xlfn.STDEV.P(Table2[1Y Return vs Nifty])</f>
        <v>-0.4319781746261957</v>
      </c>
      <c r="I613">
        <v>-2.16154528444453</v>
      </c>
      <c r="J613">
        <f>(Table2[[#This Row],[1M Return vs Nifty]]-AVERAGE(Table2[1M Return vs Nifty]))/_xlfn.STDEV.P(Table2[1M Return vs Nifty])</f>
        <v>-2.273644937489986E-2</v>
      </c>
      <c r="K613">
        <v>-18.879542527632101</v>
      </c>
      <c r="L613">
        <f>(Table2[[#This Row],[6M Return vs Nifty]]-AVERAGE(Table2[6M Return vs Nifty]))/_xlfn.STDEV.P(Table2[6M Return vs Nifty])</f>
        <v>-0.81834502621739169</v>
      </c>
      <c r="M613">
        <v>-6.6502642299862096</v>
      </c>
      <c r="N613">
        <f>(Table2[[#This Row],[1W Return vs Nifty]]-AVERAGE(Table2[1W Return vs Nifty]))/_xlfn.STDEV.P(Table2[1W Return vs Nifty])</f>
        <v>-1.307476278266678</v>
      </c>
      <c r="O613">
        <v>981.05</v>
      </c>
      <c r="P613">
        <v>1004.62833640487</v>
      </c>
      <c r="Q613">
        <v>1037.9170991956601</v>
      </c>
      <c r="R613">
        <v>33.475607934362301</v>
      </c>
      <c r="S613" s="1">
        <f>(Table2[[#This Row],[Close Price]]-Table2[[#This Row],[20D EMA]])/Table2[[#This Row],[20D EMA]]</f>
        <v>-3.5828958768666201E-2</v>
      </c>
      <c r="T613" s="1">
        <f>(Table2[[#This Row],[Close Price]]-Table2[[#This Row],[50D EMA]])/Table2[[#This Row],[50D EMA]]</f>
        <v>-5.8457774160574939E-2</v>
      </c>
      <c r="U613" s="1">
        <f>(Table2[[#This Row],[Close Price]]-Table2[[#This Row],[200D EMA]])/Table2[[#This Row],[200D EMA]]</f>
        <v>-8.8655538353659719E-2</v>
      </c>
      <c r="V613">
        <v>0.662359223105626</v>
      </c>
      <c r="W613">
        <v>917.55</v>
      </c>
      <c r="X613">
        <v>963.5</v>
      </c>
      <c r="Y613">
        <v>891.05</v>
      </c>
      <c r="Z613">
        <v>963.5</v>
      </c>
      <c r="AA613">
        <v>891.05</v>
      </c>
      <c r="AB613">
        <v>1053.45</v>
      </c>
      <c r="AC613" s="1">
        <f>(Table2[[#This Row],[Close Price]]/Table2[[#This Row],[Day Low]])-1</f>
        <v>3.0897498773908794E-2</v>
      </c>
      <c r="AD613" s="1">
        <f>(Table2[[#This Row],[Day High]]/Table2[[#This Row],[Close Price]])-1</f>
        <v>1.8606618035733158E-2</v>
      </c>
      <c r="AE613" s="1">
        <f>(Table2[[#This Row],[Close Price]]/Table2[[#This Row],[Current Week Low]])-1</f>
        <v>6.1556590539251443E-2</v>
      </c>
      <c r="AF613" s="1">
        <f>(Table2[[#This Row],[Current Week High]]/Table2[[#This Row],[Close Price]])-1</f>
        <v>1.8606618035733158E-2</v>
      </c>
      <c r="AG613" s="1">
        <f>(Table2[[#This Row],[Close Price]]/Table2[[#This Row],[Current Month Low]])-1</f>
        <v>6.1556590539251443E-2</v>
      </c>
      <c r="AH613" s="1">
        <f>(Table2[[#This Row],[Current Month High]]/Table2[[#This Row],[Close Price]])-1</f>
        <v>0.11370123691722167</v>
      </c>
      <c r="AI613">
        <v>42.509779046410799</v>
      </c>
      <c r="AJ613">
        <v>31.374999999999901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-0.03</v>
      </c>
      <c r="AM613" t="s">
        <v>3158</v>
      </c>
      <c r="AN613">
        <v>-3.72</v>
      </c>
      <c r="AO613" t="s">
        <v>3158</v>
      </c>
      <c r="AP613">
        <v>-3.6509091645784003E-2</v>
      </c>
      <c r="AQ613">
        <f>(Table2[[#This Row],[Sharpe Ratio]]-AVERAGE(Table2[Sharpe Ratio]))/_xlfn.STDEV.P(Table2[Sharpe Ratio])</f>
        <v>-1.109652597832594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463</v>
      </c>
      <c r="AT613">
        <f>_xlfn.RANK.AVG(Table2[[#This Row],[6M Return vs Nifty Z-Score]],Table2[6M Return vs Nifty Z-Score])</f>
        <v>589</v>
      </c>
      <c r="AU613">
        <f>_xlfn.RANK.AVG(Table2[[#This Row],[Sharpe Ratio Z-Score]],Table2[Sharpe Ratio Z-Score])</f>
        <v>634</v>
      </c>
      <c r="AV613">
        <f>(Table2[[#This Row],[Rank 1Y]]+Table2[[#This Row],[Rank 6M]]+Table2[[#This Row],[Rank Sharpe]])/3</f>
        <v>562</v>
      </c>
    </row>
    <row r="614" spans="1:48" hidden="1" x14ac:dyDescent="0.3">
      <c r="A614" t="s">
        <v>1966</v>
      </c>
      <c r="B614" t="s">
        <v>1967</v>
      </c>
      <c r="C614" t="s">
        <v>3128</v>
      </c>
      <c r="D614" t="s">
        <v>444</v>
      </c>
      <c r="E614">
        <v>3424.6238203799999</v>
      </c>
      <c r="F614">
        <v>22.21</v>
      </c>
      <c r="G614">
        <v>-35.199821694943502</v>
      </c>
      <c r="H614">
        <f>(Table2[[#This Row],[1Y Return vs Nifty]]-AVERAGE(Table2[1Y Return vs Nifty]))/_xlfn.STDEV.P(Table2[1Y Return vs Nifty])</f>
        <v>-1.0064988139417008</v>
      </c>
      <c r="I614">
        <v>-5.33719362838485</v>
      </c>
      <c r="J614">
        <f>(Table2[[#This Row],[1M Return vs Nifty]]-AVERAGE(Table2[1M Return vs Nifty]))/_xlfn.STDEV.P(Table2[1M Return vs Nifty])</f>
        <v>-0.37808759737786579</v>
      </c>
      <c r="K614">
        <v>-11.740242999420101</v>
      </c>
      <c r="L614">
        <f>(Table2[[#This Row],[6M Return vs Nifty]]-AVERAGE(Table2[6M Return vs Nifty]))/_xlfn.STDEV.P(Table2[6M Return vs Nifty])</f>
        <v>-0.55729952353921353</v>
      </c>
      <c r="M614">
        <v>-2.8282334311655499</v>
      </c>
      <c r="N614">
        <f>(Table2[[#This Row],[1W Return vs Nifty]]-AVERAGE(Table2[1W Return vs Nifty]))/_xlfn.STDEV.P(Table2[1W Return vs Nifty])</f>
        <v>-0.5592927160434128</v>
      </c>
      <c r="O614">
        <v>23.18</v>
      </c>
      <c r="P614">
        <v>23.037782007516999</v>
      </c>
      <c r="Q614">
        <v>23.756400278455601</v>
      </c>
      <c r="R614">
        <v>36.564253746478201</v>
      </c>
      <c r="S614" s="1">
        <f>(Table2[[#This Row],[Close Price]]-Table2[[#This Row],[20D EMA]])/Table2[[#This Row],[20D EMA]]</f>
        <v>-4.1846419327005994E-2</v>
      </c>
      <c r="T614" s="1">
        <f>(Table2[[#This Row],[Close Price]]-Table2[[#This Row],[50D EMA]])/Table2[[#This Row],[50D EMA]]</f>
        <v>-3.5931497539428953E-2</v>
      </c>
      <c r="U614" s="1">
        <f>(Table2[[#This Row],[Close Price]]-Table2[[#This Row],[200D EMA]])/Table2[[#This Row],[200D EMA]]</f>
        <v>-6.5094048775479349E-2</v>
      </c>
      <c r="V614">
        <v>0.51445268884511197</v>
      </c>
      <c r="W614">
        <v>21.55</v>
      </c>
      <c r="X614">
        <v>23.35</v>
      </c>
      <c r="Y614">
        <v>20.98</v>
      </c>
      <c r="Z614">
        <v>23.35</v>
      </c>
      <c r="AA614">
        <v>19.399999999999999</v>
      </c>
      <c r="AB614">
        <v>29.14</v>
      </c>
      <c r="AC614" s="1">
        <f>(Table2[[#This Row],[Close Price]]/Table2[[#This Row],[Day Low]])-1</f>
        <v>3.0626450116009396E-2</v>
      </c>
      <c r="AD614" s="1">
        <f>(Table2[[#This Row],[Day High]]/Table2[[#This Row],[Close Price]])-1</f>
        <v>5.1328230526789698E-2</v>
      </c>
      <c r="AE614" s="1">
        <f>(Table2[[#This Row],[Close Price]]/Table2[[#This Row],[Current Week Low]])-1</f>
        <v>5.8627264061010598E-2</v>
      </c>
      <c r="AF614" s="1">
        <f>(Table2[[#This Row],[Current Week High]]/Table2[[#This Row],[Close Price]])-1</f>
        <v>5.1328230526789698E-2</v>
      </c>
      <c r="AG614" s="1">
        <f>(Table2[[#This Row],[Close Price]]/Table2[[#This Row],[Current Month Low]])-1</f>
        <v>0.14484536082474242</v>
      </c>
      <c r="AH614" s="1">
        <f>(Table2[[#This Row],[Current Month High]]/Table2[[#This Row],[Close Price]])-1</f>
        <v>0.31202161188653754</v>
      </c>
      <c r="AI614">
        <v>103.28680774425899</v>
      </c>
      <c r="AJ614">
        <v>32.994011976047901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0.1</v>
      </c>
      <c r="AM614" t="s">
        <v>3159</v>
      </c>
      <c r="AN614">
        <v>-14.74</v>
      </c>
      <c r="AO614" t="s">
        <v>3158</v>
      </c>
      <c r="AQ614">
        <f>(Table2[[#This Row],[Sharpe Ratio]]-AVERAGE(Table2[Sharpe Ratio]))/_xlfn.STDEV.P(Table2[Sharpe Ratio])</f>
        <v>-0.67571570385832536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658</v>
      </c>
      <c r="AT614">
        <f>_xlfn.RANK.AVG(Table2[[#This Row],[6M Return vs Nifty Z-Score]],Table2[6M Return vs Nifty Z-Score])</f>
        <v>508</v>
      </c>
      <c r="AU614">
        <f>_xlfn.RANK.AVG(Table2[[#This Row],[Sharpe Ratio Z-Score]],Table2[Sharpe Ratio Z-Score])</f>
        <v>521.5</v>
      </c>
      <c r="AV614">
        <f>(Table2[[#This Row],[Rank 1Y]]+Table2[[#This Row],[Rank 6M]]+Table2[[#This Row],[Rank Sharpe]])/3</f>
        <v>562.5</v>
      </c>
    </row>
    <row r="615" spans="1:48" hidden="1" x14ac:dyDescent="0.3">
      <c r="A615" t="s">
        <v>509</v>
      </c>
      <c r="B615" t="s">
        <v>510</v>
      </c>
      <c r="C615" t="s">
        <v>3126</v>
      </c>
      <c r="D615" t="s">
        <v>406</v>
      </c>
      <c r="E615">
        <v>41001.942389625001</v>
      </c>
      <c r="F615">
        <v>546.25</v>
      </c>
      <c r="G615">
        <v>-25.755760656679598</v>
      </c>
      <c r="H615">
        <f>(Table2[[#This Row],[1Y Return vs Nifty]]-AVERAGE(Table2[1Y Return vs Nifty]))/_xlfn.STDEV.P(Table2[1Y Return vs Nifty])</f>
        <v>-0.84014767636915866</v>
      </c>
      <c r="I615">
        <v>-6.8864734687620501</v>
      </c>
      <c r="J615">
        <f>(Table2[[#This Row],[1M Return vs Nifty]]-AVERAGE(Table2[1M Return vs Nifty]))/_xlfn.STDEV.P(Table2[1M Return vs Nifty])</f>
        <v>-0.55145010803066252</v>
      </c>
      <c r="K615">
        <v>2.9982729460311199E-2</v>
      </c>
      <c r="L615">
        <f>(Table2[[#This Row],[6M Return vs Nifty]]-AVERAGE(Table2[6M Return vs Nifty]))/_xlfn.STDEV.P(Table2[6M Return vs Nifty])</f>
        <v>-0.12692614028368296</v>
      </c>
      <c r="M615">
        <v>1.6276416775781</v>
      </c>
      <c r="N615">
        <f>(Table2[[#This Row],[1W Return vs Nifty]]-AVERAGE(Table2[1W Return vs Nifty]))/_xlfn.STDEV.P(Table2[1W Return vs Nifty])</f>
        <v>0.3129693580116934</v>
      </c>
      <c r="O615">
        <v>556.24</v>
      </c>
      <c r="P615">
        <v>569.187214984565</v>
      </c>
      <c r="Q615">
        <v>561.767587045921</v>
      </c>
      <c r="R615">
        <v>34.239317384818598</v>
      </c>
      <c r="S615" s="1">
        <f>(Table2[[#This Row],[Close Price]]-Table2[[#This Row],[20D EMA]])/Table2[[#This Row],[20D EMA]]</f>
        <v>-1.7959873435926955E-2</v>
      </c>
      <c r="T615" s="1">
        <f>(Table2[[#This Row],[Close Price]]-Table2[[#This Row],[50D EMA]])/Table2[[#This Row],[50D EMA]]</f>
        <v>-4.0298190789803678E-2</v>
      </c>
      <c r="U615" s="1">
        <f>(Table2[[#This Row],[Close Price]]-Table2[[#This Row],[200D EMA]])/Table2[[#This Row],[200D EMA]]</f>
        <v>-2.7622788148958365E-2</v>
      </c>
      <c r="V615">
        <v>0.67667473836268599</v>
      </c>
      <c r="W615">
        <v>527.65</v>
      </c>
      <c r="X615">
        <v>552.4</v>
      </c>
      <c r="Y615">
        <v>520.04999999999995</v>
      </c>
      <c r="Z615">
        <v>552.4</v>
      </c>
      <c r="AA615">
        <v>517.45000000000005</v>
      </c>
      <c r="AB615">
        <v>625</v>
      </c>
      <c r="AC615" s="1">
        <f>(Table2[[#This Row],[Close Price]]/Table2[[#This Row],[Day Low]])-1</f>
        <v>3.5250639628541691E-2</v>
      </c>
      <c r="AD615" s="1">
        <f>(Table2[[#This Row],[Day High]]/Table2[[#This Row],[Close Price]])-1</f>
        <v>1.1258581235698006E-2</v>
      </c>
      <c r="AE615" s="1">
        <f>(Table2[[#This Row],[Close Price]]/Table2[[#This Row],[Current Week Low]])-1</f>
        <v>5.0379771175848465E-2</v>
      </c>
      <c r="AF615" s="1">
        <f>(Table2[[#This Row],[Current Week High]]/Table2[[#This Row],[Close Price]])-1</f>
        <v>1.1258581235698006E-2</v>
      </c>
      <c r="AG615" s="1">
        <f>(Table2[[#This Row],[Close Price]]/Table2[[#This Row],[Current Month Low]])-1</f>
        <v>5.5657551454246779E-2</v>
      </c>
      <c r="AH615" s="1">
        <f>(Table2[[#This Row],[Current Month High]]/Table2[[#This Row],[Close Price]])-1</f>
        <v>0.14416475972540055</v>
      </c>
      <c r="AI615">
        <v>14.416475972540001</v>
      </c>
      <c r="AJ615">
        <v>21.9852612773559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0.01</v>
      </c>
      <c r="AM615" t="s">
        <v>3159</v>
      </c>
      <c r="AN615">
        <v>-5.6</v>
      </c>
      <c r="AO615" t="s">
        <v>3158</v>
      </c>
      <c r="AP615">
        <v>-0.10870934597416899</v>
      </c>
      <c r="AQ615">
        <f>(Table2[[#This Row],[Sharpe Ratio]]-AVERAGE(Table2[Sharpe Ratio]))/_xlfn.STDEV.P(Table2[Sharpe Ratio])</f>
        <v>-1.9678047099525786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609</v>
      </c>
      <c r="AT615">
        <f>_xlfn.RANK.AVG(Table2[[#This Row],[6M Return vs Nifty Z-Score]],Table2[6M Return vs Nifty Z-Score])</f>
        <v>363</v>
      </c>
      <c r="AU615">
        <f>_xlfn.RANK.AVG(Table2[[#This Row],[Sharpe Ratio Z-Score]],Table2[Sharpe Ratio Z-Score])</f>
        <v>716</v>
      </c>
      <c r="AV615">
        <f>(Table2[[#This Row],[Rank 1Y]]+Table2[[#This Row],[Rank 6M]]+Table2[[#This Row],[Rank Sharpe]])/3</f>
        <v>562.66666666666663</v>
      </c>
    </row>
    <row r="616" spans="1:48" hidden="1" x14ac:dyDescent="0.3">
      <c r="A616" t="s">
        <v>982</v>
      </c>
      <c r="B616" t="s">
        <v>983</v>
      </c>
      <c r="C616" t="s">
        <v>3113</v>
      </c>
      <c r="D616" t="s">
        <v>27</v>
      </c>
      <c r="E616">
        <v>14190.8203702929</v>
      </c>
      <c r="F616">
        <v>72.59</v>
      </c>
      <c r="G616">
        <v>-42.464244992546199</v>
      </c>
      <c r="H616">
        <f>(Table2[[#This Row],[1Y Return vs Nifty]]-AVERAGE(Table2[1Y Return vs Nifty]))/_xlfn.STDEV.P(Table2[1Y Return vs Nifty])</f>
        <v>-1.1344570169296428</v>
      </c>
      <c r="I616">
        <v>-10.703776179132101</v>
      </c>
      <c r="J616">
        <f>(Table2[[#This Row],[1M Return vs Nifty]]-AVERAGE(Table2[1M Return vs Nifty]))/_xlfn.STDEV.P(Table2[1M Return vs Nifty])</f>
        <v>-0.97860159128391133</v>
      </c>
      <c r="K616">
        <v>-19.424448688496899</v>
      </c>
      <c r="L616">
        <f>(Table2[[#This Row],[6M Return vs Nifty]]-AVERAGE(Table2[6M Return vs Nifty]))/_xlfn.STDEV.P(Table2[6M Return vs Nifty])</f>
        <v>-0.83826929219240565</v>
      </c>
      <c r="M616">
        <v>-3.4687297563227402</v>
      </c>
      <c r="N616">
        <f>(Table2[[#This Row],[1W Return vs Nifty]]-AVERAGE(Table2[1W Return vs Nifty]))/_xlfn.STDEV.P(Table2[1W Return vs Nifty])</f>
        <v>-0.68467339646463909</v>
      </c>
      <c r="O616">
        <v>76.989999999999995</v>
      </c>
      <c r="P616">
        <v>82.225627120525004</v>
      </c>
      <c r="Q616">
        <v>84.785215238277303</v>
      </c>
      <c r="R616">
        <v>29.8409064773216</v>
      </c>
      <c r="S616" s="1">
        <f>(Table2[[#This Row],[Close Price]]-Table2[[#This Row],[20D EMA]])/Table2[[#This Row],[20D EMA]]</f>
        <v>-5.7150279257046264E-2</v>
      </c>
      <c r="T616" s="1">
        <f>(Table2[[#This Row],[Close Price]]-Table2[[#This Row],[50D EMA]])/Table2[[#This Row],[50D EMA]]</f>
        <v>-0.11718520682610609</v>
      </c>
      <c r="U616" s="1">
        <f>(Table2[[#This Row],[Close Price]]-Table2[[#This Row],[200D EMA]])/Table2[[#This Row],[200D EMA]]</f>
        <v>-0.14383657815816481</v>
      </c>
      <c r="V616">
        <v>0.50851813827706205</v>
      </c>
      <c r="W616">
        <v>70.55</v>
      </c>
      <c r="X616">
        <v>73.2</v>
      </c>
      <c r="Y616">
        <v>68.5</v>
      </c>
      <c r="Z616">
        <v>73.2</v>
      </c>
      <c r="AA616">
        <v>68.25</v>
      </c>
      <c r="AB616">
        <v>86.33</v>
      </c>
      <c r="AC616" s="1">
        <f>(Table2[[#This Row],[Close Price]]/Table2[[#This Row],[Day Low]])-1</f>
        <v>2.8915662650602414E-2</v>
      </c>
      <c r="AD616" s="1">
        <f>(Table2[[#This Row],[Day High]]/Table2[[#This Row],[Close Price]])-1</f>
        <v>8.4033613445377853E-3</v>
      </c>
      <c r="AE616" s="1">
        <f>(Table2[[#This Row],[Close Price]]/Table2[[#This Row],[Current Week Low]])-1</f>
        <v>5.9708029197080403E-2</v>
      </c>
      <c r="AF616" s="1">
        <f>(Table2[[#This Row],[Current Week High]]/Table2[[#This Row],[Close Price]])-1</f>
        <v>8.4033613445377853E-3</v>
      </c>
      <c r="AG616" s="1">
        <f>(Table2[[#This Row],[Close Price]]/Table2[[#This Row],[Current Month Low]])-1</f>
        <v>6.3589743589743675E-2</v>
      </c>
      <c r="AH616" s="1">
        <f>(Table2[[#This Row],[Current Month High]]/Table2[[#This Row],[Close Price]])-1</f>
        <v>0.18928227028516309</v>
      </c>
      <c r="AI616">
        <v>53.464664554346299</v>
      </c>
      <c r="AJ616">
        <v>11.591083781706301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-0.23</v>
      </c>
      <c r="AM616" t="s">
        <v>3158</v>
      </c>
      <c r="AN616">
        <v>-10.14</v>
      </c>
      <c r="AO616" t="s">
        <v>3158</v>
      </c>
      <c r="AP616">
        <v>3.5110901616334997E-2</v>
      </c>
      <c r="AQ616">
        <f>(Table2[[#This Row],[Sharpe Ratio]]-AVERAGE(Table2[Sharpe Ratio]))/_xlfn.STDEV.P(Table2[Sharpe Ratio])</f>
        <v>-0.25839730711897652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682</v>
      </c>
      <c r="AT616">
        <f>_xlfn.RANK.AVG(Table2[[#This Row],[6M Return vs Nifty Z-Score]],Table2[6M Return vs Nifty Z-Score])</f>
        <v>596</v>
      </c>
      <c r="AU616">
        <f>_xlfn.RANK.AVG(Table2[[#This Row],[Sharpe Ratio Z-Score]],Table2[Sharpe Ratio Z-Score])</f>
        <v>410</v>
      </c>
      <c r="AV616">
        <f>(Table2[[#This Row],[Rank 1Y]]+Table2[[#This Row],[Rank 6M]]+Table2[[#This Row],[Rank Sharpe]])/3</f>
        <v>562.66666666666663</v>
      </c>
    </row>
    <row r="617" spans="1:48" x14ac:dyDescent="0.3">
      <c r="A617" t="s">
        <v>770</v>
      </c>
      <c r="B617" t="s">
        <v>771</v>
      </c>
      <c r="C617" t="s">
        <v>3120</v>
      </c>
      <c r="D617" t="s">
        <v>75</v>
      </c>
      <c r="E617">
        <v>20856.346920700002</v>
      </c>
      <c r="F617">
        <v>882.65</v>
      </c>
      <c r="G617">
        <v>-37.4710498544815</v>
      </c>
      <c r="H617">
        <f>(Table2[[#This Row],[1Y Return vs Nifty]]-AVERAGE(Table2[1Y Return vs Nifty]))/_xlfn.STDEV.P(Table2[1Y Return vs Nifty])</f>
        <v>-1.046505055588715</v>
      </c>
      <c r="I617">
        <v>6.1832542149802299</v>
      </c>
      <c r="J617">
        <f>(Table2[[#This Row],[1M Return vs Nifty]]-AVERAGE(Table2[1M Return vs Nifty]))/_xlfn.STDEV.P(Table2[1M Return vs Nifty])</f>
        <v>0.91103636197353821</v>
      </c>
      <c r="K617">
        <v>3.4012792302738899</v>
      </c>
      <c r="L617">
        <f>(Table2[[#This Row],[6M Return vs Nifty]]-AVERAGE(Table2[6M Return vs Nifty]))/_xlfn.STDEV.P(Table2[6M Return vs Nifty])</f>
        <v>-3.656093095668396E-3</v>
      </c>
      <c r="M617">
        <v>5.3636783581151697</v>
      </c>
      <c r="N617">
        <f>(Table2[[#This Row],[1W Return vs Nifty]]-AVERAGE(Table2[1W Return vs Nifty]))/_xlfn.STDEV.P(Table2[1W Return vs Nifty])</f>
        <v>1.0443190983391439</v>
      </c>
      <c r="O617">
        <v>855.58</v>
      </c>
      <c r="P617">
        <v>846.67532133233203</v>
      </c>
      <c r="Q617">
        <v>845.29222773634001</v>
      </c>
      <c r="R617">
        <v>62.393186132595503</v>
      </c>
      <c r="S617" s="1">
        <f>(Table2[[#This Row],[Close Price]]-Table2[[#This Row],[20D EMA]])/Table2[[#This Row],[20D EMA]]</f>
        <v>3.1639355758666561E-2</v>
      </c>
      <c r="T617" s="1">
        <f>(Table2[[#This Row],[Close Price]]-Table2[[#This Row],[50D EMA]])/Table2[[#This Row],[50D EMA]]</f>
        <v>4.248934362591085E-2</v>
      </c>
      <c r="U617" s="1">
        <f>(Table2[[#This Row],[Close Price]]-Table2[[#This Row],[200D EMA]])/Table2[[#This Row],[200D EMA]]</f>
        <v>4.4195097314100047E-2</v>
      </c>
      <c r="V617">
        <v>0.94486296614061505</v>
      </c>
      <c r="W617">
        <v>864.2</v>
      </c>
      <c r="X617">
        <v>888</v>
      </c>
      <c r="Y617">
        <v>840.25</v>
      </c>
      <c r="Z617">
        <v>888</v>
      </c>
      <c r="AA617">
        <v>823.9</v>
      </c>
      <c r="AB617">
        <v>888</v>
      </c>
      <c r="AC617" s="1">
        <f>(Table2[[#This Row],[Close Price]]/Table2[[#This Row],[Day Low]])-1</f>
        <v>2.1349224716500803E-2</v>
      </c>
      <c r="AD617" s="1">
        <f>(Table2[[#This Row],[Day High]]/Table2[[#This Row],[Close Price]])-1</f>
        <v>6.0612926981249426E-3</v>
      </c>
      <c r="AE617" s="1">
        <f>(Table2[[#This Row],[Close Price]]/Table2[[#This Row],[Current Week Low]])-1</f>
        <v>5.0461172270157562E-2</v>
      </c>
      <c r="AF617" s="1">
        <f>(Table2[[#This Row],[Current Week High]]/Table2[[#This Row],[Close Price]])-1</f>
        <v>6.0612926981249426E-3</v>
      </c>
      <c r="AG617" s="1">
        <f>(Table2[[#This Row],[Close Price]]/Table2[[#This Row],[Current Month Low]])-1</f>
        <v>7.1307197475421802E-2</v>
      </c>
      <c r="AH617" s="1">
        <f>(Table2[[#This Row],[Current Month High]]/Table2[[#This Row],[Close Price]])-1</f>
        <v>6.0612926981249426E-3</v>
      </c>
      <c r="AI617">
        <v>19.888970713193199</v>
      </c>
      <c r="AJ617">
        <v>26.092857142857099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0.14000000000000001</v>
      </c>
      <c r="AM617" t="s">
        <v>3159</v>
      </c>
      <c r="AN617">
        <v>1.47</v>
      </c>
      <c r="AO617" t="s">
        <v>3159</v>
      </c>
      <c r="AP617">
        <v>-8.5599027505907005E-2</v>
      </c>
      <c r="AQ617">
        <f>(Table2[[#This Row],[Sharpe Ratio]]-AVERAGE(Table2[Sharpe Ratio]))/_xlfn.STDEV.P(Table2[Sharpe Ratio])</f>
        <v>-1.6931219018408119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-0.78792759021251335</v>
      </c>
      <c r="AS617">
        <f>_xlfn.RANK.AVG(Table2[[#This Row],[1Y Return vs Nifty Z-Score]],Table2[1Y Return vs Nifty Z-Score])</f>
        <v>670</v>
      </c>
      <c r="AT617">
        <f>_xlfn.RANK.AVG(Table2[[#This Row],[6M Return vs Nifty Z-Score]],Table2[6M Return vs Nifty Z-Score])</f>
        <v>324</v>
      </c>
      <c r="AU617">
        <f>_xlfn.RANK.AVG(Table2[[#This Row],[Sharpe Ratio Z-Score]],Table2[Sharpe Ratio Z-Score])</f>
        <v>696</v>
      </c>
      <c r="AV617">
        <f>(Table2[[#This Row],[Rank 1Y]]+Table2[[#This Row],[Rank 6M]]+Table2[[#This Row],[Rank Sharpe]])/3</f>
        <v>563.33333333333337</v>
      </c>
    </row>
    <row r="618" spans="1:48" hidden="1" x14ac:dyDescent="0.3">
      <c r="A618" t="s">
        <v>1784</v>
      </c>
      <c r="B618" t="s">
        <v>1785</v>
      </c>
      <c r="C618" t="s">
        <v>3126</v>
      </c>
      <c r="D618" t="s">
        <v>473</v>
      </c>
      <c r="E618">
        <v>4389.4751124699997</v>
      </c>
      <c r="F618">
        <v>792.95</v>
      </c>
      <c r="G618">
        <v>-19.735453021866199</v>
      </c>
      <c r="H618">
        <f>(Table2[[#This Row],[1Y Return vs Nifty]]-AVERAGE(Table2[1Y Return vs Nifty]))/_xlfn.STDEV.P(Table2[1Y Return vs Nifty])</f>
        <v>-0.73410378068379445</v>
      </c>
      <c r="I618">
        <v>-9.8042282939382996</v>
      </c>
      <c r="J618">
        <f>(Table2[[#This Row],[1M Return vs Nifty]]-AVERAGE(Table2[1M Return vs Nifty]))/_xlfn.STDEV.P(Table2[1M Return vs Nifty])</f>
        <v>-0.87794328813859779</v>
      </c>
      <c r="K618">
        <v>-1.8472686716006099</v>
      </c>
      <c r="L618">
        <f>(Table2[[#This Row],[6M Return vs Nifty]]-AVERAGE(Table2[6M Return vs Nifty]))/_xlfn.STDEV.P(Table2[6M Return vs Nifty])</f>
        <v>-0.19556705298201771</v>
      </c>
      <c r="M618">
        <v>-1.4930933373093001</v>
      </c>
      <c r="N618">
        <f>(Table2[[#This Row],[1W Return vs Nifty]]-AVERAGE(Table2[1W Return vs Nifty]))/_xlfn.STDEV.P(Table2[1W Return vs Nifty])</f>
        <v>-0.29793169514407652</v>
      </c>
      <c r="O618">
        <v>826.77</v>
      </c>
      <c r="P618">
        <v>853.20522953163595</v>
      </c>
      <c r="Q618">
        <v>818.63787950218796</v>
      </c>
      <c r="R618">
        <v>24.240318275880099</v>
      </c>
      <c r="S618" s="1">
        <f>(Table2[[#This Row],[Close Price]]-Table2[[#This Row],[20D EMA]])/Table2[[#This Row],[20D EMA]]</f>
        <v>-4.0906177050449265E-2</v>
      </c>
      <c r="T618" s="1">
        <f>(Table2[[#This Row],[Close Price]]-Table2[[#This Row],[50D EMA]])/Table2[[#This Row],[50D EMA]]</f>
        <v>-7.0622199027908922E-2</v>
      </c>
      <c r="U618" s="1">
        <f>(Table2[[#This Row],[Close Price]]-Table2[[#This Row],[200D EMA]])/Table2[[#This Row],[200D EMA]]</f>
        <v>-3.1378806362843431E-2</v>
      </c>
      <c r="V618">
        <v>0.40035311878511198</v>
      </c>
      <c r="W618">
        <v>771</v>
      </c>
      <c r="X618">
        <v>799.95</v>
      </c>
      <c r="Y618">
        <v>751.3</v>
      </c>
      <c r="Z618">
        <v>799.95</v>
      </c>
      <c r="AA618">
        <v>744.2</v>
      </c>
      <c r="AB618">
        <v>916.2</v>
      </c>
      <c r="AC618" s="1">
        <f>(Table2[[#This Row],[Close Price]]/Table2[[#This Row],[Day Low]])-1</f>
        <v>2.846952010376147E-2</v>
      </c>
      <c r="AD618" s="1">
        <f>(Table2[[#This Row],[Day High]]/Table2[[#This Row],[Close Price]])-1</f>
        <v>8.8277949429345082E-3</v>
      </c>
      <c r="AE618" s="1">
        <f>(Table2[[#This Row],[Close Price]]/Table2[[#This Row],[Current Week Low]])-1</f>
        <v>5.5437242113669738E-2</v>
      </c>
      <c r="AF618" s="1">
        <f>(Table2[[#This Row],[Current Week High]]/Table2[[#This Row],[Close Price]])-1</f>
        <v>8.8277949429345082E-3</v>
      </c>
      <c r="AG618" s="1">
        <f>(Table2[[#This Row],[Close Price]]/Table2[[#This Row],[Current Month Low]])-1</f>
        <v>6.5506584251545208E-2</v>
      </c>
      <c r="AH618" s="1">
        <f>(Table2[[#This Row],[Current Month High]]/Table2[[#This Row],[Close Price]])-1</f>
        <v>0.15543224667381295</v>
      </c>
      <c r="AI618">
        <v>22.668516299892701</v>
      </c>
      <c r="AJ618">
        <v>20.701727680949801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3158</v>
      </c>
      <c r="AN618">
        <v>-8.06</v>
      </c>
      <c r="AO618" t="s">
        <v>3158</v>
      </c>
      <c r="AP618">
        <v>-0.13654388254312</v>
      </c>
      <c r="AQ618">
        <f>(Table2[[#This Row],[Sharpe Ratio]]-AVERAGE(Table2[Sharpe Ratio]))/_xlfn.STDEV.P(Table2[Sharpe Ratio])</f>
        <v>-2.2986382585144085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568</v>
      </c>
      <c r="AT618">
        <f>_xlfn.RANK.AVG(Table2[[#This Row],[6M Return vs Nifty Z-Score]],Table2[6M Return vs Nifty Z-Score])</f>
        <v>394</v>
      </c>
      <c r="AU618">
        <f>_xlfn.RANK.AVG(Table2[[#This Row],[Sharpe Ratio Z-Score]],Table2[Sharpe Ratio Z-Score])</f>
        <v>729</v>
      </c>
      <c r="AV618">
        <f>(Table2[[#This Row],[Rank 1Y]]+Table2[[#This Row],[Rank 6M]]+Table2[[#This Row],[Rank Sharpe]])/3</f>
        <v>563.66666666666663</v>
      </c>
    </row>
    <row r="619" spans="1:48" hidden="1" x14ac:dyDescent="0.3">
      <c r="A619" t="s">
        <v>1583</v>
      </c>
      <c r="B619" t="s">
        <v>1584</v>
      </c>
      <c r="C619" t="s">
        <v>3124</v>
      </c>
      <c r="D619" t="s">
        <v>1585</v>
      </c>
      <c r="E619">
        <v>5876.2313703899999</v>
      </c>
      <c r="F619">
        <v>431.1</v>
      </c>
      <c r="G619">
        <v>-16.3440732929785</v>
      </c>
      <c r="H619">
        <f>(Table2[[#This Row],[1Y Return vs Nifty]]-AVERAGE(Table2[1Y Return vs Nifty]))/_xlfn.STDEV.P(Table2[1Y Return vs Nifty])</f>
        <v>-0.67436678051457088</v>
      </c>
      <c r="I619">
        <v>-10.5086041843131</v>
      </c>
      <c r="J619">
        <f>(Table2[[#This Row],[1M Return vs Nifty]]-AVERAGE(Table2[1M Return vs Nifty]))/_xlfn.STDEV.P(Table2[1M Return vs Nifty])</f>
        <v>-0.95676208485704228</v>
      </c>
      <c r="K619">
        <v>-21.4080047795984</v>
      </c>
      <c r="L619">
        <f>(Table2[[#This Row],[6M Return vs Nifty]]-AVERAGE(Table2[6M Return vs Nifty]))/_xlfn.STDEV.P(Table2[6M Return vs Nifty])</f>
        <v>-0.91079719144159621</v>
      </c>
      <c r="M619">
        <v>-8.5010734402225694</v>
      </c>
      <c r="N619">
        <f>(Table2[[#This Row],[1W Return vs Nifty]]-AVERAGE(Table2[1W Return vs Nifty]))/_xlfn.STDEV.P(Table2[1W Return vs Nifty])</f>
        <v>-1.6697823665215268</v>
      </c>
      <c r="O619">
        <v>469.71</v>
      </c>
      <c r="P619">
        <v>482.49748833362702</v>
      </c>
      <c r="Q619">
        <v>465.67814609436903</v>
      </c>
      <c r="R619">
        <v>22.462163256907999</v>
      </c>
      <c r="S619" s="1">
        <f>(Table2[[#This Row],[Close Price]]-Table2[[#This Row],[20D EMA]])/Table2[[#This Row],[20D EMA]]</f>
        <v>-8.2199655106342126E-2</v>
      </c>
      <c r="T619" s="1">
        <f>(Table2[[#This Row],[Close Price]]-Table2[[#This Row],[50D EMA]])/Table2[[#This Row],[50D EMA]]</f>
        <v>-0.10652384639583401</v>
      </c>
      <c r="U619" s="1">
        <f>(Table2[[#This Row],[Close Price]]-Table2[[#This Row],[200D EMA]])/Table2[[#This Row],[200D EMA]]</f>
        <v>-7.4253315051125007E-2</v>
      </c>
      <c r="V619">
        <v>1.1963603491577</v>
      </c>
      <c r="W619">
        <v>419.1</v>
      </c>
      <c r="X619">
        <v>438</v>
      </c>
      <c r="Y619">
        <v>410.85</v>
      </c>
      <c r="Z619">
        <v>438</v>
      </c>
      <c r="AA619">
        <v>410.85</v>
      </c>
      <c r="AB619">
        <v>525</v>
      </c>
      <c r="AC619" s="1">
        <f>(Table2[[#This Row],[Close Price]]/Table2[[#This Row],[Day Low]])-1</f>
        <v>2.8632784538296319E-2</v>
      </c>
      <c r="AD619" s="1">
        <f>(Table2[[#This Row],[Day High]]/Table2[[#This Row],[Close Price]])-1</f>
        <v>1.6005567153792644E-2</v>
      </c>
      <c r="AE619" s="1">
        <f>(Table2[[#This Row],[Close Price]]/Table2[[#This Row],[Current Week Low]])-1</f>
        <v>4.9288061336254074E-2</v>
      </c>
      <c r="AF619" s="1">
        <f>(Table2[[#This Row],[Current Week High]]/Table2[[#This Row],[Close Price]])-1</f>
        <v>1.6005567153792644E-2</v>
      </c>
      <c r="AG619" s="1">
        <f>(Table2[[#This Row],[Close Price]]/Table2[[#This Row],[Current Month Low]])-1</f>
        <v>4.9288061336254074E-2</v>
      </c>
      <c r="AH619" s="1">
        <f>(Table2[[#This Row],[Current Month High]]/Table2[[#This Row],[Close Price]])-1</f>
        <v>0.21781489213639516</v>
      </c>
      <c r="AI619">
        <v>33.820459290187799</v>
      </c>
      <c r="AJ619">
        <v>16.829268292682901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-0.13</v>
      </c>
      <c r="AM619" t="s">
        <v>3158</v>
      </c>
      <c r="AN619">
        <v>-13.39</v>
      </c>
      <c r="AO619" t="s">
        <v>3158</v>
      </c>
      <c r="AQ619">
        <f>(Table2[[#This Row],[Sharpe Ratio]]-AVERAGE(Table2[Sharpe Ratio]))/_xlfn.STDEV.P(Table2[Sharpe Ratio])</f>
        <v>-0.67571570385832536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551</v>
      </c>
      <c r="AT619">
        <f>_xlfn.RANK.AVG(Table2[[#This Row],[6M Return vs Nifty Z-Score]],Table2[6M Return vs Nifty Z-Score])</f>
        <v>621</v>
      </c>
      <c r="AU619">
        <f>_xlfn.RANK.AVG(Table2[[#This Row],[Sharpe Ratio Z-Score]],Table2[Sharpe Ratio Z-Score])</f>
        <v>521.5</v>
      </c>
      <c r="AV619">
        <f>(Table2[[#This Row],[Rank 1Y]]+Table2[[#This Row],[Rank 6M]]+Table2[[#This Row],[Rank Sharpe]])/3</f>
        <v>564.5</v>
      </c>
    </row>
    <row r="620" spans="1:48" hidden="1" x14ac:dyDescent="0.3">
      <c r="A620" t="s">
        <v>461</v>
      </c>
      <c r="B620" t="s">
        <v>462</v>
      </c>
      <c r="C620" t="s">
        <v>3119</v>
      </c>
      <c r="D620" t="s">
        <v>120</v>
      </c>
      <c r="E620">
        <v>47926.484928266997</v>
      </c>
      <c r="F620">
        <v>116.03</v>
      </c>
      <c r="G620">
        <v>11.211360651526901</v>
      </c>
      <c r="H620">
        <f>(Table2[[#This Row],[1Y Return vs Nifty]]-AVERAGE(Table2[1Y Return vs Nifty]))/_xlfn.STDEV.P(Table2[1Y Return vs Nifty])</f>
        <v>-0.18899531114336426</v>
      </c>
      <c r="I620">
        <v>-12.449881979490099</v>
      </c>
      <c r="J620">
        <f>(Table2[[#This Row],[1M Return vs Nifty]]-AVERAGE(Table2[1M Return vs Nifty]))/_xlfn.STDEV.P(Table2[1M Return vs Nifty])</f>
        <v>-1.1739886850330779</v>
      </c>
      <c r="K620">
        <v>-37.0159432332918</v>
      </c>
      <c r="L620">
        <f>(Table2[[#This Row],[6M Return vs Nifty]]-AVERAGE(Table2[6M Return vs Nifty]))/_xlfn.STDEV.P(Table2[6M Return vs Nifty])</f>
        <v>-1.4814949361312444</v>
      </c>
      <c r="M620">
        <v>-3.41212162923481</v>
      </c>
      <c r="N620">
        <f>(Table2[[#This Row],[1W Return vs Nifty]]-AVERAGE(Table2[1W Return vs Nifty]))/_xlfn.STDEV.P(Table2[1W Return vs Nifty])</f>
        <v>-0.67359204406200968</v>
      </c>
      <c r="O620">
        <v>123.88</v>
      </c>
      <c r="P620">
        <v>129.927235866085</v>
      </c>
      <c r="Q620">
        <v>132.011502514472</v>
      </c>
      <c r="R620">
        <v>30.187330997981402</v>
      </c>
      <c r="S620" s="1">
        <f>(Table2[[#This Row],[Close Price]]-Table2[[#This Row],[20D EMA]])/Table2[[#This Row],[20D EMA]]</f>
        <v>-6.3367775266386789E-2</v>
      </c>
      <c r="T620" s="1">
        <f>(Table2[[#This Row],[Close Price]]-Table2[[#This Row],[50D EMA]])/Table2[[#This Row],[50D EMA]]</f>
        <v>-0.10696168338722123</v>
      </c>
      <c r="U620" s="1">
        <f>(Table2[[#This Row],[Close Price]]-Table2[[#This Row],[200D EMA]])/Table2[[#This Row],[200D EMA]]</f>
        <v>-0.1210614394205535</v>
      </c>
      <c r="V620">
        <v>0.91793925987828895</v>
      </c>
      <c r="W620">
        <v>113.6</v>
      </c>
      <c r="X620">
        <v>117.59</v>
      </c>
      <c r="Y620">
        <v>111.2</v>
      </c>
      <c r="Z620">
        <v>117.59</v>
      </c>
      <c r="AA620">
        <v>110.4</v>
      </c>
      <c r="AB620">
        <v>142.12</v>
      </c>
      <c r="AC620" s="1">
        <f>(Table2[[#This Row],[Close Price]]/Table2[[#This Row],[Day Low]])-1</f>
        <v>2.1390845070422548E-2</v>
      </c>
      <c r="AD620" s="1">
        <f>(Table2[[#This Row],[Day High]]/Table2[[#This Row],[Close Price]])-1</f>
        <v>1.3444798758941667E-2</v>
      </c>
      <c r="AE620" s="1">
        <f>(Table2[[#This Row],[Close Price]]/Table2[[#This Row],[Current Week Low]])-1</f>
        <v>4.3435251798561225E-2</v>
      </c>
      <c r="AF620" s="1">
        <f>(Table2[[#This Row],[Current Week High]]/Table2[[#This Row],[Close Price]])-1</f>
        <v>1.3444798758941667E-2</v>
      </c>
      <c r="AG620" s="1">
        <f>(Table2[[#This Row],[Close Price]]/Table2[[#This Row],[Current Month Low]])-1</f>
        <v>5.0996376811594191E-2</v>
      </c>
      <c r="AH620" s="1">
        <f>(Table2[[#This Row],[Current Month High]]/Table2[[#This Row],[Close Price]])-1</f>
        <v>0.22485564078255615</v>
      </c>
      <c r="AI620">
        <v>51.124709126949902</v>
      </c>
      <c r="AJ620">
        <v>40.472154963680303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-0.14000000000000001</v>
      </c>
      <c r="AM620" t="s">
        <v>3158</v>
      </c>
      <c r="AN620">
        <v>-13.62</v>
      </c>
      <c r="AO620" t="s">
        <v>3158</v>
      </c>
      <c r="AP620">
        <v>-2.5763648187701001E-2</v>
      </c>
      <c r="AQ620">
        <f>(Table2[[#This Row],[Sharpe Ratio]]-AVERAGE(Table2[Sharpe Ratio]))/_xlfn.STDEV.P(Table2[Sharpe Ratio])</f>
        <v>-0.98193524995069659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364</v>
      </c>
      <c r="AT620">
        <f>_xlfn.RANK.AVG(Table2[[#This Row],[6M Return vs Nifty Z-Score]],Table2[6M Return vs Nifty Z-Score])</f>
        <v>712</v>
      </c>
      <c r="AU620">
        <f>_xlfn.RANK.AVG(Table2[[#This Row],[Sharpe Ratio Z-Score]],Table2[Sharpe Ratio Z-Score])</f>
        <v>618</v>
      </c>
      <c r="AV620">
        <f>(Table2[[#This Row],[Rank 1Y]]+Table2[[#This Row],[Rank 6M]]+Table2[[#This Row],[Rank Sharpe]])/3</f>
        <v>564.66666666666663</v>
      </c>
    </row>
    <row r="621" spans="1:48" hidden="1" x14ac:dyDescent="0.3">
      <c r="A621" t="s">
        <v>1814</v>
      </c>
      <c r="B621" t="s">
        <v>1815</v>
      </c>
      <c r="C621" t="s">
        <v>3112</v>
      </c>
      <c r="D621" t="s">
        <v>54</v>
      </c>
      <c r="E621">
        <v>4176.80255098</v>
      </c>
      <c r="F621">
        <v>46.51</v>
      </c>
      <c r="G621">
        <v>-4.4490173006838303</v>
      </c>
      <c r="H621">
        <f>(Table2[[#This Row],[1Y Return vs Nifty]]-AVERAGE(Table2[1Y Return vs Nifty]))/_xlfn.STDEV.P(Table2[1Y Return vs Nifty])</f>
        <v>-0.46484292337407795</v>
      </c>
      <c r="I621">
        <v>-22.551367728748801</v>
      </c>
      <c r="J621">
        <f>(Table2[[#This Row],[1M Return vs Nifty]]-AVERAGE(Table2[1M Return vs Nifty]))/_xlfn.STDEV.P(Table2[1M Return vs Nifty])</f>
        <v>-2.3043325294276253</v>
      </c>
      <c r="K621">
        <v>-42.539711815024098</v>
      </c>
      <c r="L621">
        <f>(Table2[[#This Row],[6M Return vs Nifty]]-AVERAGE(Table2[6M Return vs Nifty]))/_xlfn.STDEV.P(Table2[6M Return vs Nifty])</f>
        <v>-1.6834692251211005</v>
      </c>
      <c r="M621">
        <v>-7.5648148624390101</v>
      </c>
      <c r="N621">
        <f>(Table2[[#This Row],[1W Return vs Nifty]]-AVERAGE(Table2[1W Return vs Nifty]))/_xlfn.STDEV.P(Table2[1W Return vs Nifty])</f>
        <v>-1.4865045975134019</v>
      </c>
      <c r="O621">
        <v>49.48</v>
      </c>
      <c r="P621">
        <v>55.545015701203504</v>
      </c>
      <c r="Q621">
        <v>59.835644755664902</v>
      </c>
      <c r="R621">
        <v>26.306685262990701</v>
      </c>
      <c r="S621" s="1">
        <f>(Table2[[#This Row],[Close Price]]-Table2[[#This Row],[20D EMA]])/Table2[[#This Row],[20D EMA]]</f>
        <v>-6.0024252223120432E-2</v>
      </c>
      <c r="T621" s="1">
        <f>(Table2[[#This Row],[Close Price]]-Table2[[#This Row],[50D EMA]])/Table2[[#This Row],[50D EMA]]</f>
        <v>-0.1626611422671313</v>
      </c>
      <c r="U621" s="1">
        <f>(Table2[[#This Row],[Close Price]]-Table2[[#This Row],[200D EMA]])/Table2[[#This Row],[200D EMA]]</f>
        <v>-0.22270412243537005</v>
      </c>
      <c r="V621">
        <v>1.3925395116602399</v>
      </c>
      <c r="W621">
        <v>43.57</v>
      </c>
      <c r="X621">
        <v>47.99</v>
      </c>
      <c r="Y621">
        <v>40.770000000000003</v>
      </c>
      <c r="Z621">
        <v>47.99</v>
      </c>
      <c r="AA621">
        <v>40.25</v>
      </c>
      <c r="AB621">
        <v>61.2</v>
      </c>
      <c r="AC621" s="1">
        <f>(Table2[[#This Row],[Close Price]]/Table2[[#This Row],[Day Low]])-1</f>
        <v>6.7477622217121835E-2</v>
      </c>
      <c r="AD621" s="1">
        <f>(Table2[[#This Row],[Day High]]/Table2[[#This Row],[Close Price]])-1</f>
        <v>3.1821113738980999E-2</v>
      </c>
      <c r="AE621" s="1">
        <f>(Table2[[#This Row],[Close Price]]/Table2[[#This Row],[Current Week Low]])-1</f>
        <v>0.1407897964189353</v>
      </c>
      <c r="AF621" s="1">
        <f>(Table2[[#This Row],[Current Week High]]/Table2[[#This Row],[Close Price]])-1</f>
        <v>3.1821113738980999E-2</v>
      </c>
      <c r="AG621" s="1">
        <f>(Table2[[#This Row],[Close Price]]/Table2[[#This Row],[Current Month Low]])-1</f>
        <v>0.15552795031055888</v>
      </c>
      <c r="AH621" s="1">
        <f>(Table2[[#This Row],[Current Month High]]/Table2[[#This Row],[Close Price]])-1</f>
        <v>0.31584605461191151</v>
      </c>
      <c r="AI621">
        <v>114.211997419909</v>
      </c>
      <c r="AJ621">
        <v>27.424657534246499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-0.31</v>
      </c>
      <c r="AM621" t="s">
        <v>3158</v>
      </c>
      <c r="AN621">
        <v>-10.23</v>
      </c>
      <c r="AO621" t="s">
        <v>3158</v>
      </c>
      <c r="AP621">
        <v>2.0072018973200001E-4</v>
      </c>
      <c r="AQ621">
        <f>(Table2[[#This Row],[Sharpe Ratio]]-AVERAGE(Table2[Sharpe Ratio]))/_xlfn.STDEV.P(Table2[Sharpe Ratio])</f>
        <v>-0.67332999959224049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474</v>
      </c>
      <c r="AT621">
        <f>_xlfn.RANK.AVG(Table2[[#This Row],[6M Return vs Nifty Z-Score]],Table2[6M Return vs Nifty Z-Score])</f>
        <v>725</v>
      </c>
      <c r="AU621">
        <f>_xlfn.RANK.AVG(Table2[[#This Row],[Sharpe Ratio Z-Score]],Table2[Sharpe Ratio Z-Score])</f>
        <v>495</v>
      </c>
      <c r="AV621">
        <f>(Table2[[#This Row],[Rank 1Y]]+Table2[[#This Row],[Rank 6M]]+Table2[[#This Row],[Rank Sharpe]])/3</f>
        <v>564.66666666666663</v>
      </c>
    </row>
    <row r="622" spans="1:48" hidden="1" x14ac:dyDescent="0.3">
      <c r="A622" t="s">
        <v>442</v>
      </c>
      <c r="B622" t="s">
        <v>443</v>
      </c>
      <c r="C622" t="s">
        <v>3121</v>
      </c>
      <c r="D622" t="s">
        <v>444</v>
      </c>
      <c r="E622">
        <v>50903.4963036599</v>
      </c>
      <c r="F622">
        <v>835.45</v>
      </c>
      <c r="G622">
        <v>-5.8760449944436104</v>
      </c>
      <c r="H622">
        <f>(Table2[[#This Row],[1Y Return vs Nifty]]-AVERAGE(Table2[1Y Return vs Nifty]))/_xlfn.STDEV.P(Table2[1Y Return vs Nifty])</f>
        <v>-0.48997910994070981</v>
      </c>
      <c r="I622">
        <v>-5.5255711692772698</v>
      </c>
      <c r="J622">
        <f>(Table2[[#This Row],[1M Return vs Nifty]]-AVERAGE(Table2[1M Return vs Nifty]))/_xlfn.STDEV.P(Table2[1M Return vs Nifty])</f>
        <v>-0.39916681275819288</v>
      </c>
      <c r="K622">
        <v>-26.410312584514799</v>
      </c>
      <c r="L622">
        <f>(Table2[[#This Row],[6M Return vs Nifty]]-AVERAGE(Table2[6M Return vs Nifty]))/_xlfn.STDEV.P(Table2[6M Return vs Nifty])</f>
        <v>-1.0937044851228872</v>
      </c>
      <c r="M622">
        <v>-3.9805241625361001</v>
      </c>
      <c r="N622">
        <f>(Table2[[#This Row],[1W Return vs Nifty]]-AVERAGE(Table2[1W Return vs Nifty]))/_xlfn.STDEV.P(Table2[1W Return vs Nifty])</f>
        <v>-0.78485996798175151</v>
      </c>
      <c r="O622">
        <v>852.08</v>
      </c>
      <c r="P622">
        <v>899.66615962037395</v>
      </c>
      <c r="Q622">
        <v>927.56037581271596</v>
      </c>
      <c r="R622">
        <v>34.2622397906472</v>
      </c>
      <c r="S622" s="1">
        <f>(Table2[[#This Row],[Close Price]]-Table2[[#This Row],[20D EMA]])/Table2[[#This Row],[20D EMA]]</f>
        <v>-1.9516946765561913E-2</v>
      </c>
      <c r="T622" s="1">
        <f>(Table2[[#This Row],[Close Price]]-Table2[[#This Row],[50D EMA]])/Table2[[#This Row],[50D EMA]]</f>
        <v>-7.1377764889446055E-2</v>
      </c>
      <c r="U622" s="1">
        <f>(Table2[[#This Row],[Close Price]]-Table2[[#This Row],[200D EMA]])/Table2[[#This Row],[200D EMA]]</f>
        <v>-9.9303914025014317E-2</v>
      </c>
      <c r="V622">
        <v>0.81290829111899299</v>
      </c>
      <c r="W622">
        <v>801.3</v>
      </c>
      <c r="X622">
        <v>844.25</v>
      </c>
      <c r="Y622">
        <v>778.75</v>
      </c>
      <c r="Z622">
        <v>844.25</v>
      </c>
      <c r="AA622">
        <v>778.75</v>
      </c>
      <c r="AB622">
        <v>926.95</v>
      </c>
      <c r="AC622" s="1">
        <f>(Table2[[#This Row],[Close Price]]/Table2[[#This Row],[Day Low]])-1</f>
        <v>4.2618245351304207E-2</v>
      </c>
      <c r="AD622" s="1">
        <f>(Table2[[#This Row],[Day High]]/Table2[[#This Row],[Close Price]])-1</f>
        <v>1.0533245556286985E-2</v>
      </c>
      <c r="AE622" s="1">
        <f>(Table2[[#This Row],[Close Price]]/Table2[[#This Row],[Current Week Low]])-1</f>
        <v>7.2808988764045068E-2</v>
      </c>
      <c r="AF622" s="1">
        <f>(Table2[[#This Row],[Current Week High]]/Table2[[#This Row],[Close Price]])-1</f>
        <v>1.0533245556286985E-2</v>
      </c>
      <c r="AG622" s="1">
        <f>(Table2[[#This Row],[Close Price]]/Table2[[#This Row],[Current Month Low]])-1</f>
        <v>7.2808988764045068E-2</v>
      </c>
      <c r="AH622" s="1">
        <f>(Table2[[#This Row],[Current Month High]]/Table2[[#This Row],[Close Price]])-1</f>
        <v>0.1095218145909389</v>
      </c>
      <c r="AI622">
        <v>41.241247232030602</v>
      </c>
      <c r="AJ622">
        <v>24.285926807497699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-0.12</v>
      </c>
      <c r="AM622" t="s">
        <v>3158</v>
      </c>
      <c r="AN622">
        <v>-5.15</v>
      </c>
      <c r="AO622" t="s">
        <v>3158</v>
      </c>
      <c r="AP622">
        <v>-4.0065706302399998E-4</v>
      </c>
      <c r="AQ622">
        <f>(Table2[[#This Row],[Sharpe Ratio]]-AVERAGE(Table2[Sharpe Ratio]))/_xlfn.STDEV.P(Table2[Sharpe Ratio])</f>
        <v>-0.68047780210947606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481</v>
      </c>
      <c r="AT622">
        <f>_xlfn.RANK.AVG(Table2[[#This Row],[6M Return vs Nifty Z-Score]],Table2[6M Return vs Nifty Z-Score])</f>
        <v>667</v>
      </c>
      <c r="AU622">
        <f>_xlfn.RANK.AVG(Table2[[#This Row],[Sharpe Ratio Z-Score]],Table2[Sharpe Ratio Z-Score])</f>
        <v>549</v>
      </c>
      <c r="AV622">
        <f>(Table2[[#This Row],[Rank 1Y]]+Table2[[#This Row],[Rank 6M]]+Table2[[#This Row],[Rank Sharpe]])/3</f>
        <v>565.66666666666663</v>
      </c>
    </row>
    <row r="623" spans="1:48" hidden="1" x14ac:dyDescent="0.3">
      <c r="A623" t="s">
        <v>1072</v>
      </c>
      <c r="B623" t="s">
        <v>1073</v>
      </c>
      <c r="C623" t="s">
        <v>3124</v>
      </c>
      <c r="D623" t="s">
        <v>537</v>
      </c>
      <c r="E623">
        <v>11994.1287292</v>
      </c>
      <c r="F623">
        <v>771.7</v>
      </c>
      <c r="G623">
        <v>-31.783220955610499</v>
      </c>
      <c r="H623">
        <f>(Table2[[#This Row],[1Y Return vs Nifty]]-AVERAGE(Table2[1Y Return vs Nifty]))/_xlfn.STDEV.P(Table2[1Y Return vs Nifty])</f>
        <v>-0.94631756169052783</v>
      </c>
      <c r="I623">
        <v>-13.228013385251201</v>
      </c>
      <c r="J623">
        <f>(Table2[[#This Row],[1M Return vs Nifty]]-AVERAGE(Table2[1M Return vs Nifty]))/_xlfn.STDEV.P(Table2[1M Return vs Nifty])</f>
        <v>-1.2610606333053094</v>
      </c>
      <c r="K623">
        <v>-16.677409346867002</v>
      </c>
      <c r="L623">
        <f>(Table2[[#This Row],[6M Return vs Nifty]]-AVERAGE(Table2[6M Return vs Nifty]))/_xlfn.STDEV.P(Table2[6M Return vs Nifty])</f>
        <v>-0.7378249470603977</v>
      </c>
      <c r="M623">
        <v>-11.4756690262455</v>
      </c>
      <c r="N623">
        <f>(Table2[[#This Row],[1W Return vs Nifty]]-AVERAGE(Table2[1W Return vs Nifty]))/_xlfn.STDEV.P(Table2[1W Return vs Nifty])</f>
        <v>-2.252075822244322</v>
      </c>
      <c r="O623">
        <v>829.31</v>
      </c>
      <c r="P623">
        <v>843.17591470341495</v>
      </c>
      <c r="Q623">
        <v>834.65397112465996</v>
      </c>
      <c r="R623">
        <v>16.250404981787501</v>
      </c>
      <c r="S623" s="1">
        <f>(Table2[[#This Row],[Close Price]]-Table2[[#This Row],[20D EMA]])/Table2[[#This Row],[20D EMA]]</f>
        <v>-6.9467388551928591E-2</v>
      </c>
      <c r="T623" s="1">
        <f>(Table2[[#This Row],[Close Price]]-Table2[[#This Row],[50D EMA]])/Table2[[#This Row],[50D EMA]]</f>
        <v>-8.4769872403858193E-2</v>
      </c>
      <c r="U623" s="1">
        <f>(Table2[[#This Row],[Close Price]]-Table2[[#This Row],[200D EMA]])/Table2[[#This Row],[200D EMA]]</f>
        <v>-7.5425234052181142E-2</v>
      </c>
      <c r="V623">
        <v>0.62785151840259401</v>
      </c>
      <c r="W623">
        <v>748.9</v>
      </c>
      <c r="X623">
        <v>779</v>
      </c>
      <c r="Y623">
        <v>727.85</v>
      </c>
      <c r="Z623">
        <v>785.8</v>
      </c>
      <c r="AA623">
        <v>727.85</v>
      </c>
      <c r="AB623">
        <v>944.35</v>
      </c>
      <c r="AC623" s="1">
        <f>(Table2[[#This Row],[Close Price]]/Table2[[#This Row],[Day Low]])-1</f>
        <v>3.0444652156496277E-2</v>
      </c>
      <c r="AD623" s="1">
        <f>(Table2[[#This Row],[Day High]]/Table2[[#This Row],[Close Price]])-1</f>
        <v>9.459634573020459E-3</v>
      </c>
      <c r="AE623" s="1">
        <f>(Table2[[#This Row],[Close Price]]/Table2[[#This Row],[Current Week Low]])-1</f>
        <v>6.0245929793226738E-2</v>
      </c>
      <c r="AF623" s="1">
        <f>(Table2[[#This Row],[Current Week High]]/Table2[[#This Row],[Close Price]])-1</f>
        <v>1.8271348969806755E-2</v>
      </c>
      <c r="AG623" s="1">
        <f>(Table2[[#This Row],[Close Price]]/Table2[[#This Row],[Current Month Low]])-1</f>
        <v>6.0245929793226738E-2</v>
      </c>
      <c r="AH623" s="1">
        <f>(Table2[[#This Row],[Current Month High]]/Table2[[#This Row],[Close Price]])-1</f>
        <v>0.22372683685369954</v>
      </c>
      <c r="AI623">
        <v>24.011921731242701</v>
      </c>
      <c r="AJ623">
        <v>8.8511178503420496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3158</v>
      </c>
      <c r="AN623">
        <v>-11.75</v>
      </c>
      <c r="AO623" t="s">
        <v>3158</v>
      </c>
      <c r="AP623">
        <v>7.7351965806719998E-3</v>
      </c>
      <c r="AQ623">
        <f>(Table2[[#This Row],[Sharpe Ratio]]-AVERAGE(Table2[Sharpe Ratio]))/_xlfn.STDEV.P(Table2[Sharpe Ratio])</f>
        <v>-0.5837773118801507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642</v>
      </c>
      <c r="AT623">
        <f>_xlfn.RANK.AVG(Table2[[#This Row],[6M Return vs Nifty Z-Score]],Table2[6M Return vs Nifty Z-Score])</f>
        <v>573</v>
      </c>
      <c r="AU623">
        <f>_xlfn.RANK.AVG(Table2[[#This Row],[Sharpe Ratio Z-Score]],Table2[Sharpe Ratio Z-Score])</f>
        <v>482</v>
      </c>
      <c r="AV623">
        <f>(Table2[[#This Row],[Rank 1Y]]+Table2[[#This Row],[Rank 6M]]+Table2[[#This Row],[Rank Sharpe]])/3</f>
        <v>565.66666666666663</v>
      </c>
    </row>
    <row r="624" spans="1:48" hidden="1" x14ac:dyDescent="0.3">
      <c r="A624" t="s">
        <v>1241</v>
      </c>
      <c r="B624" t="s">
        <v>1242</v>
      </c>
      <c r="C624" t="s">
        <v>3126</v>
      </c>
      <c r="D624" t="s">
        <v>406</v>
      </c>
      <c r="E624">
        <v>9177.9150601799993</v>
      </c>
      <c r="F624">
        <v>624.6</v>
      </c>
      <c r="G624">
        <v>-35.884269387063803</v>
      </c>
      <c r="H624">
        <f>(Table2[[#This Row],[1Y Return vs Nifty]]-AVERAGE(Table2[1Y Return vs Nifty]))/_xlfn.STDEV.P(Table2[1Y Return vs Nifty])</f>
        <v>-1.0185549253678976</v>
      </c>
      <c r="I624">
        <v>-3.7467177523099702</v>
      </c>
      <c r="J624">
        <f>(Table2[[#This Row],[1M Return vs Nifty]]-AVERAGE(Table2[1M Return vs Nifty]))/_xlfn.STDEV.P(Table2[1M Return vs Nifty])</f>
        <v>-0.20011530094501714</v>
      </c>
      <c r="K624">
        <v>-20.035061459828398</v>
      </c>
      <c r="L624">
        <f>(Table2[[#This Row],[6M Return vs Nifty]]-AVERAGE(Table2[6M Return vs Nifty]))/_xlfn.STDEV.P(Table2[6M Return vs Nifty])</f>
        <v>-0.86059609291060812</v>
      </c>
      <c r="M624">
        <v>-2.23384430999899</v>
      </c>
      <c r="N624">
        <f>(Table2[[#This Row],[1W Return vs Nifty]]-AVERAGE(Table2[1W Return vs Nifty]))/_xlfn.STDEV.P(Table2[1W Return vs Nifty])</f>
        <v>-0.4429377745399653</v>
      </c>
      <c r="O624">
        <v>635.17999999999995</v>
      </c>
      <c r="P624">
        <v>651.09813572133805</v>
      </c>
      <c r="Q624">
        <v>664.79875147607197</v>
      </c>
      <c r="R624">
        <v>37.915565755261802</v>
      </c>
      <c r="S624" s="1">
        <f>(Table2[[#This Row],[Close Price]]-Table2[[#This Row],[20D EMA]])/Table2[[#This Row],[20D EMA]]</f>
        <v>-1.6656695739790183E-2</v>
      </c>
      <c r="T624" s="1">
        <f>(Table2[[#This Row],[Close Price]]-Table2[[#This Row],[50D EMA]])/Table2[[#This Row],[50D EMA]]</f>
        <v>-4.0697606501332244E-2</v>
      </c>
      <c r="U624" s="1">
        <f>(Table2[[#This Row],[Close Price]]-Table2[[#This Row],[200D EMA]])/Table2[[#This Row],[200D EMA]]</f>
        <v>-6.0467549595749834E-2</v>
      </c>
      <c r="V624">
        <v>0.56150911309255103</v>
      </c>
      <c r="W624">
        <v>612.65</v>
      </c>
      <c r="X624">
        <v>632</v>
      </c>
      <c r="Y624">
        <v>589.5</v>
      </c>
      <c r="Z624">
        <v>632</v>
      </c>
      <c r="AA624">
        <v>589.5</v>
      </c>
      <c r="AB624">
        <v>701.95</v>
      </c>
      <c r="AC624" s="1">
        <f>(Table2[[#This Row],[Close Price]]/Table2[[#This Row],[Day Low]])-1</f>
        <v>1.9505427242308082E-2</v>
      </c>
      <c r="AD624" s="1">
        <f>(Table2[[#This Row],[Day High]]/Table2[[#This Row],[Close Price]])-1</f>
        <v>1.1847582452769734E-2</v>
      </c>
      <c r="AE624" s="1">
        <f>(Table2[[#This Row],[Close Price]]/Table2[[#This Row],[Current Week Low]])-1</f>
        <v>5.954198473282446E-2</v>
      </c>
      <c r="AF624" s="1">
        <f>(Table2[[#This Row],[Current Week High]]/Table2[[#This Row],[Close Price]])-1</f>
        <v>1.1847582452769734E-2</v>
      </c>
      <c r="AG624" s="1">
        <f>(Table2[[#This Row],[Close Price]]/Table2[[#This Row],[Current Month Low]])-1</f>
        <v>5.954198473282446E-2</v>
      </c>
      <c r="AH624" s="1">
        <f>(Table2[[#This Row],[Current Month High]]/Table2[[#This Row],[Close Price]])-1</f>
        <v>0.12383925712455968</v>
      </c>
      <c r="AI624">
        <v>30.467499199487602</v>
      </c>
      <c r="AJ624">
        <v>5.9541984732824398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-0.03</v>
      </c>
      <c r="AM624" t="s">
        <v>3158</v>
      </c>
      <c r="AN624">
        <v>-3.57</v>
      </c>
      <c r="AO624" t="s">
        <v>3158</v>
      </c>
      <c r="AP624">
        <v>2.3732259624330999E-2</v>
      </c>
      <c r="AQ624">
        <f>(Table2[[#This Row],[Sharpe Ratio]]-AVERAGE(Table2[Sharpe Ratio]))/_xlfn.STDEV.P(Table2[Sharpe Ratio])</f>
        <v>-0.39364067640246253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663</v>
      </c>
      <c r="AT624">
        <f>_xlfn.RANK.AVG(Table2[[#This Row],[6M Return vs Nifty Z-Score]],Table2[6M Return vs Nifty Z-Score])</f>
        <v>605</v>
      </c>
      <c r="AU624">
        <f>_xlfn.RANK.AVG(Table2[[#This Row],[Sharpe Ratio Z-Score]],Table2[Sharpe Ratio Z-Score])</f>
        <v>437</v>
      </c>
      <c r="AV624">
        <f>(Table2[[#This Row],[Rank 1Y]]+Table2[[#This Row],[Rank 6M]]+Table2[[#This Row],[Rank Sharpe]])/3</f>
        <v>568.33333333333337</v>
      </c>
    </row>
    <row r="625" spans="1:48" hidden="1" x14ac:dyDescent="0.3">
      <c r="A625" t="s">
        <v>89</v>
      </c>
      <c r="B625" t="s">
        <v>90</v>
      </c>
      <c r="C625" t="s">
        <v>3122</v>
      </c>
      <c r="D625" t="s">
        <v>91</v>
      </c>
      <c r="E625">
        <v>287289.49985730398</v>
      </c>
      <c r="F625">
        <v>2996.65</v>
      </c>
      <c r="G625">
        <v>-26.1707734569619</v>
      </c>
      <c r="H625">
        <f>(Table2[[#This Row],[1Y Return vs Nifty]]-AVERAGE(Table2[1Y Return vs Nifty]))/_xlfn.STDEV.P(Table2[1Y Return vs Nifty])</f>
        <v>-0.84745786328497918</v>
      </c>
      <c r="I625">
        <v>-3.8862916861463899</v>
      </c>
      <c r="J625">
        <f>(Table2[[#This Row],[1M Return vs Nifty]]-AVERAGE(Table2[1M Return vs Nifty]))/_xlfn.STDEV.P(Table2[1M Return vs Nifty])</f>
        <v>-0.21573345265715579</v>
      </c>
      <c r="K625">
        <v>-3.4810822085864901</v>
      </c>
      <c r="L625">
        <f>(Table2[[#This Row],[6M Return vs Nifty]]-AVERAGE(Table2[6M Return vs Nifty]))/_xlfn.STDEV.P(Table2[6M Return vs Nifty])</f>
        <v>-0.25530676194919505</v>
      </c>
      <c r="M625">
        <v>0.16397944062026301</v>
      </c>
      <c r="N625">
        <f>(Table2[[#This Row],[1W Return vs Nifty]]-AVERAGE(Table2[1W Return vs Nifty]))/_xlfn.STDEV.P(Table2[1W Return vs Nifty])</f>
        <v>2.6449420318702583E-2</v>
      </c>
      <c r="O625">
        <v>3050.88</v>
      </c>
      <c r="P625">
        <v>3096.6775733865602</v>
      </c>
      <c r="Q625">
        <v>3054.5635625927698</v>
      </c>
      <c r="R625">
        <v>39.727628759012298</v>
      </c>
      <c r="S625" s="1">
        <f>(Table2[[#This Row],[Close Price]]-Table2[[#This Row],[20D EMA]])/Table2[[#This Row],[20D EMA]]</f>
        <v>-1.7775199286763167E-2</v>
      </c>
      <c r="T625" s="1">
        <f>(Table2[[#This Row],[Close Price]]-Table2[[#This Row],[50D EMA]])/Table2[[#This Row],[50D EMA]]</f>
        <v>-3.2301578390406614E-2</v>
      </c>
      <c r="U625" s="1">
        <f>(Table2[[#This Row],[Close Price]]-Table2[[#This Row],[200D EMA]])/Table2[[#This Row],[200D EMA]]</f>
        <v>-1.8959684880026403E-2</v>
      </c>
      <c r="V625">
        <v>0.63744922434134899</v>
      </c>
      <c r="W625">
        <v>2963.55</v>
      </c>
      <c r="X625">
        <v>3006</v>
      </c>
      <c r="Y625">
        <v>2941.1</v>
      </c>
      <c r="Z625">
        <v>3028</v>
      </c>
      <c r="AA625">
        <v>2941.1</v>
      </c>
      <c r="AB625">
        <v>3328.95</v>
      </c>
      <c r="AC625" s="1">
        <f>(Table2[[#This Row],[Close Price]]/Table2[[#This Row],[Day Low]])-1</f>
        <v>1.1169037134517668E-2</v>
      </c>
      <c r="AD625" s="1">
        <f>(Table2[[#This Row],[Day High]]/Table2[[#This Row],[Close Price]])-1</f>
        <v>3.1201508350990892E-3</v>
      </c>
      <c r="AE625" s="1">
        <f>(Table2[[#This Row],[Close Price]]/Table2[[#This Row],[Current Week Low]])-1</f>
        <v>1.8887491074768059E-2</v>
      </c>
      <c r="AF625" s="1">
        <f>(Table2[[#This Row],[Current Week High]]/Table2[[#This Row],[Close Price]])-1</f>
        <v>1.0461682211803103E-2</v>
      </c>
      <c r="AG625" s="1">
        <f>(Table2[[#This Row],[Close Price]]/Table2[[#This Row],[Current Month Low]])-1</f>
        <v>1.8887491074768059E-2</v>
      </c>
      <c r="AH625" s="1">
        <f>(Table2[[#This Row],[Current Month High]]/Table2[[#This Row],[Close Price]])-1</f>
        <v>0.110890494385397</v>
      </c>
      <c r="AI625">
        <v>14.2258855722223</v>
      </c>
      <c r="AJ625">
        <v>12.229879030747901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0.02</v>
      </c>
      <c r="AM625" t="s">
        <v>3159</v>
      </c>
      <c r="AN625">
        <v>-1.4</v>
      </c>
      <c r="AO625" t="s">
        <v>3158</v>
      </c>
      <c r="AP625">
        <v>-6.5086518335060004E-2</v>
      </c>
      <c r="AQ625">
        <f>(Table2[[#This Row],[Sharpe Ratio]]-AVERAGE(Table2[Sharpe Ratio]))/_xlfn.STDEV.P(Table2[Sharpe Ratio])</f>
        <v>-1.4493159314382607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611</v>
      </c>
      <c r="AT625">
        <f>_xlfn.RANK.AVG(Table2[[#This Row],[6M Return vs Nifty Z-Score]],Table2[6M Return vs Nifty Z-Score])</f>
        <v>413</v>
      </c>
      <c r="AU625">
        <f>_xlfn.RANK.AVG(Table2[[#This Row],[Sharpe Ratio Z-Score]],Table2[Sharpe Ratio Z-Score])</f>
        <v>683</v>
      </c>
      <c r="AV625">
        <f>(Table2[[#This Row],[Rank 1Y]]+Table2[[#This Row],[Rank 6M]]+Table2[[#This Row],[Rank Sharpe]])/3</f>
        <v>569</v>
      </c>
    </row>
    <row r="626" spans="1:48" hidden="1" x14ac:dyDescent="0.3">
      <c r="A626" t="s">
        <v>486</v>
      </c>
      <c r="B626" t="s">
        <v>487</v>
      </c>
      <c r="C626" t="s">
        <v>3114</v>
      </c>
      <c r="D626" t="s">
        <v>125</v>
      </c>
      <c r="E626">
        <v>43968.127207149999</v>
      </c>
      <c r="F626">
        <v>338.3</v>
      </c>
      <c r="G626">
        <v>-24.246099112538801</v>
      </c>
      <c r="H626">
        <f>(Table2[[#This Row],[1Y Return vs Nifty]]-AVERAGE(Table2[1Y Return vs Nifty]))/_xlfn.STDEV.P(Table2[1Y Return vs Nifty])</f>
        <v>-0.81355594700613998</v>
      </c>
      <c r="I626">
        <v>3.02474230067281</v>
      </c>
      <c r="J626">
        <f>(Table2[[#This Row],[1M Return vs Nifty]]-AVERAGE(Table2[1M Return vs Nifty]))/_xlfn.STDEV.P(Table2[1M Return vs Nifty])</f>
        <v>0.55760275939223169</v>
      </c>
      <c r="K626">
        <v>-13.076859560028099</v>
      </c>
      <c r="L626">
        <f>(Table2[[#This Row],[6M Return vs Nifty]]-AVERAGE(Table2[6M Return vs Nifty]))/_xlfn.STDEV.P(Table2[6M Return vs Nifty])</f>
        <v>-0.60617234930777708</v>
      </c>
      <c r="M626">
        <v>6.8317907234237998</v>
      </c>
      <c r="N626">
        <f>(Table2[[#This Row],[1W Return vs Nifty]]-AVERAGE(Table2[1W Return vs Nifty]))/_xlfn.STDEV.P(Table2[1W Return vs Nifty])</f>
        <v>1.3317101731466956</v>
      </c>
      <c r="O626">
        <v>333.76</v>
      </c>
      <c r="P626">
        <v>342.09764913998202</v>
      </c>
      <c r="Q626">
        <v>352.62590639157202</v>
      </c>
      <c r="R626">
        <v>54.936267502488299</v>
      </c>
      <c r="S626" s="1">
        <f>(Table2[[#This Row],[Close Price]]-Table2[[#This Row],[20D EMA]])/Table2[[#This Row],[20D EMA]]</f>
        <v>1.3602588686481365E-2</v>
      </c>
      <c r="T626" s="1">
        <f>(Table2[[#This Row],[Close Price]]-Table2[[#This Row],[50D EMA]])/Table2[[#This Row],[50D EMA]]</f>
        <v>-1.1101067632382541E-2</v>
      </c>
      <c r="U626" s="1">
        <f>(Table2[[#This Row],[Close Price]]-Table2[[#This Row],[200D EMA]])/Table2[[#This Row],[200D EMA]]</f>
        <v>-4.0626358222426967E-2</v>
      </c>
      <c r="V626">
        <v>0.52382276894089597</v>
      </c>
      <c r="W626">
        <v>333</v>
      </c>
      <c r="X626">
        <v>342.3</v>
      </c>
      <c r="Y626">
        <v>316.2</v>
      </c>
      <c r="Z626">
        <v>342.3</v>
      </c>
      <c r="AA626">
        <v>310.2</v>
      </c>
      <c r="AB626">
        <v>355.75</v>
      </c>
      <c r="AC626" s="1">
        <f>(Table2[[#This Row],[Close Price]]/Table2[[#This Row],[Day Low]])-1</f>
        <v>1.5915915915915901E-2</v>
      </c>
      <c r="AD626" s="1">
        <f>(Table2[[#This Row],[Day High]]/Table2[[#This Row],[Close Price]])-1</f>
        <v>1.1823825007389877E-2</v>
      </c>
      <c r="AE626" s="1">
        <f>(Table2[[#This Row],[Close Price]]/Table2[[#This Row],[Current Week Low]])-1</f>
        <v>6.989247311827973E-2</v>
      </c>
      <c r="AF626" s="1">
        <f>(Table2[[#This Row],[Current Week High]]/Table2[[#This Row],[Close Price]])-1</f>
        <v>1.1823825007389877E-2</v>
      </c>
      <c r="AG626" s="1">
        <f>(Table2[[#This Row],[Close Price]]/Table2[[#This Row],[Current Month Low]])-1</f>
        <v>9.0586718246292719E-2</v>
      </c>
      <c r="AH626" s="1">
        <f>(Table2[[#This Row],[Current Month High]]/Table2[[#This Row],[Close Price]])-1</f>
        <v>5.1581436594738461E-2</v>
      </c>
      <c r="AI626">
        <v>21.342004138338702</v>
      </c>
      <c r="AJ626">
        <v>18.369489153254001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3158</v>
      </c>
      <c r="AN626">
        <v>0.51</v>
      </c>
      <c r="AO626" t="s">
        <v>3159</v>
      </c>
      <c r="AP626">
        <v>-1.0708483290192E-2</v>
      </c>
      <c r="AQ626">
        <f>(Table2[[#This Row],[Sharpe Ratio]]-AVERAGE(Table2[Sharpe Ratio]))/_xlfn.STDEV.P(Table2[Sharpe Ratio])</f>
        <v>-0.80299375347964141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601</v>
      </c>
      <c r="AT626">
        <f>_xlfn.RANK.AVG(Table2[[#This Row],[6M Return vs Nifty Z-Score]],Table2[6M Return vs Nifty Z-Score])</f>
        <v>527</v>
      </c>
      <c r="AU626">
        <f>_xlfn.RANK.AVG(Table2[[#This Row],[Sharpe Ratio Z-Score]],Table2[Sharpe Ratio Z-Score])</f>
        <v>579</v>
      </c>
      <c r="AV626">
        <f>(Table2[[#This Row],[Rank 1Y]]+Table2[[#This Row],[Rank 6M]]+Table2[[#This Row],[Rank Sharpe]])/3</f>
        <v>569</v>
      </c>
    </row>
    <row r="627" spans="1:48" hidden="1" x14ac:dyDescent="0.3">
      <c r="A627" t="s">
        <v>749</v>
      </c>
      <c r="B627" t="s">
        <v>750</v>
      </c>
      <c r="C627" t="s">
        <v>3113</v>
      </c>
      <c r="D627" t="s">
        <v>748</v>
      </c>
      <c r="E627">
        <v>21970.67983737</v>
      </c>
      <c r="F627">
        <v>228.65</v>
      </c>
      <c r="G627">
        <v>-42.794001674010403</v>
      </c>
      <c r="H627">
        <f>(Table2[[#This Row],[1Y Return vs Nifty]]-AVERAGE(Table2[1Y Return vs Nifty]))/_xlfn.STDEV.P(Table2[1Y Return vs Nifty])</f>
        <v>-1.1402654714558749</v>
      </c>
      <c r="I627">
        <v>-12.266984840110901</v>
      </c>
      <c r="J627">
        <f>(Table2[[#This Row],[1M Return vs Nifty]]-AVERAGE(Table2[1M Return vs Nifty]))/_xlfn.STDEV.P(Table2[1M Return vs Nifty])</f>
        <v>-1.1535227198487168</v>
      </c>
      <c r="K627">
        <v>-33.200940475869501</v>
      </c>
      <c r="L627">
        <f>(Table2[[#This Row],[6M Return vs Nifty]]-AVERAGE(Table2[6M Return vs Nifty]))/_xlfn.STDEV.P(Table2[6M Return vs Nifty])</f>
        <v>-1.3420009551609076</v>
      </c>
      <c r="M627">
        <v>-1.2638638544746099</v>
      </c>
      <c r="N627">
        <f>(Table2[[#This Row],[1W Return vs Nifty]]-AVERAGE(Table2[1W Return vs Nifty]))/_xlfn.STDEV.P(Table2[1W Return vs Nifty])</f>
        <v>-0.25305876238624114</v>
      </c>
      <c r="O627">
        <v>236.71</v>
      </c>
      <c r="P627">
        <v>258.41816576435599</v>
      </c>
      <c r="Q627">
        <v>271.308210939074</v>
      </c>
      <c r="R627">
        <v>29.4075823380721</v>
      </c>
      <c r="S627" s="1">
        <f>(Table2[[#This Row],[Close Price]]-Table2[[#This Row],[20D EMA]])/Table2[[#This Row],[20D EMA]]</f>
        <v>-3.4050103502175667E-2</v>
      </c>
      <c r="T627" s="1">
        <f>(Table2[[#This Row],[Close Price]]-Table2[[#This Row],[50D EMA]])/Table2[[#This Row],[50D EMA]]</f>
        <v>-0.11519378166123471</v>
      </c>
      <c r="U627" s="1">
        <f>(Table2[[#This Row],[Close Price]]-Table2[[#This Row],[200D EMA]])/Table2[[#This Row],[200D EMA]]</f>
        <v>-0.15723155149422841</v>
      </c>
      <c r="V627">
        <v>0.98342074571135496</v>
      </c>
      <c r="W627">
        <v>216.2</v>
      </c>
      <c r="X627">
        <v>237.4</v>
      </c>
      <c r="Y627">
        <v>210.35</v>
      </c>
      <c r="Z627">
        <v>237.4</v>
      </c>
      <c r="AA627">
        <v>210</v>
      </c>
      <c r="AB627">
        <v>269</v>
      </c>
      <c r="AC627" s="1">
        <f>(Table2[[#This Row],[Close Price]]/Table2[[#This Row],[Day Low]])-1</f>
        <v>5.7585568917668972E-2</v>
      </c>
      <c r="AD627" s="1">
        <f>(Table2[[#This Row],[Day High]]/Table2[[#This Row],[Close Price]])-1</f>
        <v>3.8268095342226083E-2</v>
      </c>
      <c r="AE627" s="1">
        <f>(Table2[[#This Row],[Close Price]]/Table2[[#This Row],[Current Week Low]])-1</f>
        <v>8.6997860708343255E-2</v>
      </c>
      <c r="AF627" s="1">
        <f>(Table2[[#This Row],[Current Week High]]/Table2[[#This Row],[Close Price]])-1</f>
        <v>3.8268095342226083E-2</v>
      </c>
      <c r="AG627" s="1">
        <f>(Table2[[#This Row],[Close Price]]/Table2[[#This Row],[Current Month Low]])-1</f>
        <v>8.8809523809523894E-2</v>
      </c>
      <c r="AH627" s="1">
        <f>(Table2[[#This Row],[Current Month High]]/Table2[[#This Row],[Close Price]])-1</f>
        <v>0.17647058823529416</v>
      </c>
      <c r="AI627">
        <v>68.073474743057005</v>
      </c>
      <c r="AJ627">
        <v>8.8809523809523903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-0.23</v>
      </c>
      <c r="AM627" t="s">
        <v>3158</v>
      </c>
      <c r="AN627">
        <v>-7.37</v>
      </c>
      <c r="AO627" t="s">
        <v>3158</v>
      </c>
      <c r="AP627">
        <v>5.9363525718853997E-2</v>
      </c>
      <c r="AQ627">
        <f>(Table2[[#This Row],[Sharpe Ratio]]-AVERAGE(Table2[Sharpe Ratio]))/_xlfn.STDEV.P(Table2[Sharpe Ratio])</f>
        <v>2.9862627581093794E-2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683</v>
      </c>
      <c r="AT627">
        <f>_xlfn.RANK.AVG(Table2[[#This Row],[6M Return vs Nifty Z-Score]],Table2[6M Return vs Nifty Z-Score])</f>
        <v>702</v>
      </c>
      <c r="AU627">
        <f>_xlfn.RANK.AVG(Table2[[#This Row],[Sharpe Ratio Z-Score]],Table2[Sharpe Ratio Z-Score])</f>
        <v>325</v>
      </c>
      <c r="AV627">
        <f>(Table2[[#This Row],[Rank 1Y]]+Table2[[#This Row],[Rank 6M]]+Table2[[#This Row],[Rank Sharpe]])/3</f>
        <v>570</v>
      </c>
    </row>
    <row r="628" spans="1:48" hidden="1" x14ac:dyDescent="0.3">
      <c r="A628" t="s">
        <v>1904</v>
      </c>
      <c r="B628" t="s">
        <v>1905</v>
      </c>
      <c r="C628" t="s">
        <v>3112</v>
      </c>
      <c r="D628" t="s">
        <v>24</v>
      </c>
      <c r="E628">
        <v>3750.9525703199902</v>
      </c>
      <c r="F628">
        <v>119.62</v>
      </c>
      <c r="G628">
        <v>-24.883668466360199</v>
      </c>
      <c r="H628">
        <f>(Table2[[#This Row],[1Y Return vs Nifty]]-AVERAGE(Table2[1Y Return vs Nifty]))/_xlfn.STDEV.P(Table2[1Y Return vs Nifty])</f>
        <v>-0.82478632627411197</v>
      </c>
      <c r="I628">
        <v>1.1757353368910901</v>
      </c>
      <c r="J628">
        <f>(Table2[[#This Row],[1M Return vs Nifty]]-AVERAGE(Table2[1M Return vs Nifty]))/_xlfn.STDEV.P(Table2[1M Return vs Nifty])</f>
        <v>0.35070115188299017</v>
      </c>
      <c r="K628">
        <v>-22.053425675657799</v>
      </c>
      <c r="L628">
        <f>(Table2[[#This Row],[6M Return vs Nifty]]-AVERAGE(Table2[6M Return vs Nifty]))/_xlfn.STDEV.P(Table2[6M Return vs Nifty])</f>
        <v>-0.93439673668900247</v>
      </c>
      <c r="M628">
        <v>5.0748462789793596</v>
      </c>
      <c r="N628">
        <f>(Table2[[#This Row],[1W Return vs Nifty]]-AVERAGE(Table2[1W Return vs Nifty]))/_xlfn.STDEV.P(Table2[1W Return vs Nifty])</f>
        <v>0.98777862935107019</v>
      </c>
      <c r="O628">
        <v>116.56</v>
      </c>
      <c r="P628">
        <v>119.249884590951</v>
      </c>
      <c r="Q628">
        <v>124.483235545187</v>
      </c>
      <c r="R628">
        <v>57.402285598587703</v>
      </c>
      <c r="S628" s="1">
        <f>(Table2[[#This Row],[Close Price]]-Table2[[#This Row],[20D EMA]])/Table2[[#This Row],[20D EMA]]</f>
        <v>2.6252573781743328E-2</v>
      </c>
      <c r="T628" s="1">
        <f>(Table2[[#This Row],[Close Price]]-Table2[[#This Row],[50D EMA]])/Table2[[#This Row],[50D EMA]]</f>
        <v>3.1036961613721491E-3</v>
      </c>
      <c r="U628" s="1">
        <f>(Table2[[#This Row],[Close Price]]-Table2[[#This Row],[200D EMA]])/Table2[[#This Row],[200D EMA]]</f>
        <v>-3.9067393483853151E-2</v>
      </c>
      <c r="V628">
        <v>1.3892514371018301</v>
      </c>
      <c r="W628">
        <v>116.75</v>
      </c>
      <c r="X628">
        <v>121.98</v>
      </c>
      <c r="Y628">
        <v>116.12</v>
      </c>
      <c r="Z628">
        <v>121.98</v>
      </c>
      <c r="AA628">
        <v>108.69</v>
      </c>
      <c r="AB628">
        <v>123.65</v>
      </c>
      <c r="AC628" s="1">
        <f>(Table2[[#This Row],[Close Price]]/Table2[[#This Row],[Day Low]])-1</f>
        <v>2.4582441113490505E-2</v>
      </c>
      <c r="AD628" s="1">
        <f>(Table2[[#This Row],[Day High]]/Table2[[#This Row],[Close Price]])-1</f>
        <v>1.9729142283898993E-2</v>
      </c>
      <c r="AE628" s="1">
        <f>(Table2[[#This Row],[Close Price]]/Table2[[#This Row],[Current Week Low]])-1</f>
        <v>3.0141233207027218E-2</v>
      </c>
      <c r="AF628" s="1">
        <f>(Table2[[#This Row],[Current Week High]]/Table2[[#This Row],[Close Price]])-1</f>
        <v>1.9729142283898993E-2</v>
      </c>
      <c r="AG628" s="1">
        <f>(Table2[[#This Row],[Close Price]]/Table2[[#This Row],[Current Month Low]])-1</f>
        <v>0.10056122918391752</v>
      </c>
      <c r="AH628" s="1">
        <f>(Table2[[#This Row],[Current Month High]]/Table2[[#This Row],[Close Price]])-1</f>
        <v>3.3690018391573373E-2</v>
      </c>
      <c r="AI628">
        <v>36.641029928105603</v>
      </c>
      <c r="AJ628">
        <v>10.056122918391701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-0.01</v>
      </c>
      <c r="AM628" t="s">
        <v>3158</v>
      </c>
      <c r="AN628">
        <v>2.79</v>
      </c>
      <c r="AO628" t="s">
        <v>3159</v>
      </c>
      <c r="AP628">
        <v>9.1296546963889995E-3</v>
      </c>
      <c r="AQ628">
        <f>(Table2[[#This Row],[Sharpe Ratio]]-AVERAGE(Table2[Sharpe Ratio]))/_xlfn.STDEV.P(Table2[Sharpe Ratio])</f>
        <v>-0.56720317113235363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604</v>
      </c>
      <c r="AT628">
        <f>_xlfn.RANK.AVG(Table2[[#This Row],[6M Return vs Nifty Z-Score]],Table2[6M Return vs Nifty Z-Score])</f>
        <v>628</v>
      </c>
      <c r="AU628">
        <f>_xlfn.RANK.AVG(Table2[[#This Row],[Sharpe Ratio Z-Score]],Table2[Sharpe Ratio Z-Score])</f>
        <v>479</v>
      </c>
      <c r="AV628">
        <f>(Table2[[#This Row],[Rank 1Y]]+Table2[[#This Row],[Rank 6M]]+Table2[[#This Row],[Rank Sharpe]])/3</f>
        <v>570.33333333333337</v>
      </c>
    </row>
    <row r="629" spans="1:48" hidden="1" x14ac:dyDescent="0.3">
      <c r="A629" t="s">
        <v>1694</v>
      </c>
      <c r="B629" t="s">
        <v>1695</v>
      </c>
      <c r="C629" t="s">
        <v>3123</v>
      </c>
      <c r="D629" t="s">
        <v>267</v>
      </c>
      <c r="E629">
        <v>5022.4568329200001</v>
      </c>
      <c r="F629">
        <v>633.29999999999995</v>
      </c>
      <c r="G629">
        <v>-28.252208872247898</v>
      </c>
      <c r="H629">
        <f>(Table2[[#This Row],[1Y Return vs Nifty]]-AVERAGE(Table2[1Y Return vs Nifty]))/_xlfn.STDEV.P(Table2[1Y Return vs Nifty])</f>
        <v>-0.88412102627320277</v>
      </c>
      <c r="I629">
        <v>-4.0828271980432804</v>
      </c>
      <c r="J629">
        <f>(Table2[[#This Row],[1M Return vs Nifty]]-AVERAGE(Table2[1M Return vs Nifty]))/_xlfn.STDEV.P(Table2[1M Return vs Nifty])</f>
        <v>-0.23772553496978829</v>
      </c>
      <c r="K629">
        <v>-16.366956936993301</v>
      </c>
      <c r="L629">
        <f>(Table2[[#This Row],[6M Return vs Nifty]]-AVERAGE(Table2[6M Return vs Nifty]))/_xlfn.STDEV.P(Table2[6M Return vs Nifty])</f>
        <v>-0.72647338447741849</v>
      </c>
      <c r="M629">
        <v>-7.4897022823075501</v>
      </c>
      <c r="N629">
        <f>(Table2[[#This Row],[1W Return vs Nifty]]-AVERAGE(Table2[1W Return vs Nifty]))/_xlfn.STDEV.P(Table2[1W Return vs Nifty])</f>
        <v>-1.471800896594017</v>
      </c>
      <c r="O629">
        <v>661.78</v>
      </c>
      <c r="P629">
        <v>691.52092171695597</v>
      </c>
      <c r="Q629">
        <v>697.14320534240301</v>
      </c>
      <c r="R629">
        <v>21.265048484025701</v>
      </c>
      <c r="S629" s="1">
        <f>(Table2[[#This Row],[Close Price]]-Table2[[#This Row],[20D EMA]])/Table2[[#This Row],[20D EMA]]</f>
        <v>-4.3035449847381335E-2</v>
      </c>
      <c r="T629" s="1">
        <f>(Table2[[#This Row],[Close Price]]-Table2[[#This Row],[50D EMA]])/Table2[[#This Row],[50D EMA]]</f>
        <v>-8.419256726521171E-2</v>
      </c>
      <c r="U629" s="1">
        <f>(Table2[[#This Row],[Close Price]]-Table2[[#This Row],[200D EMA]])/Table2[[#This Row],[200D EMA]]</f>
        <v>-9.1578322578710875E-2</v>
      </c>
      <c r="V629">
        <v>0.841281420570683</v>
      </c>
      <c r="W629">
        <v>606.95000000000005</v>
      </c>
      <c r="X629">
        <v>635.70000000000005</v>
      </c>
      <c r="Y629">
        <v>600.25</v>
      </c>
      <c r="Z629">
        <v>635.70000000000005</v>
      </c>
      <c r="AA629">
        <v>600.25</v>
      </c>
      <c r="AB629">
        <v>721.9</v>
      </c>
      <c r="AC629" s="1">
        <f>(Table2[[#This Row],[Close Price]]/Table2[[#This Row],[Day Low]])-1</f>
        <v>4.3413790262789131E-2</v>
      </c>
      <c r="AD629" s="1">
        <f>(Table2[[#This Row],[Day High]]/Table2[[#This Row],[Close Price]])-1</f>
        <v>3.7896731406916739E-3</v>
      </c>
      <c r="AE629" s="1">
        <f>(Table2[[#This Row],[Close Price]]/Table2[[#This Row],[Current Week Low]])-1</f>
        <v>5.506039150354014E-2</v>
      </c>
      <c r="AF629" s="1">
        <f>(Table2[[#This Row],[Current Week High]]/Table2[[#This Row],[Close Price]])-1</f>
        <v>3.7896731406916739E-3</v>
      </c>
      <c r="AG629" s="1">
        <f>(Table2[[#This Row],[Close Price]]/Table2[[#This Row],[Current Month Low]])-1</f>
        <v>5.506039150354014E-2</v>
      </c>
      <c r="AH629" s="1">
        <f>(Table2[[#This Row],[Current Month High]]/Table2[[#This Row],[Close Price]])-1</f>
        <v>0.13990210011053228</v>
      </c>
      <c r="AI629">
        <v>39.554713405968698</v>
      </c>
      <c r="AJ629">
        <v>9.0768170857733192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-0.16</v>
      </c>
      <c r="AM629" t="s">
        <v>3158</v>
      </c>
      <c r="AN629">
        <v>-10.49</v>
      </c>
      <c r="AO629" t="s">
        <v>3158</v>
      </c>
      <c r="AQ629">
        <f>(Table2[[#This Row],[Sharpe Ratio]]-AVERAGE(Table2[Sharpe Ratio]))/_xlfn.STDEV.P(Table2[Sharpe Ratio])</f>
        <v>-0.67571570385832536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624</v>
      </c>
      <c r="AT629">
        <f>_xlfn.RANK.AVG(Table2[[#This Row],[6M Return vs Nifty Z-Score]],Table2[6M Return vs Nifty Z-Score])</f>
        <v>569</v>
      </c>
      <c r="AU629">
        <f>_xlfn.RANK.AVG(Table2[[#This Row],[Sharpe Ratio Z-Score]],Table2[Sharpe Ratio Z-Score])</f>
        <v>521.5</v>
      </c>
      <c r="AV629">
        <f>(Table2[[#This Row],[Rank 1Y]]+Table2[[#This Row],[Rank 6M]]+Table2[[#This Row],[Rank Sharpe]])/3</f>
        <v>571.5</v>
      </c>
    </row>
    <row r="630" spans="1:48" hidden="1" x14ac:dyDescent="0.3">
      <c r="A630" t="s">
        <v>1325</v>
      </c>
      <c r="B630" t="s">
        <v>1326</v>
      </c>
      <c r="C630" t="s">
        <v>3116</v>
      </c>
      <c r="D630" t="s">
        <v>51</v>
      </c>
      <c r="E630">
        <v>8392.3155515599992</v>
      </c>
      <c r="F630">
        <v>5055.8</v>
      </c>
      <c r="G630">
        <v>-25.9737887919248</v>
      </c>
      <c r="H630">
        <f>(Table2[[#This Row],[1Y Return vs Nifty]]-AVERAGE(Table2[1Y Return vs Nifty]))/_xlfn.STDEV.P(Table2[1Y Return vs Nifty])</f>
        <v>-0.8439881035089144</v>
      </c>
      <c r="I630">
        <v>-3.1858541879088098</v>
      </c>
      <c r="J630">
        <f>(Table2[[#This Row],[1M Return vs Nifty]]-AVERAGE(Table2[1M Return vs Nifty]))/_xlfn.STDEV.P(Table2[1M Return vs Nifty])</f>
        <v>-0.13735535718005559</v>
      </c>
      <c r="K630">
        <v>-4.7061232897937</v>
      </c>
      <c r="L630">
        <f>(Table2[[#This Row],[6M Return vs Nifty]]-AVERAGE(Table2[6M Return vs Nifty]))/_xlfn.STDEV.P(Table2[6M Return vs Nifty])</f>
        <v>-0.30009987695739032</v>
      </c>
      <c r="M630">
        <v>-1.9885288512555901</v>
      </c>
      <c r="N630">
        <f>(Table2[[#This Row],[1W Return vs Nifty]]-AVERAGE(Table2[1W Return vs Nifty]))/_xlfn.STDEV.P(Table2[1W Return vs Nifty])</f>
        <v>-0.39491592347385002</v>
      </c>
      <c r="O630">
        <v>5153.33</v>
      </c>
      <c r="P630">
        <v>5197.6288085490396</v>
      </c>
      <c r="Q630">
        <v>5101.7407172907797</v>
      </c>
      <c r="R630">
        <v>29.960794016860099</v>
      </c>
      <c r="S630" s="1">
        <f>(Table2[[#This Row],[Close Price]]-Table2[[#This Row],[20D EMA]])/Table2[[#This Row],[20D EMA]]</f>
        <v>-1.8925626730677009E-2</v>
      </c>
      <c r="T630" s="1">
        <f>(Table2[[#This Row],[Close Price]]-Table2[[#This Row],[50D EMA]])/Table2[[#This Row],[50D EMA]]</f>
        <v>-2.7287213799446385E-2</v>
      </c>
      <c r="U630" s="1">
        <f>(Table2[[#This Row],[Close Price]]-Table2[[#This Row],[200D EMA]])/Table2[[#This Row],[200D EMA]]</f>
        <v>-9.0049102525100073E-3</v>
      </c>
      <c r="V630">
        <v>0.53744897607308295</v>
      </c>
      <c r="W630">
        <v>5015.45</v>
      </c>
      <c r="X630">
        <v>5130.55</v>
      </c>
      <c r="Y630">
        <v>4863</v>
      </c>
      <c r="Z630">
        <v>5130.55</v>
      </c>
      <c r="AA630">
        <v>4863</v>
      </c>
      <c r="AB630">
        <v>5550</v>
      </c>
      <c r="AC630" s="1">
        <f>(Table2[[#This Row],[Close Price]]/Table2[[#This Row],[Day Low]])-1</f>
        <v>8.0451405158061817E-3</v>
      </c>
      <c r="AD630" s="1">
        <f>(Table2[[#This Row],[Day High]]/Table2[[#This Row],[Close Price]])-1</f>
        <v>1.4784999406622035E-2</v>
      </c>
      <c r="AE630" s="1">
        <f>(Table2[[#This Row],[Close Price]]/Table2[[#This Row],[Current Week Low]])-1</f>
        <v>3.9646308862841817E-2</v>
      </c>
      <c r="AF630" s="1">
        <f>(Table2[[#This Row],[Current Week High]]/Table2[[#This Row],[Close Price]])-1</f>
        <v>1.4784999406622035E-2</v>
      </c>
      <c r="AG630" s="1">
        <f>(Table2[[#This Row],[Close Price]]/Table2[[#This Row],[Current Month Low]])-1</f>
        <v>3.9646308862841817E-2</v>
      </c>
      <c r="AH630" s="1">
        <f>(Table2[[#This Row],[Current Month High]]/Table2[[#This Row],[Close Price]])-1</f>
        <v>9.7749119822777786E-2</v>
      </c>
      <c r="AI630">
        <v>11.611416590846099</v>
      </c>
      <c r="AJ630">
        <v>9.0422835944829494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-0.03</v>
      </c>
      <c r="AM630" t="s">
        <v>3158</v>
      </c>
      <c r="AN630">
        <v>-3.26</v>
      </c>
      <c r="AO630" t="s">
        <v>3158</v>
      </c>
      <c r="AP630">
        <v>-6.4581991639972997E-2</v>
      </c>
      <c r="AQ630">
        <f>(Table2[[#This Row],[Sharpe Ratio]]-AVERAGE(Table2[Sharpe Ratio]))/_xlfn.STDEV.P(Table2[Sharpe Ratio])</f>
        <v>-1.4433192676724986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610</v>
      </c>
      <c r="AT630">
        <f>_xlfn.RANK.AVG(Table2[[#This Row],[6M Return vs Nifty Z-Score]],Table2[6M Return vs Nifty Z-Score])</f>
        <v>424</v>
      </c>
      <c r="AU630">
        <f>_xlfn.RANK.AVG(Table2[[#This Row],[Sharpe Ratio Z-Score]],Table2[Sharpe Ratio Z-Score])</f>
        <v>681</v>
      </c>
      <c r="AV630">
        <f>(Table2[[#This Row],[Rank 1Y]]+Table2[[#This Row],[Rank 6M]]+Table2[[#This Row],[Rank Sharpe]])/3</f>
        <v>571.66666666666663</v>
      </c>
    </row>
    <row r="631" spans="1:48" hidden="1" x14ac:dyDescent="0.3">
      <c r="A631" t="s">
        <v>63</v>
      </c>
      <c r="B631" t="s">
        <v>64</v>
      </c>
      <c r="C631" t="s">
        <v>3112</v>
      </c>
      <c r="D631" t="s">
        <v>24</v>
      </c>
      <c r="E631">
        <v>344866.95345899998</v>
      </c>
      <c r="F631">
        <v>1734.6</v>
      </c>
      <c r="G631">
        <v>-26.1710622131747</v>
      </c>
      <c r="H631">
        <f>(Table2[[#This Row],[1Y Return vs Nifty]]-AVERAGE(Table2[1Y Return vs Nifty]))/_xlfn.STDEV.P(Table2[1Y Return vs Nifty])</f>
        <v>-0.84746294954228796</v>
      </c>
      <c r="I631">
        <v>-0.48993054926080798</v>
      </c>
      <c r="J631">
        <f>(Table2[[#This Row],[1M Return vs Nifty]]-AVERAGE(Table2[1M Return vs Nifty]))/_xlfn.STDEV.P(Table2[1M Return vs Nifty])</f>
        <v>0.16431518570292059</v>
      </c>
      <c r="K631">
        <v>-0.86613441275872205</v>
      </c>
      <c r="L631">
        <f>(Table2[[#This Row],[6M Return vs Nifty]]-AVERAGE(Table2[6M Return vs Nifty]))/_xlfn.STDEV.P(Table2[6M Return vs Nifty])</f>
        <v>-0.15969228896881674</v>
      </c>
      <c r="M631">
        <v>-0.174752978145745</v>
      </c>
      <c r="N631">
        <f>(Table2[[#This Row],[1W Return vs Nifty]]-AVERAGE(Table2[1W Return vs Nifty]))/_xlfn.STDEV.P(Table2[1W Return vs Nifty])</f>
        <v>-3.9859314762933924E-2</v>
      </c>
      <c r="O631">
        <v>1803.67</v>
      </c>
      <c r="P631">
        <v>1814.14500521634</v>
      </c>
      <c r="Q631">
        <v>1790.6243722787799</v>
      </c>
      <c r="R631">
        <v>33.259815623162098</v>
      </c>
      <c r="S631" s="1">
        <f>(Table2[[#This Row],[Close Price]]-Table2[[#This Row],[20D EMA]])/Table2[[#This Row],[20D EMA]]</f>
        <v>-3.8294144716051248E-2</v>
      </c>
      <c r="T631" s="1">
        <f>(Table2[[#This Row],[Close Price]]-Table2[[#This Row],[50D EMA]])/Table2[[#This Row],[50D EMA]]</f>
        <v>-4.3847104276460089E-2</v>
      </c>
      <c r="U631" s="1">
        <f>(Table2[[#This Row],[Close Price]]-Table2[[#This Row],[200D EMA]])/Table2[[#This Row],[200D EMA]]</f>
        <v>-3.128761852352227E-2</v>
      </c>
      <c r="V631">
        <v>0.99450621543638196</v>
      </c>
      <c r="W631">
        <v>1726.6</v>
      </c>
      <c r="X631">
        <v>1760</v>
      </c>
      <c r="Y631">
        <v>1726.6</v>
      </c>
      <c r="Z631">
        <v>1780.65</v>
      </c>
      <c r="AA631">
        <v>1726.6</v>
      </c>
      <c r="AB631">
        <v>1916</v>
      </c>
      <c r="AC631" s="1">
        <f>(Table2[[#This Row],[Close Price]]/Table2[[#This Row],[Day Low]])-1</f>
        <v>4.6333835283216551E-3</v>
      </c>
      <c r="AD631" s="1">
        <f>(Table2[[#This Row],[Day High]]/Table2[[#This Row],[Close Price]])-1</f>
        <v>1.4643145393750778E-2</v>
      </c>
      <c r="AE631" s="1">
        <f>(Table2[[#This Row],[Close Price]]/Table2[[#This Row],[Current Week Low]])-1</f>
        <v>4.6333835283216551E-3</v>
      </c>
      <c r="AF631" s="1">
        <f>(Table2[[#This Row],[Current Week High]]/Table2[[#This Row],[Close Price]])-1</f>
        <v>2.6547907298512641E-2</v>
      </c>
      <c r="AG631" s="1">
        <f>(Table2[[#This Row],[Close Price]]/Table2[[#This Row],[Current Month Low]])-1</f>
        <v>4.6333835283216551E-3</v>
      </c>
      <c r="AH631" s="1">
        <f>(Table2[[#This Row],[Current Month High]]/Table2[[#This Row],[Close Price]])-1</f>
        <v>0.10457742419001503</v>
      </c>
      <c r="AI631">
        <v>11.9566470656059</v>
      </c>
      <c r="AJ631">
        <v>12.3554749489911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-0.04</v>
      </c>
      <c r="AM631" t="s">
        <v>3158</v>
      </c>
      <c r="AN631">
        <v>-9.2200000000000006</v>
      </c>
      <c r="AO631" t="s">
        <v>3158</v>
      </c>
      <c r="AP631">
        <v>-0.115518612273265</v>
      </c>
      <c r="AQ631">
        <f>(Table2[[#This Row],[Sharpe Ratio]]-AVERAGE(Table2[Sharpe Ratio]))/_xlfn.STDEV.P(Table2[Sharpe Ratio])</f>
        <v>-2.0487377525147208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612</v>
      </c>
      <c r="AT631">
        <f>_xlfn.RANK.AVG(Table2[[#This Row],[6M Return vs Nifty Z-Score]],Table2[6M Return vs Nifty Z-Score])</f>
        <v>381</v>
      </c>
      <c r="AU631">
        <f>_xlfn.RANK.AVG(Table2[[#This Row],[Sharpe Ratio Z-Score]],Table2[Sharpe Ratio Z-Score])</f>
        <v>726</v>
      </c>
      <c r="AV631">
        <f>(Table2[[#This Row],[Rank 1Y]]+Table2[[#This Row],[Rank 6M]]+Table2[[#This Row],[Rank Sharpe]])/3</f>
        <v>573</v>
      </c>
    </row>
    <row r="632" spans="1:48" hidden="1" x14ac:dyDescent="0.3">
      <c r="A632" t="s">
        <v>427</v>
      </c>
      <c r="B632" t="s">
        <v>428</v>
      </c>
      <c r="C632" t="s">
        <v>3114</v>
      </c>
      <c r="D632" t="s">
        <v>197</v>
      </c>
      <c r="E632">
        <v>52741.3923344</v>
      </c>
      <c r="F632">
        <v>16247.75</v>
      </c>
      <c r="G632">
        <v>-29.768632841751401</v>
      </c>
      <c r="H632">
        <f>(Table2[[#This Row],[1Y Return vs Nifty]]-AVERAGE(Table2[1Y Return vs Nifty]))/_xlfn.STDEV.P(Table2[1Y Return vs Nifty])</f>
        <v>-0.91083187146438882</v>
      </c>
      <c r="I632">
        <v>5.2066686080756899</v>
      </c>
      <c r="J632">
        <f>(Table2[[#This Row],[1M Return vs Nifty]]-AVERAGE(Table2[1M Return vs Nifty]))/_xlfn.STDEV.P(Table2[1M Return vs Nifty])</f>
        <v>0.80175763241933684</v>
      </c>
      <c r="K632">
        <v>-7.2008033160574998</v>
      </c>
      <c r="L632">
        <f>(Table2[[#This Row],[6M Return vs Nifty]]-AVERAGE(Table2[6M Return vs Nifty]))/_xlfn.STDEV.P(Table2[6M Return vs Nifty])</f>
        <v>-0.39131680922137957</v>
      </c>
      <c r="M632">
        <v>2.4116541328836298</v>
      </c>
      <c r="N632">
        <f>(Table2[[#This Row],[1W Return vs Nifty]]-AVERAGE(Table2[1W Return vs Nifty]))/_xlfn.STDEV.P(Table2[1W Return vs Nifty])</f>
        <v>0.46644411070570591</v>
      </c>
      <c r="O632">
        <v>16347.85</v>
      </c>
      <c r="P632">
        <v>16490.572784779499</v>
      </c>
      <c r="Q632">
        <v>16471.573831533002</v>
      </c>
      <c r="R632">
        <v>53.865411541779402</v>
      </c>
      <c r="S632" s="1">
        <f>(Table2[[#This Row],[Close Price]]-Table2[[#This Row],[20D EMA]])/Table2[[#This Row],[20D EMA]]</f>
        <v>-6.1231293411672097E-3</v>
      </c>
      <c r="T632" s="1">
        <f>(Table2[[#This Row],[Close Price]]-Table2[[#This Row],[50D EMA]])/Table2[[#This Row],[50D EMA]]</f>
        <v>-1.4724945455116017E-2</v>
      </c>
      <c r="U632" s="1">
        <f>(Table2[[#This Row],[Close Price]]-Table2[[#This Row],[200D EMA]])/Table2[[#This Row],[200D EMA]]</f>
        <v>-1.3588490925166841E-2</v>
      </c>
      <c r="V632">
        <v>1.00584646135474</v>
      </c>
      <c r="W632">
        <v>16146.15</v>
      </c>
      <c r="X632">
        <v>16424.05</v>
      </c>
      <c r="Y632">
        <v>15448.8</v>
      </c>
      <c r="Z632">
        <v>16572</v>
      </c>
      <c r="AA632">
        <v>15448.8</v>
      </c>
      <c r="AB632">
        <v>17011</v>
      </c>
      <c r="AC632" s="1">
        <f>(Table2[[#This Row],[Close Price]]/Table2[[#This Row],[Day Low]])-1</f>
        <v>6.2925217466702765E-3</v>
      </c>
      <c r="AD632" s="1">
        <f>(Table2[[#This Row],[Day High]]/Table2[[#This Row],[Close Price]])-1</f>
        <v>1.0850733178439986E-2</v>
      </c>
      <c r="AE632" s="1">
        <f>(Table2[[#This Row],[Close Price]]/Table2[[#This Row],[Current Week Low]])-1</f>
        <v>5.1715990886023633E-2</v>
      </c>
      <c r="AF632" s="1">
        <f>(Table2[[#This Row],[Current Week High]]/Table2[[#This Row],[Close Price]])-1</f>
        <v>1.9956609376682977E-2</v>
      </c>
      <c r="AG632" s="1">
        <f>(Table2[[#This Row],[Close Price]]/Table2[[#This Row],[Current Month Low]])-1</f>
        <v>5.1715990886023633E-2</v>
      </c>
      <c r="AH632" s="1">
        <f>(Table2[[#This Row],[Current Month High]]/Table2[[#This Row],[Close Price]])-1</f>
        <v>4.6975735101783433E-2</v>
      </c>
      <c r="AI632">
        <v>18.4779430998138</v>
      </c>
      <c r="AJ632">
        <v>5.8802637924068399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-0.02</v>
      </c>
      <c r="AM632" t="s">
        <v>3158</v>
      </c>
      <c r="AN632">
        <v>-1.5</v>
      </c>
      <c r="AO632" t="s">
        <v>3158</v>
      </c>
      <c r="AP632">
        <v>-3.4823663627420003E-2</v>
      </c>
      <c r="AQ632">
        <f>(Table2[[#This Row],[Sharpe Ratio]]-AVERAGE(Table2[Sharpe Ratio]))/_xlfn.STDEV.P(Table2[Sharpe Ratio])</f>
        <v>-1.0896200698693699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630</v>
      </c>
      <c r="AT632">
        <f>_xlfn.RANK.AVG(Table2[[#This Row],[6M Return vs Nifty Z-Score]],Table2[6M Return vs Nifty Z-Score])</f>
        <v>458</v>
      </c>
      <c r="AU632">
        <f>_xlfn.RANK.AVG(Table2[[#This Row],[Sharpe Ratio Z-Score]],Table2[Sharpe Ratio Z-Score])</f>
        <v>632</v>
      </c>
      <c r="AV632">
        <f>(Table2[[#This Row],[Rank 1Y]]+Table2[[#This Row],[Rank 6M]]+Table2[[#This Row],[Rank Sharpe]])/3</f>
        <v>573.33333333333337</v>
      </c>
    </row>
    <row r="633" spans="1:48" hidden="1" x14ac:dyDescent="0.3">
      <c r="A633" t="s">
        <v>799</v>
      </c>
      <c r="B633" t="s">
        <v>800</v>
      </c>
      <c r="C633" t="s">
        <v>3122</v>
      </c>
      <c r="D633" t="s">
        <v>801</v>
      </c>
      <c r="E633">
        <v>19294.245210599998</v>
      </c>
      <c r="F633">
        <v>1211.4000000000001</v>
      </c>
      <c r="G633">
        <v>-31.855916486706899</v>
      </c>
      <c r="H633">
        <f>(Table2[[#This Row],[1Y Return vs Nifty]]-AVERAGE(Table2[1Y Return vs Nifty]))/_xlfn.STDEV.P(Table2[1Y Return vs Nifty])</f>
        <v>-0.94759804730421981</v>
      </c>
      <c r="I633">
        <v>-11.7294287407962</v>
      </c>
      <c r="J633">
        <f>(Table2[[#This Row],[1M Return vs Nifty]]-AVERAGE(Table2[1M Return vs Nifty]))/_xlfn.STDEV.P(Table2[1M Return vs Nifty])</f>
        <v>-1.0933708527907735</v>
      </c>
      <c r="K633">
        <v>-7.1027409787009104</v>
      </c>
      <c r="L633">
        <f>(Table2[[#This Row],[6M Return vs Nifty]]-AVERAGE(Table2[6M Return vs Nifty]))/_xlfn.STDEV.P(Table2[6M Return vs Nifty])</f>
        <v>-0.38773120085071366</v>
      </c>
      <c r="M633">
        <v>-5.9345595897016299</v>
      </c>
      <c r="N633">
        <f>(Table2[[#This Row],[1W Return vs Nifty]]-AVERAGE(Table2[1W Return vs Nifty]))/_xlfn.STDEV.P(Table2[1W Return vs Nifty])</f>
        <v>-1.1673731562737659</v>
      </c>
      <c r="O633">
        <v>1325.04</v>
      </c>
      <c r="P633">
        <v>1376.0565594105699</v>
      </c>
      <c r="Q633">
        <v>1348.5292068912099</v>
      </c>
      <c r="R633">
        <v>19.614967842455101</v>
      </c>
      <c r="S633" s="1">
        <f>(Table2[[#This Row],[Close Price]]-Table2[[#This Row],[20D EMA]])/Table2[[#This Row],[20D EMA]]</f>
        <v>-8.5763448650606686E-2</v>
      </c>
      <c r="T633" s="1">
        <f>(Table2[[#This Row],[Close Price]]-Table2[[#This Row],[50D EMA]])/Table2[[#This Row],[50D EMA]]</f>
        <v>-0.11965827878550282</v>
      </c>
      <c r="U633" s="1">
        <f>(Table2[[#This Row],[Close Price]]-Table2[[#This Row],[200D EMA]])/Table2[[#This Row],[200D EMA]]</f>
        <v>-0.1016879769384724</v>
      </c>
      <c r="V633">
        <v>0.85102231128087302</v>
      </c>
      <c r="W633">
        <v>1200</v>
      </c>
      <c r="X633">
        <v>1222.25</v>
      </c>
      <c r="Y633">
        <v>1200</v>
      </c>
      <c r="Z633">
        <v>1263.4000000000001</v>
      </c>
      <c r="AA633">
        <v>1195</v>
      </c>
      <c r="AB633">
        <v>1501.65</v>
      </c>
      <c r="AC633" s="1">
        <f>(Table2[[#This Row],[Close Price]]/Table2[[#This Row],[Day Low]])-1</f>
        <v>9.5000000000000639E-3</v>
      </c>
      <c r="AD633" s="1">
        <f>(Table2[[#This Row],[Day High]]/Table2[[#This Row],[Close Price]])-1</f>
        <v>8.9565791646029069E-3</v>
      </c>
      <c r="AE633" s="1">
        <f>(Table2[[#This Row],[Close Price]]/Table2[[#This Row],[Current Week Low]])-1</f>
        <v>9.5000000000000639E-3</v>
      </c>
      <c r="AF633" s="1">
        <f>(Table2[[#This Row],[Current Week High]]/Table2[[#This Row],[Close Price]])-1</f>
        <v>4.2925540696714615E-2</v>
      </c>
      <c r="AG633" s="1">
        <f>(Table2[[#This Row],[Close Price]]/Table2[[#This Row],[Current Month Low]])-1</f>
        <v>1.3723849372385022E-2</v>
      </c>
      <c r="AH633" s="1">
        <f>(Table2[[#This Row],[Current Month High]]/Table2[[#This Row],[Close Price]])-1</f>
        <v>0.2395988112927192</v>
      </c>
      <c r="AI633">
        <v>30.320290572890801</v>
      </c>
      <c r="AJ633">
        <v>9.1007340027919206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-0.11</v>
      </c>
      <c r="AM633" t="s">
        <v>3158</v>
      </c>
      <c r="AN633">
        <v>-13.77</v>
      </c>
      <c r="AO633" t="s">
        <v>3158</v>
      </c>
      <c r="AP633">
        <v>-3.0313973627879999E-2</v>
      </c>
      <c r="AQ633">
        <f>(Table2[[#This Row],[Sharpe Ratio]]-AVERAGE(Table2[Sharpe Ratio]))/_xlfn.STDEV.P(Table2[Sharpe Ratio])</f>
        <v>-1.0360191506744054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643</v>
      </c>
      <c r="AT633">
        <f>_xlfn.RANK.AVG(Table2[[#This Row],[6M Return vs Nifty Z-Score]],Table2[6M Return vs Nifty Z-Score])</f>
        <v>457</v>
      </c>
      <c r="AU633">
        <f>_xlfn.RANK.AVG(Table2[[#This Row],[Sharpe Ratio Z-Score]],Table2[Sharpe Ratio Z-Score])</f>
        <v>624</v>
      </c>
      <c r="AV633">
        <f>(Table2[[#This Row],[Rank 1Y]]+Table2[[#This Row],[Rank 6M]]+Table2[[#This Row],[Rank Sharpe]])/3</f>
        <v>574.66666666666663</v>
      </c>
    </row>
    <row r="634" spans="1:48" hidden="1" x14ac:dyDescent="0.3">
      <c r="A634" t="s">
        <v>290</v>
      </c>
      <c r="B634" t="s">
        <v>291</v>
      </c>
      <c r="C634" t="s">
        <v>3120</v>
      </c>
      <c r="D634" t="s">
        <v>75</v>
      </c>
      <c r="E634">
        <v>91469.567080980007</v>
      </c>
      <c r="F634">
        <v>25351.35</v>
      </c>
      <c r="G634">
        <v>-29.449343689250501</v>
      </c>
      <c r="H634">
        <f>(Table2[[#This Row],[1Y Return vs Nifty]]-AVERAGE(Table2[1Y Return vs Nifty]))/_xlfn.STDEV.P(Table2[1Y Return vs Nifty])</f>
        <v>-0.9052077958132575</v>
      </c>
      <c r="I634">
        <v>3.4127899045227199</v>
      </c>
      <c r="J634">
        <f>(Table2[[#This Row],[1M Return vs Nifty]]-AVERAGE(Table2[1M Return vs Nifty]))/_xlfn.STDEV.P(Table2[1M Return vs Nifty])</f>
        <v>0.60102480949768156</v>
      </c>
      <c r="K634">
        <v>-3.97142027138137</v>
      </c>
      <c r="L634">
        <f>(Table2[[#This Row],[6M Return vs Nifty]]-AVERAGE(Table2[6M Return vs Nifty]))/_xlfn.STDEV.P(Table2[6M Return vs Nifty])</f>
        <v>-0.27323576823037432</v>
      </c>
      <c r="M634">
        <v>3.9310090107409099</v>
      </c>
      <c r="N634">
        <f>(Table2[[#This Row],[1W Return vs Nifty]]-AVERAGE(Table2[1W Return vs Nifty]))/_xlfn.STDEV.P(Table2[1W Return vs Nifty])</f>
        <v>0.76386618934183714</v>
      </c>
      <c r="O634">
        <v>25023.96</v>
      </c>
      <c r="P634">
        <v>25328.588104913699</v>
      </c>
      <c r="Q634">
        <v>25829.322820827099</v>
      </c>
      <c r="R634">
        <v>65.006256432284303</v>
      </c>
      <c r="S634" s="1">
        <f>(Table2[[#This Row],[Close Price]]-Table2[[#This Row],[20D EMA]])/Table2[[#This Row],[20D EMA]]</f>
        <v>1.3083061194151502E-2</v>
      </c>
      <c r="T634" s="1">
        <f>(Table2[[#This Row],[Close Price]]-Table2[[#This Row],[50D EMA]])/Table2[[#This Row],[50D EMA]]</f>
        <v>8.9866418894008577E-4</v>
      </c>
      <c r="U634" s="1">
        <f>(Table2[[#This Row],[Close Price]]-Table2[[#This Row],[200D EMA]])/Table2[[#This Row],[200D EMA]]</f>
        <v>-1.8505046537329053E-2</v>
      </c>
      <c r="V634">
        <v>0.66137813154138503</v>
      </c>
      <c r="W634">
        <v>25020.05</v>
      </c>
      <c r="X634">
        <v>25508.400000000001</v>
      </c>
      <c r="Y634">
        <v>24956.85</v>
      </c>
      <c r="Z634">
        <v>25508.400000000001</v>
      </c>
      <c r="AA634">
        <v>23999.85</v>
      </c>
      <c r="AB634">
        <v>26698.9</v>
      </c>
      <c r="AC634" s="1">
        <f>(Table2[[#This Row],[Close Price]]/Table2[[#This Row],[Day Low]])-1</f>
        <v>1.3241380412908788E-2</v>
      </c>
      <c r="AD634" s="1">
        <f>(Table2[[#This Row],[Day High]]/Table2[[#This Row],[Close Price]])-1</f>
        <v>6.194936364335657E-3</v>
      </c>
      <c r="AE634" s="1">
        <f>(Table2[[#This Row],[Close Price]]/Table2[[#This Row],[Current Week Low]])-1</f>
        <v>1.5807283371098491E-2</v>
      </c>
      <c r="AF634" s="1">
        <f>(Table2[[#This Row],[Current Week High]]/Table2[[#This Row],[Close Price]])-1</f>
        <v>6.194936364335657E-3</v>
      </c>
      <c r="AG634" s="1">
        <f>(Table2[[#This Row],[Close Price]]/Table2[[#This Row],[Current Month Low]])-1</f>
        <v>5.631285195532465E-2</v>
      </c>
      <c r="AH634" s="1">
        <f>(Table2[[#This Row],[Current Month High]]/Table2[[#This Row],[Close Price]])-1</f>
        <v>5.3154960189496947E-2</v>
      </c>
      <c r="AI634">
        <v>21.2469947359805</v>
      </c>
      <c r="AJ634">
        <v>6.9677215189873403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0.08</v>
      </c>
      <c r="AM634" t="s">
        <v>3159</v>
      </c>
      <c r="AN634">
        <v>3.17</v>
      </c>
      <c r="AO634" t="s">
        <v>3159</v>
      </c>
      <c r="AP634">
        <v>-6.5644181817690994E-2</v>
      </c>
      <c r="AQ634">
        <f>(Table2[[#This Row],[Sharpe Ratio]]-AVERAGE(Table2[Sharpe Ratio]))/_xlfn.STDEV.P(Table2[Sharpe Ratio])</f>
        <v>-1.4559441642599258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627</v>
      </c>
      <c r="AT634">
        <f>_xlfn.RANK.AVG(Table2[[#This Row],[6M Return vs Nifty Z-Score]],Table2[6M Return vs Nifty Z-Score])</f>
        <v>416</v>
      </c>
      <c r="AU634">
        <f>_xlfn.RANK.AVG(Table2[[#This Row],[Sharpe Ratio Z-Score]],Table2[Sharpe Ratio Z-Score])</f>
        <v>684</v>
      </c>
      <c r="AV634">
        <f>(Table2[[#This Row],[Rank 1Y]]+Table2[[#This Row],[Rank 6M]]+Table2[[#This Row],[Rank Sharpe]])/3</f>
        <v>575.66666666666663</v>
      </c>
    </row>
    <row r="635" spans="1:48" hidden="1" x14ac:dyDescent="0.3">
      <c r="A635" t="s">
        <v>1110</v>
      </c>
      <c r="B635" t="s">
        <v>1111</v>
      </c>
      <c r="C635" t="s">
        <v>3126</v>
      </c>
      <c r="D635" t="s">
        <v>473</v>
      </c>
      <c r="E635">
        <v>11057.95015364</v>
      </c>
      <c r="F635">
        <v>834.2</v>
      </c>
      <c r="G635">
        <v>-30.279355098973198</v>
      </c>
      <c r="H635">
        <f>(Table2[[#This Row],[1Y Return vs Nifty]]-AVERAGE(Table2[1Y Return vs Nifty]))/_xlfn.STDEV.P(Table2[1Y Return vs Nifty])</f>
        <v>-0.91982791968223043</v>
      </c>
      <c r="I635">
        <v>-6.0266285307196803</v>
      </c>
      <c r="J635">
        <f>(Table2[[#This Row],[1M Return vs Nifty]]-AVERAGE(Table2[1M Return vs Nifty]))/_xlfn.STDEV.P(Table2[1M Return vs Nifty])</f>
        <v>-0.45523451589152308</v>
      </c>
      <c r="K635">
        <v>-7.5957846340737802</v>
      </c>
      <c r="L635">
        <f>(Table2[[#This Row],[6M Return vs Nifty]]-AVERAGE(Table2[6M Return vs Nifty]))/_xlfn.STDEV.P(Table2[6M Return vs Nifty])</f>
        <v>-0.40575913599343921</v>
      </c>
      <c r="M635">
        <v>0.50959566773241505</v>
      </c>
      <c r="N635">
        <f>(Table2[[#This Row],[1W Return vs Nifty]]-AVERAGE(Table2[1W Return vs Nifty]))/_xlfn.STDEV.P(Table2[1W Return vs Nifty])</f>
        <v>9.4105698766988433E-2</v>
      </c>
      <c r="O635">
        <v>871.31</v>
      </c>
      <c r="P635">
        <v>900.17607824009997</v>
      </c>
      <c r="Q635">
        <v>891.93711055668302</v>
      </c>
      <c r="R635">
        <v>32.285759823447798</v>
      </c>
      <c r="S635" s="1">
        <f>(Table2[[#This Row],[Close Price]]-Table2[[#This Row],[20D EMA]])/Table2[[#This Row],[20D EMA]]</f>
        <v>-4.2591041076080735E-2</v>
      </c>
      <c r="T635" s="1">
        <f>(Table2[[#This Row],[Close Price]]-Table2[[#This Row],[50D EMA]])/Table2[[#This Row],[50D EMA]]</f>
        <v>-7.3292414489715435E-2</v>
      </c>
      <c r="U635" s="1">
        <f>(Table2[[#This Row],[Close Price]]-Table2[[#This Row],[200D EMA]])/Table2[[#This Row],[200D EMA]]</f>
        <v>-6.4732266292460497E-2</v>
      </c>
      <c r="V635">
        <v>0.75282312093961401</v>
      </c>
      <c r="W635">
        <v>812.55</v>
      </c>
      <c r="X635">
        <v>842</v>
      </c>
      <c r="Y635">
        <v>778.05</v>
      </c>
      <c r="Z635">
        <v>842</v>
      </c>
      <c r="AA635">
        <v>778</v>
      </c>
      <c r="AB635">
        <v>977.7</v>
      </c>
      <c r="AC635" s="1">
        <f>(Table2[[#This Row],[Close Price]]/Table2[[#This Row],[Day Low]])-1</f>
        <v>2.6644514183742585E-2</v>
      </c>
      <c r="AD635" s="1">
        <f>(Table2[[#This Row],[Day High]]/Table2[[#This Row],[Close Price]])-1</f>
        <v>9.3502757132581937E-3</v>
      </c>
      <c r="AE635" s="1">
        <f>(Table2[[#This Row],[Close Price]]/Table2[[#This Row],[Current Week Low]])-1</f>
        <v>7.2167598483388051E-2</v>
      </c>
      <c r="AF635" s="1">
        <f>(Table2[[#This Row],[Current Week High]]/Table2[[#This Row],[Close Price]])-1</f>
        <v>9.3502757132581937E-3</v>
      </c>
      <c r="AG635" s="1">
        <f>(Table2[[#This Row],[Close Price]]/Table2[[#This Row],[Current Month Low]])-1</f>
        <v>7.2236503856041079E-2</v>
      </c>
      <c r="AH635" s="1">
        <f>(Table2[[#This Row],[Current Month High]]/Table2[[#This Row],[Close Price]])-1</f>
        <v>0.17202109805801968</v>
      </c>
      <c r="AI635">
        <v>28.3864780628146</v>
      </c>
      <c r="AJ635">
        <v>9.5397544481649401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-0.01</v>
      </c>
      <c r="AM635" t="s">
        <v>3158</v>
      </c>
      <c r="AN635">
        <v>-11.73</v>
      </c>
      <c r="AO635" t="s">
        <v>3158</v>
      </c>
      <c r="AP635">
        <v>-3.4024849000924E-2</v>
      </c>
      <c r="AQ635">
        <f>(Table2[[#This Row],[Sharpe Ratio]]-AVERAGE(Table2[Sharpe Ratio]))/_xlfn.STDEV.P(Table2[Sharpe Ratio])</f>
        <v>-1.080125581722527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635</v>
      </c>
      <c r="AT635">
        <f>_xlfn.RANK.AVG(Table2[[#This Row],[6M Return vs Nifty Z-Score]],Table2[6M Return vs Nifty Z-Score])</f>
        <v>464</v>
      </c>
      <c r="AU635">
        <f>_xlfn.RANK.AVG(Table2[[#This Row],[Sharpe Ratio Z-Score]],Table2[Sharpe Ratio Z-Score])</f>
        <v>630</v>
      </c>
      <c r="AV635">
        <f>(Table2[[#This Row],[Rank 1Y]]+Table2[[#This Row],[Rank 6M]]+Table2[[#This Row],[Rank Sharpe]])/3</f>
        <v>576.33333333333337</v>
      </c>
    </row>
    <row r="636" spans="1:48" hidden="1" x14ac:dyDescent="0.3">
      <c r="A636" t="s">
        <v>1768</v>
      </c>
      <c r="B636" t="s">
        <v>1769</v>
      </c>
      <c r="C636" t="s">
        <v>3116</v>
      </c>
      <c r="D636" t="s">
        <v>51</v>
      </c>
      <c r="E636">
        <v>4423.8568999999998</v>
      </c>
      <c r="F636">
        <v>484.7</v>
      </c>
      <c r="G636">
        <v>-22.784225281425702</v>
      </c>
      <c r="H636">
        <f>(Table2[[#This Row],[1Y Return vs Nifty]]-AVERAGE(Table2[1Y Return vs Nifty]))/_xlfn.STDEV.P(Table2[1Y Return vs Nifty])</f>
        <v>-0.7878059678596796</v>
      </c>
      <c r="I636">
        <v>-0.30530327000063601</v>
      </c>
      <c r="J636">
        <f>(Table2[[#This Row],[1M Return vs Nifty]]-AVERAGE(Table2[1M Return vs Nifty]))/_xlfn.STDEV.P(Table2[1M Return vs Nifty])</f>
        <v>0.18497475141426789</v>
      </c>
      <c r="K636">
        <v>-11.613966628435</v>
      </c>
      <c r="L636">
        <f>(Table2[[#This Row],[6M Return vs Nifty]]-AVERAGE(Table2[6M Return vs Nifty]))/_xlfn.STDEV.P(Table2[6M Return vs Nifty])</f>
        <v>-0.55268228082374549</v>
      </c>
      <c r="M636">
        <v>0.140051070324029</v>
      </c>
      <c r="N636">
        <f>(Table2[[#This Row],[1W Return vs Nifty]]-AVERAGE(Table2[1W Return vs Nifty]))/_xlfn.STDEV.P(Table2[1W Return vs Nifty])</f>
        <v>2.1765310150893915E-2</v>
      </c>
      <c r="O636">
        <v>497.89</v>
      </c>
      <c r="P636">
        <v>512.42051540596901</v>
      </c>
      <c r="Q636">
        <v>511.45083995133899</v>
      </c>
      <c r="R636">
        <v>32.074377630021402</v>
      </c>
      <c r="S636" s="1">
        <f>(Table2[[#This Row],[Close Price]]-Table2[[#This Row],[20D EMA]])/Table2[[#This Row],[20D EMA]]</f>
        <v>-2.649179537648878E-2</v>
      </c>
      <c r="T636" s="1">
        <f>(Table2[[#This Row],[Close Price]]-Table2[[#This Row],[50D EMA]])/Table2[[#This Row],[50D EMA]]</f>
        <v>-5.4097200585357587E-2</v>
      </c>
      <c r="U636" s="1">
        <f>(Table2[[#This Row],[Close Price]]-Table2[[#This Row],[200D EMA]])/Table2[[#This Row],[200D EMA]]</f>
        <v>-5.2303834233382356E-2</v>
      </c>
      <c r="V636">
        <v>0.311588285332909</v>
      </c>
      <c r="W636">
        <v>480.15</v>
      </c>
      <c r="X636">
        <v>491.7</v>
      </c>
      <c r="Y636">
        <v>475.1</v>
      </c>
      <c r="Z636">
        <v>491.7</v>
      </c>
      <c r="AA636">
        <v>466.1</v>
      </c>
      <c r="AB636">
        <v>529</v>
      </c>
      <c r="AC636" s="1">
        <f>(Table2[[#This Row],[Close Price]]/Table2[[#This Row],[Day Low]])-1</f>
        <v>9.4762053524939382E-3</v>
      </c>
      <c r="AD636" s="1">
        <f>(Table2[[#This Row],[Day High]]/Table2[[#This Row],[Close Price]])-1</f>
        <v>1.444192283886947E-2</v>
      </c>
      <c r="AE636" s="1">
        <f>(Table2[[#This Row],[Close Price]]/Table2[[#This Row],[Current Week Low]])-1</f>
        <v>2.0206272363712863E-2</v>
      </c>
      <c r="AF636" s="1">
        <f>(Table2[[#This Row],[Current Week High]]/Table2[[#This Row],[Close Price]])-1</f>
        <v>1.444192283886947E-2</v>
      </c>
      <c r="AG636" s="1">
        <f>(Table2[[#This Row],[Close Price]]/Table2[[#This Row],[Current Month Low]])-1</f>
        <v>3.990559965672591E-2</v>
      </c>
      <c r="AH636" s="1">
        <f>(Table2[[#This Row],[Current Month High]]/Table2[[#This Row],[Close Price]])-1</f>
        <v>9.1396740251702191E-2</v>
      </c>
      <c r="AI636">
        <v>31.008871466886699</v>
      </c>
      <c r="AJ636">
        <v>12.446351931330399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-0.06</v>
      </c>
      <c r="AM636" t="s">
        <v>3158</v>
      </c>
      <c r="AN636">
        <v>-4.87</v>
      </c>
      <c r="AO636" t="s">
        <v>3158</v>
      </c>
      <c r="AP636">
        <v>-3.9132844793111E-2</v>
      </c>
      <c r="AQ636">
        <f>(Table2[[#This Row],[Sharpe Ratio]]-AVERAGE(Table2[Sharpe Ratio]))/_xlfn.STDEV.P(Table2[Sharpe Ratio])</f>
        <v>-1.1408377969154027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587</v>
      </c>
      <c r="AT636">
        <f>_xlfn.RANK.AVG(Table2[[#This Row],[6M Return vs Nifty Z-Score]],Table2[6M Return vs Nifty Z-Score])</f>
        <v>505</v>
      </c>
      <c r="AU636">
        <f>_xlfn.RANK.AVG(Table2[[#This Row],[Sharpe Ratio Z-Score]],Table2[Sharpe Ratio Z-Score])</f>
        <v>637</v>
      </c>
      <c r="AV636">
        <f>(Table2[[#This Row],[Rank 1Y]]+Table2[[#This Row],[Rank 6M]]+Table2[[#This Row],[Rank Sharpe]])/3</f>
        <v>576.33333333333337</v>
      </c>
    </row>
    <row r="637" spans="1:48" hidden="1" x14ac:dyDescent="0.3">
      <c r="A637" t="s">
        <v>335</v>
      </c>
      <c r="B637" t="s">
        <v>336</v>
      </c>
      <c r="C637" t="s">
        <v>3110</v>
      </c>
      <c r="D637" t="s">
        <v>191</v>
      </c>
      <c r="E637">
        <v>78476.948472464996</v>
      </c>
      <c r="F637">
        <v>713.55</v>
      </c>
      <c r="G637">
        <v>-0.58340641744584598</v>
      </c>
      <c r="H637">
        <f>(Table2[[#This Row],[1Y Return vs Nifty]]-AVERAGE(Table2[1Y Return vs Nifty]))/_xlfn.STDEV.P(Table2[1Y Return vs Nifty])</f>
        <v>-0.39675264258977999</v>
      </c>
      <c r="I637">
        <v>-4.0889846485583998</v>
      </c>
      <c r="J637">
        <f>(Table2[[#This Row],[1M Return vs Nifty]]-AVERAGE(Table2[1M Return vs Nifty]))/_xlfn.STDEV.P(Table2[1M Return vs Nifty])</f>
        <v>-0.23841454611722668</v>
      </c>
      <c r="K637">
        <v>-30.879638680184101</v>
      </c>
      <c r="L637">
        <f>(Table2[[#This Row],[6M Return vs Nifty]]-AVERAGE(Table2[6M Return vs Nifty]))/_xlfn.STDEV.P(Table2[6M Return vs Nifty])</f>
        <v>-1.2571235254175706</v>
      </c>
      <c r="M637">
        <v>2.2573756549197399</v>
      </c>
      <c r="N637">
        <f>(Table2[[#This Row],[1W Return vs Nifty]]-AVERAGE(Table2[1W Return vs Nifty]))/_xlfn.STDEV.P(Table2[1W Return vs Nifty])</f>
        <v>0.43624324962080208</v>
      </c>
      <c r="O637">
        <v>738.78</v>
      </c>
      <c r="P637">
        <v>780.00149302918101</v>
      </c>
      <c r="Q637">
        <v>878.83514179800795</v>
      </c>
      <c r="R637">
        <v>39.455562415144101</v>
      </c>
      <c r="S637" s="1">
        <f>(Table2[[#This Row],[Close Price]]-Table2[[#This Row],[20D EMA]])/Table2[[#This Row],[20D EMA]]</f>
        <v>-3.4150897425485285E-2</v>
      </c>
      <c r="T637" s="1">
        <f>(Table2[[#This Row],[Close Price]]-Table2[[#This Row],[50D EMA]])/Table2[[#This Row],[50D EMA]]</f>
        <v>-8.5194058758929839E-2</v>
      </c>
      <c r="U637" s="1">
        <f>(Table2[[#This Row],[Close Price]]-Table2[[#This Row],[200D EMA]])/Table2[[#This Row],[200D EMA]]</f>
        <v>-0.18807297744131088</v>
      </c>
      <c r="V637">
        <v>0.42051733226562399</v>
      </c>
      <c r="W637">
        <v>705</v>
      </c>
      <c r="X637">
        <v>727.7</v>
      </c>
      <c r="Y637">
        <v>700.05</v>
      </c>
      <c r="Z637">
        <v>727.7</v>
      </c>
      <c r="AA637">
        <v>682.25</v>
      </c>
      <c r="AB637">
        <v>794.35</v>
      </c>
      <c r="AC637" s="1">
        <f>(Table2[[#This Row],[Close Price]]/Table2[[#This Row],[Day Low]])-1</f>
        <v>1.2127659574467931E-2</v>
      </c>
      <c r="AD637" s="1">
        <f>(Table2[[#This Row],[Day High]]/Table2[[#This Row],[Close Price]])-1</f>
        <v>1.9830425338098312E-2</v>
      </c>
      <c r="AE637" s="1">
        <f>(Table2[[#This Row],[Close Price]]/Table2[[#This Row],[Current Week Low]])-1</f>
        <v>1.9284336833083282E-2</v>
      </c>
      <c r="AF637" s="1">
        <f>(Table2[[#This Row],[Current Week High]]/Table2[[#This Row],[Close Price]])-1</f>
        <v>1.9830425338098312E-2</v>
      </c>
      <c r="AG637" s="1">
        <f>(Table2[[#This Row],[Close Price]]/Table2[[#This Row],[Current Month Low]])-1</f>
        <v>4.5877610846463801E-2</v>
      </c>
      <c r="AH637" s="1">
        <f>(Table2[[#This Row],[Current Month High]]/Table2[[#This Row],[Close Price]])-1</f>
        <v>0.11323663373274484</v>
      </c>
      <c r="AI637">
        <v>76.497792726508294</v>
      </c>
      <c r="AJ637">
        <v>35.3984819734345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-7.0000000000000007E-2</v>
      </c>
      <c r="AM637" t="s">
        <v>3158</v>
      </c>
      <c r="AN637">
        <v>-5.41</v>
      </c>
      <c r="AO637" t="s">
        <v>3158</v>
      </c>
      <c r="AP637">
        <v>-2.1583364818393999E-2</v>
      </c>
      <c r="AQ637">
        <f>(Table2[[#This Row],[Sharpe Ratio]]-AVERAGE(Table2[Sharpe Ratio]))/_xlfn.STDEV.P(Table2[Sharpe Ratio])</f>
        <v>-0.93224956620899113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447</v>
      </c>
      <c r="AT637">
        <f>_xlfn.RANK.AVG(Table2[[#This Row],[6M Return vs Nifty Z-Score]],Table2[6M Return vs Nifty Z-Score])</f>
        <v>688</v>
      </c>
      <c r="AU637">
        <f>_xlfn.RANK.AVG(Table2[[#This Row],[Sharpe Ratio Z-Score]],Table2[Sharpe Ratio Z-Score])</f>
        <v>602</v>
      </c>
      <c r="AV637">
        <f>(Table2[[#This Row],[Rank 1Y]]+Table2[[#This Row],[Rank 6M]]+Table2[[#This Row],[Rank Sharpe]])/3</f>
        <v>579</v>
      </c>
    </row>
    <row r="638" spans="1:48" hidden="1" x14ac:dyDescent="0.3">
      <c r="A638" t="s">
        <v>1555</v>
      </c>
      <c r="B638" t="s">
        <v>1556</v>
      </c>
      <c r="C638" t="s">
        <v>3123</v>
      </c>
      <c r="D638" t="s">
        <v>149</v>
      </c>
      <c r="E638">
        <v>6218.7512999999999</v>
      </c>
      <c r="F638">
        <v>331.95</v>
      </c>
      <c r="G638">
        <v>-43.709750083537202</v>
      </c>
      <c r="H638">
        <f>(Table2[[#This Row],[1Y Return vs Nifty]]-AVERAGE(Table2[1Y Return vs Nifty]))/_xlfn.STDEV.P(Table2[1Y Return vs Nifty])</f>
        <v>-1.156395798127613</v>
      </c>
      <c r="I638">
        <v>-10.2237158186215</v>
      </c>
      <c r="J638">
        <f>(Table2[[#This Row],[1M Return vs Nifty]]-AVERAGE(Table2[1M Return vs Nifty]))/_xlfn.STDEV.P(Table2[1M Return vs Nifty])</f>
        <v>-0.92488342675739044</v>
      </c>
      <c r="K638">
        <v>-32.056120497189298</v>
      </c>
      <c r="L638">
        <f>(Table2[[#This Row],[6M Return vs Nifty]]-AVERAGE(Table2[6M Return vs Nifty]))/_xlfn.STDEV.P(Table2[6M Return vs Nifty])</f>
        <v>-1.3001410912303295</v>
      </c>
      <c r="M638">
        <v>-3.3261426392651599</v>
      </c>
      <c r="N638">
        <f>(Table2[[#This Row],[1W Return vs Nifty]]-AVERAGE(Table2[1W Return vs Nifty]))/_xlfn.STDEV.P(Table2[1W Return vs Nifty])</f>
        <v>-0.65676118361690272</v>
      </c>
      <c r="O638">
        <v>355.32</v>
      </c>
      <c r="P638">
        <v>382.99513661922902</v>
      </c>
      <c r="Q638">
        <v>408.02764774172101</v>
      </c>
      <c r="R638">
        <v>25.564466356424699</v>
      </c>
      <c r="S638" s="1">
        <f>(Table2[[#This Row],[Close Price]]-Table2[[#This Row],[20D EMA]])/Table2[[#This Row],[20D EMA]]</f>
        <v>-6.5771698750422172E-2</v>
      </c>
      <c r="T638" s="1">
        <f>(Table2[[#This Row],[Close Price]]-Table2[[#This Row],[50D EMA]])/Table2[[#This Row],[50D EMA]]</f>
        <v>-0.13327881150088267</v>
      </c>
      <c r="U638" s="1">
        <f>(Table2[[#This Row],[Close Price]]-Table2[[#This Row],[200D EMA]])/Table2[[#This Row],[200D EMA]]</f>
        <v>-0.18645218813671594</v>
      </c>
      <c r="V638">
        <v>0.73978353636970595</v>
      </c>
      <c r="W638">
        <v>327</v>
      </c>
      <c r="X638">
        <v>345</v>
      </c>
      <c r="Y638">
        <v>312.60000000000002</v>
      </c>
      <c r="Z638">
        <v>345</v>
      </c>
      <c r="AA638">
        <v>312.60000000000002</v>
      </c>
      <c r="AB638">
        <v>407.35</v>
      </c>
      <c r="AC638" s="1">
        <f>(Table2[[#This Row],[Close Price]]/Table2[[#This Row],[Day Low]])-1</f>
        <v>1.513761467889907E-2</v>
      </c>
      <c r="AD638" s="1">
        <f>(Table2[[#This Row],[Day High]]/Table2[[#This Row],[Close Price]])-1</f>
        <v>3.9313149570718409E-2</v>
      </c>
      <c r="AE638" s="1">
        <f>(Table2[[#This Row],[Close Price]]/Table2[[#This Row],[Current Week Low]])-1</f>
        <v>6.1900191938579541E-2</v>
      </c>
      <c r="AF638" s="1">
        <f>(Table2[[#This Row],[Current Week High]]/Table2[[#This Row],[Close Price]])-1</f>
        <v>3.9313149570718409E-2</v>
      </c>
      <c r="AG638" s="1">
        <f>(Table2[[#This Row],[Close Price]]/Table2[[#This Row],[Current Month Low]])-1</f>
        <v>6.1900191938579541E-2</v>
      </c>
      <c r="AH638" s="1">
        <f>(Table2[[#This Row],[Current Month High]]/Table2[[#This Row],[Close Price]])-1</f>
        <v>0.22714264196415135</v>
      </c>
      <c r="AI638">
        <v>64.934478084048806</v>
      </c>
      <c r="AJ638">
        <v>6.1900191938579496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-0.23</v>
      </c>
      <c r="AM638" t="s">
        <v>3158</v>
      </c>
      <c r="AN638">
        <v>-11.64</v>
      </c>
      <c r="AO638" t="s">
        <v>3158</v>
      </c>
      <c r="AP638">
        <v>5.1351314956326999E-2</v>
      </c>
      <c r="AQ638">
        <f>(Table2[[#This Row],[Sharpe Ratio]]-AVERAGE(Table2[Sharpe Ratio]))/_xlfn.STDEV.P(Table2[Sharpe Ratio])</f>
        <v>-6.5368277802433192E-2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688</v>
      </c>
      <c r="AT638">
        <f>_xlfn.RANK.AVG(Table2[[#This Row],[6M Return vs Nifty Z-Score]],Table2[6M Return vs Nifty Z-Score])</f>
        <v>697</v>
      </c>
      <c r="AU638">
        <f>_xlfn.RANK.AVG(Table2[[#This Row],[Sharpe Ratio Z-Score]],Table2[Sharpe Ratio Z-Score])</f>
        <v>355</v>
      </c>
      <c r="AV638">
        <f>(Table2[[#This Row],[Rank 1Y]]+Table2[[#This Row],[Rank 6M]]+Table2[[#This Row],[Rank Sharpe]])/3</f>
        <v>580</v>
      </c>
    </row>
    <row r="639" spans="1:48" hidden="1" x14ac:dyDescent="0.3">
      <c r="A639" t="s">
        <v>1011</v>
      </c>
      <c r="B639" t="s">
        <v>1012</v>
      </c>
      <c r="C639" t="s">
        <v>3119</v>
      </c>
      <c r="D639" t="s">
        <v>120</v>
      </c>
      <c r="E639">
        <v>13548.190844549999</v>
      </c>
      <c r="F639">
        <v>46.23</v>
      </c>
      <c r="G639">
        <v>-12.877449418253001</v>
      </c>
      <c r="H639">
        <f>(Table2[[#This Row],[1Y Return vs Nifty]]-AVERAGE(Table2[1Y Return vs Nifty]))/_xlfn.STDEV.P(Table2[1Y Return vs Nifty])</f>
        <v>-0.61330440250152807</v>
      </c>
      <c r="I639">
        <v>-9.7065898480460397</v>
      </c>
      <c r="J639">
        <f>(Table2[[#This Row],[1M Return vs Nifty]]-AVERAGE(Table2[1M Return vs Nifty]))/_xlfn.STDEV.P(Table2[1M Return vs Nifty])</f>
        <v>-0.86701766600438201</v>
      </c>
      <c r="K639">
        <v>-36.005349232781903</v>
      </c>
      <c r="L639">
        <f>(Table2[[#This Row],[6M Return vs Nifty]]-AVERAGE(Table2[6M Return vs Nifty]))/_xlfn.STDEV.P(Table2[6M Return vs Nifty])</f>
        <v>-1.4445429889795429</v>
      </c>
      <c r="M639">
        <v>0.831198919902563</v>
      </c>
      <c r="N639">
        <f>(Table2[[#This Row],[1W Return vs Nifty]]-AVERAGE(Table2[1W Return vs Nifty]))/_xlfn.STDEV.P(Table2[1W Return vs Nifty])</f>
        <v>0.15706130522246087</v>
      </c>
      <c r="O639">
        <v>48.05</v>
      </c>
      <c r="P639">
        <v>50.880218793839099</v>
      </c>
      <c r="Q639">
        <v>54.010421488663198</v>
      </c>
      <c r="R639">
        <v>30.965991377763999</v>
      </c>
      <c r="S639" s="1">
        <f>(Table2[[#This Row],[Close Price]]-Table2[[#This Row],[20D EMA]])/Table2[[#This Row],[20D EMA]]</f>
        <v>-3.7877211238293455E-2</v>
      </c>
      <c r="T639" s="1">
        <f>(Table2[[#This Row],[Close Price]]-Table2[[#This Row],[50D EMA]])/Table2[[#This Row],[50D EMA]]</f>
        <v>-9.1395416609375502E-2</v>
      </c>
      <c r="U639" s="1">
        <f>(Table2[[#This Row],[Close Price]]-Table2[[#This Row],[200D EMA]])/Table2[[#This Row],[200D EMA]]</f>
        <v>-0.14405407834664488</v>
      </c>
      <c r="V639">
        <v>0.88135167948696302</v>
      </c>
      <c r="W639">
        <v>45.01</v>
      </c>
      <c r="X639">
        <v>46.75</v>
      </c>
      <c r="Y639">
        <v>43.18</v>
      </c>
      <c r="Z639">
        <v>46.75</v>
      </c>
      <c r="AA639">
        <v>42.95</v>
      </c>
      <c r="AB639">
        <v>54.87</v>
      </c>
      <c r="AC639" s="1">
        <f>(Table2[[#This Row],[Close Price]]/Table2[[#This Row],[Day Low]])-1</f>
        <v>2.7105087758275914E-2</v>
      </c>
      <c r="AD639" s="1">
        <f>(Table2[[#This Row],[Day High]]/Table2[[#This Row],[Close Price]])-1</f>
        <v>1.1248107289638876E-2</v>
      </c>
      <c r="AE639" s="1">
        <f>(Table2[[#This Row],[Close Price]]/Table2[[#This Row],[Current Week Low]])-1</f>
        <v>7.0634553033811942E-2</v>
      </c>
      <c r="AF639" s="1">
        <f>(Table2[[#This Row],[Current Week High]]/Table2[[#This Row],[Close Price]])-1</f>
        <v>1.1248107289638876E-2</v>
      </c>
      <c r="AG639" s="1">
        <f>(Table2[[#This Row],[Close Price]]/Table2[[#This Row],[Current Month Low]])-1</f>
        <v>7.6367869615832307E-2</v>
      </c>
      <c r="AH639" s="1">
        <f>(Table2[[#This Row],[Current Month High]]/Table2[[#This Row],[Close Price]])-1</f>
        <v>0.18689162881245958</v>
      </c>
      <c r="AI639">
        <v>59.420289855072397</v>
      </c>
      <c r="AJ639">
        <v>18.084291187739399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-0.17</v>
      </c>
      <c r="AM639" t="s">
        <v>3158</v>
      </c>
      <c r="AN639">
        <v>-9.1</v>
      </c>
      <c r="AO639" t="s">
        <v>3158</v>
      </c>
      <c r="AQ639">
        <f>(Table2[[#This Row],[Sharpe Ratio]]-AVERAGE(Table2[Sharpe Ratio]))/_xlfn.STDEV.P(Table2[Sharpe Ratio])</f>
        <v>-0.67571570385832536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526</v>
      </c>
      <c r="AT639">
        <f>_xlfn.RANK.AVG(Table2[[#This Row],[6M Return vs Nifty Z-Score]],Table2[6M Return vs Nifty Z-Score])</f>
        <v>707</v>
      </c>
      <c r="AU639">
        <f>_xlfn.RANK.AVG(Table2[[#This Row],[Sharpe Ratio Z-Score]],Table2[Sharpe Ratio Z-Score])</f>
        <v>521.5</v>
      </c>
      <c r="AV639">
        <f>(Table2[[#This Row],[Rank 1Y]]+Table2[[#This Row],[Rank 6M]]+Table2[[#This Row],[Rank Sharpe]])/3</f>
        <v>584.83333333333337</v>
      </c>
    </row>
    <row r="640" spans="1:48" hidden="1" x14ac:dyDescent="0.3">
      <c r="A640" t="s">
        <v>2338</v>
      </c>
      <c r="B640" t="s">
        <v>2339</v>
      </c>
      <c r="C640" t="s">
        <v>3129</v>
      </c>
      <c r="D640" t="s">
        <v>1981</v>
      </c>
      <c r="E640">
        <v>2246.9977526819998</v>
      </c>
      <c r="F640">
        <v>47.13</v>
      </c>
      <c r="G640">
        <v>-25.483847504507501</v>
      </c>
      <c r="H640">
        <f>(Table2[[#This Row],[1Y Return vs Nifty]]-AVERAGE(Table2[1Y Return vs Nifty]))/_xlfn.STDEV.P(Table2[1Y Return vs Nifty])</f>
        <v>-0.83535809887685986</v>
      </c>
      <c r="I640">
        <v>-10.1041530448912</v>
      </c>
      <c r="J640">
        <f>(Table2[[#This Row],[1M Return vs Nifty]]-AVERAGE(Table2[1M Return vs Nifty]))/_xlfn.STDEV.P(Table2[1M Return vs Nifty])</f>
        <v>-0.91150449927489618</v>
      </c>
      <c r="K640">
        <v>-15.987160833541999</v>
      </c>
      <c r="L640">
        <f>(Table2[[#This Row],[6M Return vs Nifty]]-AVERAGE(Table2[6M Return vs Nifty]))/_xlfn.STDEV.P(Table2[6M Return vs Nifty])</f>
        <v>-0.71258629872777657</v>
      </c>
      <c r="M640">
        <v>-1.4003385588047901</v>
      </c>
      <c r="N640">
        <f>(Table2[[#This Row],[1W Return vs Nifty]]-AVERAGE(Table2[1W Return vs Nifty]))/_xlfn.STDEV.P(Table2[1W Return vs Nifty])</f>
        <v>-0.27977443680483238</v>
      </c>
      <c r="O640">
        <v>47.89</v>
      </c>
      <c r="P640">
        <v>50.233949432363403</v>
      </c>
      <c r="Q640">
        <v>51.413280751795298</v>
      </c>
      <c r="R640">
        <v>30.170328303944</v>
      </c>
      <c r="S640" s="1">
        <f>(Table2[[#This Row],[Close Price]]-Table2[[#This Row],[20D EMA]])/Table2[[#This Row],[20D EMA]]</f>
        <v>-1.5869701399039423E-2</v>
      </c>
      <c r="T640" s="1">
        <f>(Table2[[#This Row],[Close Price]]-Table2[[#This Row],[50D EMA]])/Table2[[#This Row],[50D EMA]]</f>
        <v>-6.1789874525845459E-2</v>
      </c>
      <c r="U640" s="1">
        <f>(Table2[[#This Row],[Close Price]]-Table2[[#This Row],[200D EMA]])/Table2[[#This Row],[200D EMA]]</f>
        <v>-8.3310784473634825E-2</v>
      </c>
      <c r="V640">
        <v>0.70665377711836097</v>
      </c>
      <c r="W640">
        <v>44.31</v>
      </c>
      <c r="X640">
        <v>47.7</v>
      </c>
      <c r="Y640">
        <v>42.16</v>
      </c>
      <c r="Z640">
        <v>47.7</v>
      </c>
      <c r="AA640">
        <v>42.16</v>
      </c>
      <c r="AB640">
        <v>55.43</v>
      </c>
      <c r="AC640" s="1">
        <f>(Table2[[#This Row],[Close Price]]/Table2[[#This Row],[Day Low]])-1</f>
        <v>6.3642518618821864E-2</v>
      </c>
      <c r="AD640" s="1">
        <f>(Table2[[#This Row],[Day High]]/Table2[[#This Row],[Close Price]])-1</f>
        <v>1.2094207511139432E-2</v>
      </c>
      <c r="AE640" s="1">
        <f>(Table2[[#This Row],[Close Price]]/Table2[[#This Row],[Current Week Low]])-1</f>
        <v>0.11788425047438356</v>
      </c>
      <c r="AF640" s="1">
        <f>(Table2[[#This Row],[Current Week High]]/Table2[[#This Row],[Close Price]])-1</f>
        <v>1.2094207511139432E-2</v>
      </c>
      <c r="AG640" s="1">
        <f>(Table2[[#This Row],[Close Price]]/Table2[[#This Row],[Current Month Low]])-1</f>
        <v>0.11788425047438356</v>
      </c>
      <c r="AH640" s="1">
        <f>(Table2[[#This Row],[Current Month High]]/Table2[[#This Row],[Close Price]])-1</f>
        <v>0.17610863568852109</v>
      </c>
      <c r="AI640">
        <v>47.252280925100699</v>
      </c>
      <c r="AJ640">
        <v>11.788425047438301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-0.06</v>
      </c>
      <c r="AM640" t="s">
        <v>3158</v>
      </c>
      <c r="AN640">
        <v>-8.8699999999999992</v>
      </c>
      <c r="AO640" t="s">
        <v>3158</v>
      </c>
      <c r="AP640">
        <v>-1.4088484915351999E-2</v>
      </c>
      <c r="AQ640">
        <f>(Table2[[#This Row],[Sharpe Ratio]]-AVERAGE(Table2[Sharpe Ratio]))/_xlfn.STDEV.P(Table2[Sharpe Ratio])</f>
        <v>-0.84316751132275891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607</v>
      </c>
      <c r="AT640">
        <f>_xlfn.RANK.AVG(Table2[[#This Row],[6M Return vs Nifty Z-Score]],Table2[6M Return vs Nifty Z-Score])</f>
        <v>564</v>
      </c>
      <c r="AU640">
        <f>_xlfn.RANK.AVG(Table2[[#This Row],[Sharpe Ratio Z-Score]],Table2[Sharpe Ratio Z-Score])</f>
        <v>585</v>
      </c>
      <c r="AV640">
        <f>(Table2[[#This Row],[Rank 1Y]]+Table2[[#This Row],[Rank 6M]]+Table2[[#This Row],[Rank Sharpe]])/3</f>
        <v>585.33333333333337</v>
      </c>
    </row>
    <row r="641" spans="1:48" hidden="1" x14ac:dyDescent="0.3">
      <c r="A641" t="s">
        <v>355</v>
      </c>
      <c r="B641" t="s">
        <v>356</v>
      </c>
      <c r="C641" t="s">
        <v>3124</v>
      </c>
      <c r="D641" t="s">
        <v>128</v>
      </c>
      <c r="E641">
        <v>67152</v>
      </c>
      <c r="F641">
        <v>839.4</v>
      </c>
      <c r="G641">
        <v>-0.61762258321815</v>
      </c>
      <c r="H641">
        <f>(Table2[[#This Row],[1Y Return vs Nifty]]-AVERAGE(Table2[1Y Return vs Nifty]))/_xlfn.STDEV.P(Table2[1Y Return vs Nifty])</f>
        <v>-0.39735533862028338</v>
      </c>
      <c r="I641">
        <v>-4.8318928336517502</v>
      </c>
      <c r="J641">
        <f>(Table2[[#This Row],[1M Return vs Nifty]]-AVERAGE(Table2[1M Return vs Nifty]))/_xlfn.STDEV.P(Table2[1M Return vs Nifty])</f>
        <v>-0.32154505927289967</v>
      </c>
      <c r="K641">
        <v>-26.871103577505298</v>
      </c>
      <c r="L641">
        <f>(Table2[[#This Row],[6M Return vs Nifty]]-AVERAGE(Table2[6M Return vs Nifty]))/_xlfn.STDEV.P(Table2[6M Return vs Nifty])</f>
        <v>-1.1105531151487669</v>
      </c>
      <c r="M641">
        <v>6.9114963706668397E-3</v>
      </c>
      <c r="N641">
        <f>(Table2[[#This Row],[1W Return vs Nifty]]-AVERAGE(Table2[1W Return vs Nifty]))/_xlfn.STDEV.P(Table2[1W Return vs Nifty])</f>
        <v>-4.2974941425856844E-3</v>
      </c>
      <c r="O641">
        <v>858.48</v>
      </c>
      <c r="P641">
        <v>893.09898114151599</v>
      </c>
      <c r="Q641">
        <v>912.99411217016996</v>
      </c>
      <c r="R641">
        <v>31.891462511376901</v>
      </c>
      <c r="S641" s="1">
        <f>(Table2[[#This Row],[Close Price]]-Table2[[#This Row],[20D EMA]])/Table2[[#This Row],[20D EMA]]</f>
        <v>-2.2225328487559454E-2</v>
      </c>
      <c r="T641" s="1">
        <f>(Table2[[#This Row],[Close Price]]-Table2[[#This Row],[50D EMA]])/Table2[[#This Row],[50D EMA]]</f>
        <v>-6.0126573062350343E-2</v>
      </c>
      <c r="U641" s="1">
        <f>(Table2[[#This Row],[Close Price]]-Table2[[#This Row],[200D EMA]])/Table2[[#This Row],[200D EMA]]</f>
        <v>-8.0607433486332286E-2</v>
      </c>
      <c r="V641">
        <v>0.82802503812414496</v>
      </c>
      <c r="W641">
        <v>819</v>
      </c>
      <c r="X641">
        <v>856.95</v>
      </c>
      <c r="Y641">
        <v>806.5</v>
      </c>
      <c r="Z641">
        <v>856.95</v>
      </c>
      <c r="AA641">
        <v>798.1</v>
      </c>
      <c r="AB641">
        <v>934</v>
      </c>
      <c r="AC641" s="1">
        <f>(Table2[[#This Row],[Close Price]]/Table2[[#This Row],[Day Low]])-1</f>
        <v>2.490842490842482E-2</v>
      </c>
      <c r="AD641" s="1">
        <f>(Table2[[#This Row],[Day High]]/Table2[[#This Row],[Close Price]])-1</f>
        <v>2.0907791279485499E-2</v>
      </c>
      <c r="AE641" s="1">
        <f>(Table2[[#This Row],[Close Price]]/Table2[[#This Row],[Current Week Low]])-1</f>
        <v>4.079355238685678E-2</v>
      </c>
      <c r="AF641" s="1">
        <f>(Table2[[#This Row],[Current Week High]]/Table2[[#This Row],[Close Price]])-1</f>
        <v>2.0907791279485499E-2</v>
      </c>
      <c r="AG641" s="1">
        <f>(Table2[[#This Row],[Close Price]]/Table2[[#This Row],[Current Month Low]])-1</f>
        <v>5.1747901265505547E-2</v>
      </c>
      <c r="AH641" s="1">
        <f>(Table2[[#This Row],[Current Month High]]/Table2[[#This Row],[Close Price]])-1</f>
        <v>0.11269954729568732</v>
      </c>
      <c r="AI641">
        <v>35.680247796044803</v>
      </c>
      <c r="AJ641">
        <v>29.198091426812301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3158</v>
      </c>
      <c r="AN641">
        <v>-5.15</v>
      </c>
      <c r="AO641" t="s">
        <v>3158</v>
      </c>
      <c r="AP641">
        <v>-4.0040684229079998E-2</v>
      </c>
      <c r="AQ641">
        <f>(Table2[[#This Row],[Sharpe Ratio]]-AVERAGE(Table2[Sharpe Ratio]))/_xlfn.STDEV.P(Table2[Sharpe Ratio])</f>
        <v>-1.1516281235796169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448</v>
      </c>
      <c r="AT641">
        <f>_xlfn.RANK.AVG(Table2[[#This Row],[6M Return vs Nifty Z-Score]],Table2[6M Return vs Nifty Z-Score])</f>
        <v>671</v>
      </c>
      <c r="AU641">
        <f>_xlfn.RANK.AVG(Table2[[#This Row],[Sharpe Ratio Z-Score]],Table2[Sharpe Ratio Z-Score])</f>
        <v>639</v>
      </c>
      <c r="AV641">
        <f>(Table2[[#This Row],[Rank 1Y]]+Table2[[#This Row],[Rank 6M]]+Table2[[#This Row],[Rank Sharpe]])/3</f>
        <v>586</v>
      </c>
    </row>
    <row r="642" spans="1:48" hidden="1" x14ac:dyDescent="0.3">
      <c r="A642" t="s">
        <v>897</v>
      </c>
      <c r="B642" t="s">
        <v>898</v>
      </c>
      <c r="C642" t="s">
        <v>3126</v>
      </c>
      <c r="D642" t="s">
        <v>473</v>
      </c>
      <c r="E642">
        <v>16536.121339199999</v>
      </c>
      <c r="F642">
        <v>3334.6</v>
      </c>
      <c r="G642">
        <v>-29.781942980638998</v>
      </c>
      <c r="H642">
        <f>(Table2[[#This Row],[1Y Return vs Nifty]]-AVERAGE(Table2[1Y Return vs Nifty]))/_xlfn.STDEV.P(Table2[1Y Return vs Nifty])</f>
        <v>-0.91106632110805674</v>
      </c>
      <c r="I642">
        <v>1.8333852535380899</v>
      </c>
      <c r="J642">
        <f>(Table2[[#This Row],[1M Return vs Nifty]]-AVERAGE(Table2[1M Return vs Nifty]))/_xlfn.STDEV.P(Table2[1M Return vs Nifty])</f>
        <v>0.42429136955003743</v>
      </c>
      <c r="K642">
        <v>-10.1554569505427</v>
      </c>
      <c r="L642">
        <f>(Table2[[#This Row],[6M Return vs Nifty]]-AVERAGE(Table2[6M Return vs Nifty]))/_xlfn.STDEV.P(Table2[6M Return vs Nifty])</f>
        <v>-0.49935248417887257</v>
      </c>
      <c r="M642">
        <v>5.0234817871349398</v>
      </c>
      <c r="N642">
        <f>(Table2[[#This Row],[1W Return vs Nifty]]-AVERAGE(Table2[1W Return vs Nifty]))/_xlfn.STDEV.P(Table2[1W Return vs Nifty])</f>
        <v>0.97772374740406864</v>
      </c>
      <c r="O642">
        <v>3351.23</v>
      </c>
      <c r="P642">
        <v>3369.3557706392398</v>
      </c>
      <c r="Q642">
        <v>3466.4395212165</v>
      </c>
      <c r="R642">
        <v>48.553798100068498</v>
      </c>
      <c r="S642" s="1">
        <f>(Table2[[#This Row],[Close Price]]-Table2[[#This Row],[20D EMA]])/Table2[[#This Row],[20D EMA]]</f>
        <v>-4.9623571047048721E-3</v>
      </c>
      <c r="T642" s="1">
        <f>(Table2[[#This Row],[Close Price]]-Table2[[#This Row],[50D EMA]])/Table2[[#This Row],[50D EMA]]</f>
        <v>-1.0315256982389248E-2</v>
      </c>
      <c r="U642" s="1">
        <f>(Table2[[#This Row],[Close Price]]-Table2[[#This Row],[200D EMA]])/Table2[[#This Row],[200D EMA]]</f>
        <v>-3.8033123154051968E-2</v>
      </c>
      <c r="V642">
        <v>1.2260207115116399</v>
      </c>
      <c r="W642">
        <v>3308.75</v>
      </c>
      <c r="X642">
        <v>3372.95</v>
      </c>
      <c r="Y642">
        <v>3289.7</v>
      </c>
      <c r="Z642">
        <v>3408.85</v>
      </c>
      <c r="AA642">
        <v>3181.3</v>
      </c>
      <c r="AB642">
        <v>3612.85</v>
      </c>
      <c r="AC642" s="1">
        <f>(Table2[[#This Row],[Close Price]]/Table2[[#This Row],[Day Low]])-1</f>
        <v>7.8126180581790106E-3</v>
      </c>
      <c r="AD642" s="1">
        <f>(Table2[[#This Row],[Day High]]/Table2[[#This Row],[Close Price]])-1</f>
        <v>1.1500629760690995E-2</v>
      </c>
      <c r="AE642" s="1">
        <f>(Table2[[#This Row],[Close Price]]/Table2[[#This Row],[Current Week Low]])-1</f>
        <v>1.3648660972125137E-2</v>
      </c>
      <c r="AF642" s="1">
        <f>(Table2[[#This Row],[Current Week High]]/Table2[[#This Row],[Close Price]])-1</f>
        <v>2.2266538715288275E-2</v>
      </c>
      <c r="AG642" s="1">
        <f>(Table2[[#This Row],[Close Price]]/Table2[[#This Row],[Current Month Low]])-1</f>
        <v>4.818784773520246E-2</v>
      </c>
      <c r="AH642" s="1">
        <f>(Table2[[#This Row],[Current Month High]]/Table2[[#This Row],[Close Price]])-1</f>
        <v>8.3443291549211374E-2</v>
      </c>
      <c r="AI642">
        <v>19.338151502429</v>
      </c>
      <c r="AJ642">
        <v>15.947773779099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</v>
      </c>
      <c r="AM642" t="s">
        <v>3157</v>
      </c>
      <c r="AN642">
        <v>-0.54</v>
      </c>
      <c r="AO642" t="s">
        <v>3158</v>
      </c>
      <c r="AP642">
        <v>-4.2019503370767E-2</v>
      </c>
      <c r="AQ642">
        <f>(Table2[[#This Row],[Sharpe Ratio]]-AVERAGE(Table2[Sharpe Ratio]))/_xlfn.STDEV.P(Table2[Sharpe Ratio])</f>
        <v>-1.1751478167128107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631</v>
      </c>
      <c r="AT642">
        <f>_xlfn.RANK.AVG(Table2[[#This Row],[6M Return vs Nifty Z-Score]],Table2[6M Return vs Nifty Z-Score])</f>
        <v>487</v>
      </c>
      <c r="AU642">
        <f>_xlfn.RANK.AVG(Table2[[#This Row],[Sharpe Ratio Z-Score]],Table2[Sharpe Ratio Z-Score])</f>
        <v>645</v>
      </c>
      <c r="AV642">
        <f>(Table2[[#This Row],[Rank 1Y]]+Table2[[#This Row],[Rank 6M]]+Table2[[#This Row],[Rank Sharpe]])/3</f>
        <v>587.66666666666663</v>
      </c>
    </row>
    <row r="643" spans="1:48" hidden="1" x14ac:dyDescent="0.3">
      <c r="A643" t="s">
        <v>511</v>
      </c>
      <c r="B643" t="s">
        <v>512</v>
      </c>
      <c r="C643" t="s">
        <v>3111</v>
      </c>
      <c r="D643" t="s">
        <v>21</v>
      </c>
      <c r="E643">
        <v>40794.027376799997</v>
      </c>
      <c r="F643">
        <v>1005.6</v>
      </c>
      <c r="G643">
        <v>-50.578728911991099</v>
      </c>
      <c r="H643">
        <f>(Table2[[#This Row],[1Y Return vs Nifty]]-AVERAGE(Table2[1Y Return vs Nifty]))/_xlfn.STDEV.P(Table2[1Y Return vs Nifty])</f>
        <v>-1.2773884979254391</v>
      </c>
      <c r="I643">
        <v>-4.78555879805005</v>
      </c>
      <c r="J643">
        <f>(Table2[[#This Row],[1M Return vs Nifty]]-AVERAGE(Table2[1M Return vs Nifty]))/_xlfn.STDEV.P(Table2[1M Return vs Nifty])</f>
        <v>-0.31636033761626781</v>
      </c>
      <c r="K643">
        <v>-13.4474668488185</v>
      </c>
      <c r="L643">
        <f>(Table2[[#This Row],[6M Return vs Nifty]]-AVERAGE(Table2[6M Return vs Nifty]))/_xlfn.STDEV.P(Table2[6M Return vs Nifty])</f>
        <v>-0.61972344989071015</v>
      </c>
      <c r="M643">
        <v>-2.3465156658569399</v>
      </c>
      <c r="N643">
        <f>(Table2[[#This Row],[1W Return vs Nifty]]-AVERAGE(Table2[1W Return vs Nifty]))/_xlfn.STDEV.P(Table2[1W Return vs Nifty])</f>
        <v>-0.46499381250081523</v>
      </c>
      <c r="O643">
        <v>1038.4100000000001</v>
      </c>
      <c r="P643">
        <v>1048.22986828385</v>
      </c>
      <c r="Q643">
        <v>1075.0018373722301</v>
      </c>
      <c r="R643">
        <v>28.500200185673499</v>
      </c>
      <c r="S643" s="1">
        <f>(Table2[[#This Row],[Close Price]]-Table2[[#This Row],[20D EMA]])/Table2[[#This Row],[20D EMA]]</f>
        <v>-3.1596382931597403E-2</v>
      </c>
      <c r="T643" s="1">
        <f>(Table2[[#This Row],[Close Price]]-Table2[[#This Row],[50D EMA]])/Table2[[#This Row],[50D EMA]]</f>
        <v>-4.0668435019546922E-2</v>
      </c>
      <c r="U643" s="1">
        <f>(Table2[[#This Row],[Close Price]]-Table2[[#This Row],[200D EMA]])/Table2[[#This Row],[200D EMA]]</f>
        <v>-6.4559738373915876E-2</v>
      </c>
      <c r="V643">
        <v>0.402666908804718</v>
      </c>
      <c r="W643">
        <v>1000.15</v>
      </c>
      <c r="X643">
        <v>1012.85</v>
      </c>
      <c r="Y643">
        <v>986.75</v>
      </c>
      <c r="Z643">
        <v>1030.5999999999999</v>
      </c>
      <c r="AA643">
        <v>986.75</v>
      </c>
      <c r="AB643">
        <v>1112</v>
      </c>
      <c r="AC643" s="1">
        <f>(Table2[[#This Row],[Close Price]]/Table2[[#This Row],[Day Low]])-1</f>
        <v>5.4491826226066298E-3</v>
      </c>
      <c r="AD643" s="1">
        <f>(Table2[[#This Row],[Day High]]/Table2[[#This Row],[Close Price]])-1</f>
        <v>7.2096260938743217E-3</v>
      </c>
      <c r="AE643" s="1">
        <f>(Table2[[#This Row],[Close Price]]/Table2[[#This Row],[Current Week Low]])-1</f>
        <v>1.9103116290853928E-2</v>
      </c>
      <c r="AF643" s="1">
        <f>(Table2[[#This Row],[Current Week High]]/Table2[[#This Row],[Close Price]])-1</f>
        <v>2.4860779634049202E-2</v>
      </c>
      <c r="AG643" s="1">
        <f>(Table2[[#This Row],[Close Price]]/Table2[[#This Row],[Current Month Low]])-1</f>
        <v>1.9103116290853928E-2</v>
      </c>
      <c r="AH643" s="1">
        <f>(Table2[[#This Row],[Current Month High]]/Table2[[#This Row],[Close Price]])-1</f>
        <v>0.10580747812251379</v>
      </c>
      <c r="AI643">
        <v>39.220365950676197</v>
      </c>
      <c r="AJ643">
        <v>3.6594165549943298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-0.05</v>
      </c>
      <c r="AM643" t="s">
        <v>3158</v>
      </c>
      <c r="AN643">
        <v>-4.32</v>
      </c>
      <c r="AO643" t="s">
        <v>3158</v>
      </c>
      <c r="AQ643">
        <f>(Table2[[#This Row],[Sharpe Ratio]]-AVERAGE(Table2[Sharpe Ratio]))/_xlfn.STDEV.P(Table2[Sharpe Ratio])</f>
        <v>-0.67571570385832536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709</v>
      </c>
      <c r="AT643">
        <f>_xlfn.RANK.AVG(Table2[[#This Row],[6M Return vs Nifty Z-Score]],Table2[6M Return vs Nifty Z-Score])</f>
        <v>533</v>
      </c>
      <c r="AU643">
        <f>_xlfn.RANK.AVG(Table2[[#This Row],[Sharpe Ratio Z-Score]],Table2[Sharpe Ratio Z-Score])</f>
        <v>521.5</v>
      </c>
      <c r="AV643">
        <f>(Table2[[#This Row],[Rank 1Y]]+Table2[[#This Row],[Rank 6M]]+Table2[[#This Row],[Rank Sharpe]])/3</f>
        <v>587.83333333333337</v>
      </c>
    </row>
    <row r="644" spans="1:48" hidden="1" x14ac:dyDescent="0.3">
      <c r="A644" t="s">
        <v>1641</v>
      </c>
      <c r="B644" t="s">
        <v>1642</v>
      </c>
      <c r="C644" t="s">
        <v>3114</v>
      </c>
      <c r="D644" t="s">
        <v>37</v>
      </c>
      <c r="E644">
        <v>5463.5444434999999</v>
      </c>
      <c r="F644">
        <v>322.25</v>
      </c>
      <c r="G644">
        <v>-17.2945528205525</v>
      </c>
      <c r="H644">
        <f>(Table2[[#This Row],[1Y Return vs Nifty]]-AVERAGE(Table2[1Y Return vs Nifty]))/_xlfn.STDEV.P(Table2[1Y Return vs Nifty])</f>
        <v>-0.69110887377410513</v>
      </c>
      <c r="I644">
        <v>-12.106861122474699</v>
      </c>
      <c r="J644">
        <f>(Table2[[#This Row],[1M Return vs Nifty]]-AVERAGE(Table2[1M Return vs Nifty]))/_xlfn.STDEV.P(Table2[1M Return vs Nifty])</f>
        <v>-1.1356050725773801</v>
      </c>
      <c r="K644">
        <v>-19.708704789126202</v>
      </c>
      <c r="L644">
        <f>(Table2[[#This Row],[6M Return vs Nifty]]-AVERAGE(Table2[6M Return vs Nifty]))/_xlfn.STDEV.P(Table2[6M Return vs Nifty])</f>
        <v>-0.84866299767918174</v>
      </c>
      <c r="M644">
        <v>-9.5897835094711894</v>
      </c>
      <c r="N644">
        <f>(Table2[[#This Row],[1W Return vs Nifty]]-AVERAGE(Table2[1W Return vs Nifty]))/_xlfn.STDEV.P(Table2[1W Return vs Nifty])</f>
        <v>-1.8829033539531592</v>
      </c>
      <c r="O644">
        <v>352.72</v>
      </c>
      <c r="P644">
        <v>374.45107691187502</v>
      </c>
      <c r="Q644">
        <v>365.341380929867</v>
      </c>
      <c r="R644">
        <v>19.7502339423649</v>
      </c>
      <c r="S644" s="1">
        <f>(Table2[[#This Row],[Close Price]]-Table2[[#This Row],[20D EMA]])/Table2[[#This Row],[20D EMA]]</f>
        <v>-8.6385801769108705E-2</v>
      </c>
      <c r="T644" s="1">
        <f>(Table2[[#This Row],[Close Price]]-Table2[[#This Row],[50D EMA]])/Table2[[#This Row],[50D EMA]]</f>
        <v>-0.13940693492560111</v>
      </c>
      <c r="U644" s="1">
        <f>(Table2[[#This Row],[Close Price]]-Table2[[#This Row],[200D EMA]])/Table2[[#This Row],[200D EMA]]</f>
        <v>-0.11794826203423987</v>
      </c>
      <c r="V644">
        <v>0.45504306437859998</v>
      </c>
      <c r="W644">
        <v>315.3</v>
      </c>
      <c r="X644">
        <v>328</v>
      </c>
      <c r="Y644">
        <v>301.05</v>
      </c>
      <c r="Z644">
        <v>328</v>
      </c>
      <c r="AA644">
        <v>301.05</v>
      </c>
      <c r="AB644">
        <v>384.5</v>
      </c>
      <c r="AC644" s="1">
        <f>(Table2[[#This Row],[Close Price]]/Table2[[#This Row],[Day Low]])-1</f>
        <v>2.2042499207104216E-2</v>
      </c>
      <c r="AD644" s="1">
        <f>(Table2[[#This Row],[Day High]]/Table2[[#This Row],[Close Price]])-1</f>
        <v>1.7843289371605842E-2</v>
      </c>
      <c r="AE644" s="1">
        <f>(Table2[[#This Row],[Close Price]]/Table2[[#This Row],[Current Week Low]])-1</f>
        <v>7.0420195980734013E-2</v>
      </c>
      <c r="AF644" s="1">
        <f>(Table2[[#This Row],[Current Week High]]/Table2[[#This Row],[Close Price]])-1</f>
        <v>1.7843289371605842E-2</v>
      </c>
      <c r="AG644" s="1">
        <f>(Table2[[#This Row],[Close Price]]/Table2[[#This Row],[Current Month Low]])-1</f>
        <v>7.0420195980734013E-2</v>
      </c>
      <c r="AH644" s="1">
        <f>(Table2[[#This Row],[Current Month High]]/Table2[[#This Row],[Close Price]])-1</f>
        <v>0.19317300232738566</v>
      </c>
      <c r="AI644">
        <v>50.861132660977397</v>
      </c>
      <c r="AJ644">
        <v>11.650944139093101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-0.12</v>
      </c>
      <c r="AM644" t="s">
        <v>3158</v>
      </c>
      <c r="AN644">
        <v>-13.59</v>
      </c>
      <c r="AO644" t="s">
        <v>3158</v>
      </c>
      <c r="AP644">
        <v>-2.3478716472293E-2</v>
      </c>
      <c r="AQ644">
        <f>(Table2[[#This Row],[Sharpe Ratio]]-AVERAGE(Table2[Sharpe Ratio]))/_xlfn.STDEV.P(Table2[Sharpe Ratio])</f>
        <v>-0.95477718803156519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558</v>
      </c>
      <c r="AT644">
        <f>_xlfn.RANK.AVG(Table2[[#This Row],[6M Return vs Nifty Z-Score]],Table2[6M Return vs Nifty Z-Score])</f>
        <v>601</v>
      </c>
      <c r="AU644">
        <f>_xlfn.RANK.AVG(Table2[[#This Row],[Sharpe Ratio Z-Score]],Table2[Sharpe Ratio Z-Score])</f>
        <v>610</v>
      </c>
      <c r="AV644">
        <f>(Table2[[#This Row],[Rank 1Y]]+Table2[[#This Row],[Rank 6M]]+Table2[[#This Row],[Rank Sharpe]])/3</f>
        <v>589.66666666666663</v>
      </c>
    </row>
    <row r="645" spans="1:48" hidden="1" x14ac:dyDescent="0.3">
      <c r="A645" t="s">
        <v>1567</v>
      </c>
      <c r="B645" t="s">
        <v>1568</v>
      </c>
      <c r="C645" t="s">
        <v>3124</v>
      </c>
      <c r="D645" t="s">
        <v>458</v>
      </c>
      <c r="E645">
        <v>6068.4494422400003</v>
      </c>
      <c r="F645">
        <v>1123.5999999999999</v>
      </c>
      <c r="G645">
        <v>-37.249922033470099</v>
      </c>
      <c r="H645">
        <f>(Table2[[#This Row],[1Y Return vs Nifty]]-AVERAGE(Table2[1Y Return vs Nifty]))/_xlfn.STDEV.P(Table2[1Y Return vs Nifty])</f>
        <v>-1.0426100294526972</v>
      </c>
      <c r="I645">
        <v>-13.798076474941899</v>
      </c>
      <c r="J645">
        <f>(Table2[[#This Row],[1M Return vs Nifty]]-AVERAGE(Table2[1M Return vs Nifty]))/_xlfn.STDEV.P(Table2[1M Return vs Nifty])</f>
        <v>-1.3248499926473947</v>
      </c>
      <c r="K645">
        <v>-5.7381964347838803</v>
      </c>
      <c r="L645">
        <f>(Table2[[#This Row],[6M Return vs Nifty]]-AVERAGE(Table2[6M Return vs Nifty]))/_xlfn.STDEV.P(Table2[6M Return vs Nifty])</f>
        <v>-0.33783720004769696</v>
      </c>
      <c r="M645">
        <v>-7.32562056953092</v>
      </c>
      <c r="N645">
        <f>(Table2[[#This Row],[1W Return vs Nifty]]-AVERAGE(Table2[1W Return vs Nifty]))/_xlfn.STDEV.P(Table2[1W Return vs Nifty])</f>
        <v>-1.439680998345475</v>
      </c>
      <c r="O645">
        <v>1211.9100000000001</v>
      </c>
      <c r="P645">
        <v>1214.2138068788699</v>
      </c>
      <c r="Q645">
        <v>1161.9977020308399</v>
      </c>
      <c r="R645">
        <v>10.384060421729799</v>
      </c>
      <c r="S645" s="1">
        <f>(Table2[[#This Row],[Close Price]]-Table2[[#This Row],[20D EMA]])/Table2[[#This Row],[20D EMA]]</f>
        <v>-7.2868447326946861E-2</v>
      </c>
      <c r="T645" s="1">
        <f>(Table2[[#This Row],[Close Price]]-Table2[[#This Row],[50D EMA]])/Table2[[#This Row],[50D EMA]]</f>
        <v>-7.4627554361115636E-2</v>
      </c>
      <c r="U645" s="1">
        <f>(Table2[[#This Row],[Close Price]]-Table2[[#This Row],[200D EMA]])/Table2[[#This Row],[200D EMA]]</f>
        <v>-3.3044559351306659E-2</v>
      </c>
      <c r="V645">
        <v>1.2076867111337799</v>
      </c>
      <c r="W645">
        <v>1101.1500000000001</v>
      </c>
      <c r="X645">
        <v>1161.95</v>
      </c>
      <c r="Y645">
        <v>1061.3</v>
      </c>
      <c r="Z645">
        <v>1180.4000000000001</v>
      </c>
      <c r="AA645">
        <v>1061.3</v>
      </c>
      <c r="AB645">
        <v>1400.05</v>
      </c>
      <c r="AC645" s="1">
        <f>(Table2[[#This Row],[Close Price]]/Table2[[#This Row],[Day Low]])-1</f>
        <v>2.0387776415565328E-2</v>
      </c>
      <c r="AD645" s="1">
        <f>(Table2[[#This Row],[Day High]]/Table2[[#This Row],[Close Price]])-1</f>
        <v>3.413136347454615E-2</v>
      </c>
      <c r="AE645" s="1">
        <f>(Table2[[#This Row],[Close Price]]/Table2[[#This Row],[Current Week Low]])-1</f>
        <v>5.8701592386695589E-2</v>
      </c>
      <c r="AF645" s="1">
        <f>(Table2[[#This Row],[Current Week High]]/Table2[[#This Row],[Close Price]])-1</f>
        <v>5.0551797792808939E-2</v>
      </c>
      <c r="AG645" s="1">
        <f>(Table2[[#This Row],[Close Price]]/Table2[[#This Row],[Current Month Low]])-1</f>
        <v>5.8701592386695589E-2</v>
      </c>
      <c r="AH645" s="1">
        <f>(Table2[[#This Row],[Current Month High]]/Table2[[#This Row],[Close Price]])-1</f>
        <v>0.24603951584193662</v>
      </c>
      <c r="AI645">
        <v>25.2936988252047</v>
      </c>
      <c r="AJ645">
        <v>20.3900139290688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0.02</v>
      </c>
      <c r="AM645" t="s">
        <v>3159</v>
      </c>
      <c r="AN645">
        <v>-10.23</v>
      </c>
      <c r="AO645" t="s">
        <v>3158</v>
      </c>
      <c r="AP645">
        <v>-5.3089341072438997E-2</v>
      </c>
      <c r="AQ645">
        <f>(Table2[[#This Row],[Sharpe Ratio]]-AVERAGE(Table2[Sharpe Ratio]))/_xlfn.STDEV.P(Table2[Sharpe Ratio])</f>
        <v>-1.3067208242164776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669</v>
      </c>
      <c r="AT645">
        <f>_xlfn.RANK.AVG(Table2[[#This Row],[6M Return vs Nifty Z-Score]],Table2[6M Return vs Nifty Z-Score])</f>
        <v>439</v>
      </c>
      <c r="AU645">
        <f>_xlfn.RANK.AVG(Table2[[#This Row],[Sharpe Ratio Z-Score]],Table2[Sharpe Ratio Z-Score])</f>
        <v>667</v>
      </c>
      <c r="AV645">
        <f>(Table2[[#This Row],[Rank 1Y]]+Table2[[#This Row],[Rank 6M]]+Table2[[#This Row],[Rank Sharpe]])/3</f>
        <v>591.66666666666663</v>
      </c>
    </row>
    <row r="646" spans="1:48" hidden="1" x14ac:dyDescent="0.3">
      <c r="A646" t="s">
        <v>1068</v>
      </c>
      <c r="B646" t="s">
        <v>1069</v>
      </c>
      <c r="C646" t="s">
        <v>3120</v>
      </c>
      <c r="D646" t="s">
        <v>75</v>
      </c>
      <c r="E646">
        <v>12289.74322473</v>
      </c>
      <c r="F646">
        <v>344.1</v>
      </c>
      <c r="G646">
        <v>-27.3407598047771</v>
      </c>
      <c r="H646">
        <f>(Table2[[#This Row],[1Y Return vs Nifty]]-AVERAGE(Table2[1Y Return vs Nifty]))/_xlfn.STDEV.P(Table2[1Y Return vs Nifty])</f>
        <v>-0.8680664297814088</v>
      </c>
      <c r="I646">
        <v>1.1131066088826</v>
      </c>
      <c r="J646">
        <f>(Table2[[#This Row],[1M Return vs Nifty]]-AVERAGE(Table2[1M Return vs Nifty]))/_xlfn.STDEV.P(Table2[1M Return vs Nifty])</f>
        <v>0.34369307416612044</v>
      </c>
      <c r="K646">
        <v>-6.0554323383191102</v>
      </c>
      <c r="L646">
        <f>(Table2[[#This Row],[6M Return vs Nifty]]-AVERAGE(Table2[6M Return vs Nifty]))/_xlfn.STDEV.P(Table2[6M Return vs Nifty])</f>
        <v>-0.34943679824058305</v>
      </c>
      <c r="M646">
        <v>1.2411663879150301</v>
      </c>
      <c r="N646">
        <f>(Table2[[#This Row],[1W Return vs Nifty]]-AVERAGE(Table2[1W Return vs Nifty]))/_xlfn.STDEV.P(Table2[1W Return vs Nifty])</f>
        <v>0.23731469321396165</v>
      </c>
      <c r="O646">
        <v>347.14</v>
      </c>
      <c r="P646">
        <v>348.61388377796101</v>
      </c>
      <c r="Q646">
        <v>345.26001958148203</v>
      </c>
      <c r="R646">
        <v>45.859088025263198</v>
      </c>
      <c r="S646" s="1">
        <f>(Table2[[#This Row],[Close Price]]-Table2[[#This Row],[20D EMA]])/Table2[[#This Row],[20D EMA]]</f>
        <v>-8.7572737224173632E-3</v>
      </c>
      <c r="T646" s="1">
        <f>(Table2[[#This Row],[Close Price]]-Table2[[#This Row],[50D EMA]])/Table2[[#This Row],[50D EMA]]</f>
        <v>-1.2948089528287304E-2</v>
      </c>
      <c r="U646" s="1">
        <f>(Table2[[#This Row],[Close Price]]-Table2[[#This Row],[200D EMA]])/Table2[[#This Row],[200D EMA]]</f>
        <v>-3.3598433519414117E-3</v>
      </c>
      <c r="V646">
        <v>1.30797646824845</v>
      </c>
      <c r="W646">
        <v>340.6</v>
      </c>
      <c r="X646">
        <v>354.05</v>
      </c>
      <c r="Y646">
        <v>324.10000000000002</v>
      </c>
      <c r="Z646">
        <v>354.05</v>
      </c>
      <c r="AA646">
        <v>322.25</v>
      </c>
      <c r="AB646">
        <v>371</v>
      </c>
      <c r="AC646" s="1">
        <f>(Table2[[#This Row],[Close Price]]/Table2[[#This Row],[Day Low]])-1</f>
        <v>1.0275983558426294E-2</v>
      </c>
      <c r="AD646" s="1">
        <f>(Table2[[#This Row],[Day High]]/Table2[[#This Row],[Close Price]])-1</f>
        <v>2.8916012786980527E-2</v>
      </c>
      <c r="AE646" s="1">
        <f>(Table2[[#This Row],[Close Price]]/Table2[[#This Row],[Current Week Low]])-1</f>
        <v>6.1709348966368482E-2</v>
      </c>
      <c r="AF646" s="1">
        <f>(Table2[[#This Row],[Current Week High]]/Table2[[#This Row],[Close Price]])-1</f>
        <v>2.8916012786980527E-2</v>
      </c>
      <c r="AG646" s="1">
        <f>(Table2[[#This Row],[Close Price]]/Table2[[#This Row],[Current Month Low]])-1</f>
        <v>6.7804499612102553E-2</v>
      </c>
      <c r="AH646" s="1">
        <f>(Table2[[#This Row],[Current Month High]]/Table2[[#This Row],[Close Price]])-1</f>
        <v>7.8174949142691075E-2</v>
      </c>
      <c r="AI646">
        <v>15.6640511479221</v>
      </c>
      <c r="AJ646">
        <v>18.125643666323299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0.06</v>
      </c>
      <c r="AM646" t="s">
        <v>3159</v>
      </c>
      <c r="AN646">
        <v>-2.27</v>
      </c>
      <c r="AO646" t="s">
        <v>3158</v>
      </c>
      <c r="AP646">
        <v>-9.9876644136357995E-2</v>
      </c>
      <c r="AQ646">
        <f>(Table2[[#This Row],[Sharpe Ratio]]-AVERAGE(Table2[Sharpe Ratio]))/_xlfn.STDEV.P(Table2[Sharpe Ratio])</f>
        <v>-1.8628216761897232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621</v>
      </c>
      <c r="AT646">
        <f>_xlfn.RANK.AVG(Table2[[#This Row],[6M Return vs Nifty Z-Score]],Table2[6M Return vs Nifty Z-Score])</f>
        <v>442</v>
      </c>
      <c r="AU646">
        <f>_xlfn.RANK.AVG(Table2[[#This Row],[Sharpe Ratio Z-Score]],Table2[Sharpe Ratio Z-Score])</f>
        <v>713</v>
      </c>
      <c r="AV646">
        <f>(Table2[[#This Row],[Rank 1Y]]+Table2[[#This Row],[Rank 6M]]+Table2[[#This Row],[Rank Sharpe]])/3</f>
        <v>592</v>
      </c>
    </row>
    <row r="647" spans="1:48" hidden="1" x14ac:dyDescent="0.3">
      <c r="A647" t="s">
        <v>476</v>
      </c>
      <c r="B647" t="s">
        <v>477</v>
      </c>
      <c r="C647" t="s">
        <v>3112</v>
      </c>
      <c r="D647" t="s">
        <v>54</v>
      </c>
      <c r="E647">
        <v>45324.848540619998</v>
      </c>
      <c r="F647">
        <v>609.4</v>
      </c>
      <c r="G647">
        <v>-35.658323901585803</v>
      </c>
      <c r="H647">
        <f>(Table2[[#This Row],[1Y Return vs Nifty]]-AVERAGE(Table2[1Y Return vs Nifty]))/_xlfn.STDEV.P(Table2[1Y Return vs Nifty])</f>
        <v>-1.0145750391318429</v>
      </c>
      <c r="I647">
        <v>-8.7811208542975798</v>
      </c>
      <c r="J647">
        <f>(Table2[[#This Row],[1M Return vs Nifty]]-AVERAGE(Table2[1M Return vs Nifty]))/_xlfn.STDEV.P(Table2[1M Return vs Nifty])</f>
        <v>-0.76345882265914877</v>
      </c>
      <c r="K647">
        <v>-11.499212281877501</v>
      </c>
      <c r="L647">
        <f>(Table2[[#This Row],[6M Return vs Nifty]]-AVERAGE(Table2[6M Return vs Nifty]))/_xlfn.STDEV.P(Table2[6M Return vs Nifty])</f>
        <v>-0.54848633611471176</v>
      </c>
      <c r="M647">
        <v>-2.6018053638833498</v>
      </c>
      <c r="N647">
        <f>(Table2[[#This Row],[1W Return vs Nifty]]-AVERAGE(Table2[1W Return vs Nifty]))/_xlfn.STDEV.P(Table2[1W Return vs Nifty])</f>
        <v>-0.51496817579669396</v>
      </c>
      <c r="O647">
        <v>663.25</v>
      </c>
      <c r="P647">
        <v>676.798210326299</v>
      </c>
      <c r="Q647">
        <v>666.99665796086902</v>
      </c>
      <c r="R647">
        <v>28.7755118688317</v>
      </c>
      <c r="S647" s="1">
        <f>(Table2[[#This Row],[Close Price]]-Table2[[#This Row],[20D EMA]])/Table2[[#This Row],[20D EMA]]</f>
        <v>-8.11911044101018E-2</v>
      </c>
      <c r="T647" s="1">
        <f>(Table2[[#This Row],[Close Price]]-Table2[[#This Row],[50D EMA]])/Table2[[#This Row],[50D EMA]]</f>
        <v>-9.9583907430554369E-2</v>
      </c>
      <c r="U647" s="1">
        <f>(Table2[[#This Row],[Close Price]]-Table2[[#This Row],[200D EMA]])/Table2[[#This Row],[200D EMA]]</f>
        <v>-8.6352243708315679E-2</v>
      </c>
      <c r="V647">
        <v>1.02618606383693</v>
      </c>
      <c r="W647">
        <v>604</v>
      </c>
      <c r="X647">
        <v>625.65</v>
      </c>
      <c r="Y647">
        <v>602.65</v>
      </c>
      <c r="Z647">
        <v>625.65</v>
      </c>
      <c r="AA647">
        <v>599.25</v>
      </c>
      <c r="AB647">
        <v>748.15</v>
      </c>
      <c r="AC647" s="1">
        <f>(Table2[[#This Row],[Close Price]]/Table2[[#This Row],[Day Low]])-1</f>
        <v>8.9403973509933898E-3</v>
      </c>
      <c r="AD647" s="1">
        <f>(Table2[[#This Row],[Day High]]/Table2[[#This Row],[Close Price]])-1</f>
        <v>2.6665572694453576E-2</v>
      </c>
      <c r="AE647" s="1">
        <f>(Table2[[#This Row],[Close Price]]/Table2[[#This Row],[Current Week Low]])-1</f>
        <v>1.1200530988135782E-2</v>
      </c>
      <c r="AF647" s="1">
        <f>(Table2[[#This Row],[Current Week High]]/Table2[[#This Row],[Close Price]])-1</f>
        <v>2.6665572694453576E-2</v>
      </c>
      <c r="AG647" s="1">
        <f>(Table2[[#This Row],[Close Price]]/Table2[[#This Row],[Current Month Low]])-1</f>
        <v>1.6937838965373375E-2</v>
      </c>
      <c r="AH647" s="1">
        <f>(Table2[[#This Row],[Current Month High]]/Table2[[#This Row],[Close Price]])-1</f>
        <v>0.22768296685264189</v>
      </c>
      <c r="AI647">
        <v>33.475549721036998</v>
      </c>
      <c r="AJ647">
        <v>10.059599060863199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-0.02</v>
      </c>
      <c r="AM647" t="s">
        <v>3158</v>
      </c>
      <c r="AN647">
        <v>-13.07</v>
      </c>
      <c r="AO647" t="s">
        <v>3158</v>
      </c>
      <c r="AP647">
        <v>-2.4308925966175E-2</v>
      </c>
      <c r="AQ647">
        <f>(Table2[[#This Row],[Sharpe Ratio]]-AVERAGE(Table2[Sharpe Ratio]))/_xlfn.STDEV.P(Table2[Sharpe Ratio])</f>
        <v>-0.96464482682735841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662</v>
      </c>
      <c r="AT647">
        <f>_xlfn.RANK.AVG(Table2[[#This Row],[6M Return vs Nifty Z-Score]],Table2[6M Return vs Nifty Z-Score])</f>
        <v>503</v>
      </c>
      <c r="AU647">
        <f>_xlfn.RANK.AVG(Table2[[#This Row],[Sharpe Ratio Z-Score]],Table2[Sharpe Ratio Z-Score])</f>
        <v>614</v>
      </c>
      <c r="AV647">
        <f>(Table2[[#This Row],[Rank 1Y]]+Table2[[#This Row],[Rank 6M]]+Table2[[#This Row],[Rank Sharpe]])/3</f>
        <v>593</v>
      </c>
    </row>
    <row r="648" spans="1:48" hidden="1" x14ac:dyDescent="0.3">
      <c r="A648" t="s">
        <v>1454</v>
      </c>
      <c r="B648" t="s">
        <v>1455</v>
      </c>
      <c r="C648" t="s">
        <v>3112</v>
      </c>
      <c r="D648" t="s">
        <v>24</v>
      </c>
      <c r="E648">
        <v>7113.0164541009899</v>
      </c>
      <c r="F648">
        <v>36.770000000000003</v>
      </c>
      <c r="G648">
        <v>-54.7134934305043</v>
      </c>
      <c r="H648">
        <f>(Table2[[#This Row],[1Y Return vs Nifty]]-AVERAGE(Table2[1Y Return vs Nifty]))/_xlfn.STDEV.P(Table2[1Y Return vs Nifty])</f>
        <v>-1.350219749064377</v>
      </c>
      <c r="I648">
        <v>-4.70765109209795</v>
      </c>
      <c r="J648">
        <f>(Table2[[#This Row],[1M Return vs Nifty]]-AVERAGE(Table2[1M Return vs Nifty]))/_xlfn.STDEV.P(Table2[1M Return vs Nifty])</f>
        <v>-0.30764256103965687</v>
      </c>
      <c r="K648">
        <v>-39.142955162689397</v>
      </c>
      <c r="L648">
        <f>(Table2[[#This Row],[6M Return vs Nifty]]-AVERAGE(Table2[6M Return vs Nifty]))/_xlfn.STDEV.P(Table2[6M Return vs Nifty])</f>
        <v>-1.5592682381362852</v>
      </c>
      <c r="M648">
        <v>0.36009832257607599</v>
      </c>
      <c r="N648">
        <f>(Table2[[#This Row],[1W Return vs Nifty]]-AVERAGE(Table2[1W Return vs Nifty]))/_xlfn.STDEV.P(Table2[1W Return vs Nifty])</f>
        <v>6.4840770740635503E-2</v>
      </c>
      <c r="O648">
        <v>38.520000000000003</v>
      </c>
      <c r="P648">
        <v>40.603972106348003</v>
      </c>
      <c r="Q648">
        <v>45.366714231964899</v>
      </c>
      <c r="R648">
        <v>34.947473705186802</v>
      </c>
      <c r="S648" s="1">
        <f>(Table2[[#This Row],[Close Price]]-Table2[[#This Row],[20D EMA]])/Table2[[#This Row],[20D EMA]]</f>
        <v>-4.543094496365524E-2</v>
      </c>
      <c r="T648" s="1">
        <f>(Table2[[#This Row],[Close Price]]-Table2[[#This Row],[50D EMA]])/Table2[[#This Row],[50D EMA]]</f>
        <v>-9.4423572558523128E-2</v>
      </c>
      <c r="U648" s="1">
        <f>(Table2[[#This Row],[Close Price]]-Table2[[#This Row],[200D EMA]])/Table2[[#This Row],[200D EMA]]</f>
        <v>-0.18949386962452183</v>
      </c>
      <c r="V648">
        <v>0.96027451916386997</v>
      </c>
      <c r="W648">
        <v>36.31</v>
      </c>
      <c r="X648">
        <v>37</v>
      </c>
      <c r="Y648">
        <v>35.119999999999997</v>
      </c>
      <c r="Z648">
        <v>37.31</v>
      </c>
      <c r="AA648">
        <v>34.450000000000003</v>
      </c>
      <c r="AB648">
        <v>41.65</v>
      </c>
      <c r="AC648" s="1">
        <f>(Table2[[#This Row],[Close Price]]/Table2[[#This Row],[Day Low]])-1</f>
        <v>1.2668686312310662E-2</v>
      </c>
      <c r="AD648" s="1">
        <f>(Table2[[#This Row],[Day High]]/Table2[[#This Row],[Close Price]])-1</f>
        <v>6.2550992657055549E-3</v>
      </c>
      <c r="AE648" s="1">
        <f>(Table2[[#This Row],[Close Price]]/Table2[[#This Row],[Current Week Low]])-1</f>
        <v>4.698177676537596E-2</v>
      </c>
      <c r="AF648" s="1">
        <f>(Table2[[#This Row],[Current Week High]]/Table2[[#This Row],[Close Price]])-1</f>
        <v>1.4685885232526452E-2</v>
      </c>
      <c r="AG648" s="1">
        <f>(Table2[[#This Row],[Close Price]]/Table2[[#This Row],[Current Month Low]])-1</f>
        <v>6.734397677793913E-2</v>
      </c>
      <c r="AH648" s="1">
        <f>(Table2[[#This Row],[Current Month High]]/Table2[[#This Row],[Close Price]])-1</f>
        <v>0.13271688876801724</v>
      </c>
      <c r="AI648">
        <v>71.335327712809303</v>
      </c>
      <c r="AJ648">
        <v>6.7343976777939103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-0.14000000000000001</v>
      </c>
      <c r="AM648" t="s">
        <v>3158</v>
      </c>
      <c r="AN648">
        <v>-7.84</v>
      </c>
      <c r="AO648" t="s">
        <v>3158</v>
      </c>
      <c r="AP648">
        <v>5.4998408613285997E-2</v>
      </c>
      <c r="AQ648">
        <f>(Table2[[#This Row],[Sharpe Ratio]]-AVERAGE(Table2[Sharpe Ratio]))/_xlfn.STDEV.P(Table2[Sharpe Ratio])</f>
        <v>-2.2019938465790156E-2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717</v>
      </c>
      <c r="AT648">
        <f>_xlfn.RANK.AVG(Table2[[#This Row],[6M Return vs Nifty Z-Score]],Table2[6M Return vs Nifty Z-Score])</f>
        <v>722</v>
      </c>
      <c r="AU648">
        <f>_xlfn.RANK.AVG(Table2[[#This Row],[Sharpe Ratio Z-Score]],Table2[Sharpe Ratio Z-Score])</f>
        <v>341</v>
      </c>
      <c r="AV648">
        <f>(Table2[[#This Row],[Rank 1Y]]+Table2[[#This Row],[Rank 6M]]+Table2[[#This Row],[Rank Sharpe]])/3</f>
        <v>593.33333333333337</v>
      </c>
    </row>
    <row r="649" spans="1:48" hidden="1" x14ac:dyDescent="0.3">
      <c r="A649" t="s">
        <v>566</v>
      </c>
      <c r="B649" t="s">
        <v>567</v>
      </c>
      <c r="C649" t="s">
        <v>3120</v>
      </c>
      <c r="D649" t="s">
        <v>75</v>
      </c>
      <c r="E649">
        <v>34513.452426725002</v>
      </c>
      <c r="F649">
        <v>1840.25</v>
      </c>
      <c r="G649">
        <v>-37.132692612229697</v>
      </c>
      <c r="H649">
        <f>(Table2[[#This Row],[1Y Return vs Nifty]]-AVERAGE(Table2[1Y Return vs Nifty]))/_xlfn.STDEV.P(Table2[1Y Return vs Nifty])</f>
        <v>-1.0405451076461461</v>
      </c>
      <c r="I649">
        <v>0.50571647939430697</v>
      </c>
      <c r="J649">
        <f>(Table2[[#This Row],[1M Return vs Nifty]]-AVERAGE(Table2[1M Return vs Nifty]))/_xlfn.STDEV.P(Table2[1M Return vs Nifty])</f>
        <v>0.27572686493165388</v>
      </c>
      <c r="K649">
        <v>-7.5655225364511498</v>
      </c>
      <c r="L649">
        <f>(Table2[[#This Row],[6M Return vs Nifty]]-AVERAGE(Table2[6M Return vs Nifty]))/_xlfn.STDEV.P(Table2[6M Return vs Nifty])</f>
        <v>-0.40465261504488137</v>
      </c>
      <c r="M649">
        <v>0.53783956251985598</v>
      </c>
      <c r="N649">
        <f>(Table2[[#This Row],[1W Return vs Nifty]]-AVERAGE(Table2[1W Return vs Nifty]))/_xlfn.STDEV.P(Table2[1W Return vs Nifty])</f>
        <v>9.9634596603093553E-2</v>
      </c>
      <c r="O649">
        <v>1835.19</v>
      </c>
      <c r="P649">
        <v>1847.8421144415299</v>
      </c>
      <c r="Q649">
        <v>1904.11258841162</v>
      </c>
      <c r="R649">
        <v>42.183406594748</v>
      </c>
      <c r="S649" s="1">
        <f>(Table2[[#This Row],[Close Price]]-Table2[[#This Row],[20D EMA]])/Table2[[#This Row],[20D EMA]]</f>
        <v>2.7572077005650342E-3</v>
      </c>
      <c r="T649" s="1">
        <f>(Table2[[#This Row],[Close Price]]-Table2[[#This Row],[50D EMA]])/Table2[[#This Row],[50D EMA]]</f>
        <v>-4.1086380606843572E-3</v>
      </c>
      <c r="U649" s="1">
        <f>(Table2[[#This Row],[Close Price]]-Table2[[#This Row],[200D EMA]])/Table2[[#This Row],[200D EMA]]</f>
        <v>-3.3539292161758737E-2</v>
      </c>
      <c r="V649">
        <v>0.84007310609071195</v>
      </c>
      <c r="W649">
        <v>1787</v>
      </c>
      <c r="X649">
        <v>1854.55</v>
      </c>
      <c r="Y649">
        <v>1765.9</v>
      </c>
      <c r="Z649">
        <v>1854.55</v>
      </c>
      <c r="AA649">
        <v>1751</v>
      </c>
      <c r="AB649">
        <v>1982</v>
      </c>
      <c r="AC649" s="1">
        <f>(Table2[[#This Row],[Close Price]]/Table2[[#This Row],[Day Low]])-1</f>
        <v>2.9798545047565739E-2</v>
      </c>
      <c r="AD649" s="1">
        <f>(Table2[[#This Row],[Day High]]/Table2[[#This Row],[Close Price]])-1</f>
        <v>7.770683331069117E-3</v>
      </c>
      <c r="AE649" s="1">
        <f>(Table2[[#This Row],[Close Price]]/Table2[[#This Row],[Current Week Low]])-1</f>
        <v>4.210317685033127E-2</v>
      </c>
      <c r="AF649" s="1">
        <f>(Table2[[#This Row],[Current Week High]]/Table2[[#This Row],[Close Price]])-1</f>
        <v>7.770683331069117E-3</v>
      </c>
      <c r="AG649" s="1">
        <f>(Table2[[#This Row],[Close Price]]/Table2[[#This Row],[Current Month Low]])-1</f>
        <v>5.0970873786407855E-2</v>
      </c>
      <c r="AH649" s="1">
        <f>(Table2[[#This Row],[Current Month High]]/Table2[[#This Row],[Close Price]])-1</f>
        <v>7.7027577774758882E-2</v>
      </c>
      <c r="AI649">
        <v>32.085314495313099</v>
      </c>
      <c r="AJ649">
        <v>11.4357514835896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0.09</v>
      </c>
      <c r="AM649" t="s">
        <v>3159</v>
      </c>
      <c r="AN649">
        <v>-2.6</v>
      </c>
      <c r="AO649" t="s">
        <v>3158</v>
      </c>
      <c r="AP649">
        <v>-4.4979214787037002E-2</v>
      </c>
      <c r="AQ649">
        <f>(Table2[[#This Row],[Sharpe Ratio]]-AVERAGE(Table2[Sharpe Ratio]))/_xlfn.STDEV.P(Table2[Sharpe Ratio])</f>
        <v>-1.2103261222016766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668</v>
      </c>
      <c r="AT649">
        <f>_xlfn.RANK.AVG(Table2[[#This Row],[6M Return vs Nifty Z-Score]],Table2[6M Return vs Nifty Z-Score])</f>
        <v>463</v>
      </c>
      <c r="AU649">
        <f>_xlfn.RANK.AVG(Table2[[#This Row],[Sharpe Ratio Z-Score]],Table2[Sharpe Ratio Z-Score])</f>
        <v>650</v>
      </c>
      <c r="AV649">
        <f>(Table2[[#This Row],[Rank 1Y]]+Table2[[#This Row],[Rank 6M]]+Table2[[#This Row],[Rank Sharpe]])/3</f>
        <v>593.66666666666663</v>
      </c>
    </row>
    <row r="650" spans="1:48" hidden="1" x14ac:dyDescent="0.3">
      <c r="A650" t="s">
        <v>1474</v>
      </c>
      <c r="B650" t="s">
        <v>1475</v>
      </c>
      <c r="C650" t="s">
        <v>3126</v>
      </c>
      <c r="D650" t="s">
        <v>473</v>
      </c>
      <c r="E650">
        <v>6887.9665850000001</v>
      </c>
      <c r="F650">
        <v>2125.85</v>
      </c>
      <c r="G650">
        <v>-22.8893550041164</v>
      </c>
      <c r="H650">
        <f>(Table2[[#This Row],[1Y Return vs Nifty]]-AVERAGE(Table2[1Y Return vs Nifty]))/_xlfn.STDEV.P(Table2[1Y Return vs Nifty])</f>
        <v>-0.78965776116040354</v>
      </c>
      <c r="I650">
        <v>-6.0972554113897601</v>
      </c>
      <c r="J650">
        <f>(Table2[[#This Row],[1M Return vs Nifty]]-AVERAGE(Table2[1M Return vs Nifty]))/_xlfn.STDEV.P(Table2[1M Return vs Nifty])</f>
        <v>-0.46313757706448683</v>
      </c>
      <c r="K650">
        <v>-10.713042633884401</v>
      </c>
      <c r="L650">
        <f>(Table2[[#This Row],[6M Return vs Nifty]]-AVERAGE(Table2[6M Return vs Nifty]))/_xlfn.STDEV.P(Table2[6M Return vs Nifty])</f>
        <v>-0.51974037159260367</v>
      </c>
      <c r="M650">
        <v>-1.4410236459053101</v>
      </c>
      <c r="N650">
        <f>(Table2[[#This Row],[1W Return vs Nifty]]-AVERAGE(Table2[1W Return vs Nifty]))/_xlfn.STDEV.P(Table2[1W Return vs Nifty])</f>
        <v>-0.28773876650244329</v>
      </c>
      <c r="O650">
        <v>2145.11</v>
      </c>
      <c r="P650">
        <v>2202.7728180168801</v>
      </c>
      <c r="Q650">
        <v>2244.8907202820301</v>
      </c>
      <c r="R650">
        <v>21.037675952586699</v>
      </c>
      <c r="S650" s="1">
        <f>(Table2[[#This Row],[Close Price]]-Table2[[#This Row],[20D EMA]])/Table2[[#This Row],[20D EMA]]</f>
        <v>-8.9785605400190278E-3</v>
      </c>
      <c r="T650" s="1">
        <f>(Table2[[#This Row],[Close Price]]-Table2[[#This Row],[50D EMA]])/Table2[[#This Row],[50D EMA]]</f>
        <v>-3.4920903956919429E-2</v>
      </c>
      <c r="U650" s="1">
        <f>(Table2[[#This Row],[Close Price]]-Table2[[#This Row],[200D EMA]])/Table2[[#This Row],[200D EMA]]</f>
        <v>-5.3027400936057525E-2</v>
      </c>
      <c r="V650">
        <v>0.47134187221827301</v>
      </c>
      <c r="W650">
        <v>2032.3</v>
      </c>
      <c r="X650">
        <v>2136.9499999999998</v>
      </c>
      <c r="Y650">
        <v>2000.5</v>
      </c>
      <c r="Z650">
        <v>2136.9499999999998</v>
      </c>
      <c r="AA650">
        <v>2000.5</v>
      </c>
      <c r="AB650">
        <v>2374</v>
      </c>
      <c r="AC650" s="1">
        <f>(Table2[[#This Row],[Close Price]]/Table2[[#This Row],[Day Low]])-1</f>
        <v>4.603158982433686E-2</v>
      </c>
      <c r="AD650" s="1">
        <f>(Table2[[#This Row],[Day High]]/Table2[[#This Row],[Close Price]])-1</f>
        <v>5.2214408354305242E-3</v>
      </c>
      <c r="AE650" s="1">
        <f>(Table2[[#This Row],[Close Price]]/Table2[[#This Row],[Current Week Low]])-1</f>
        <v>6.2659335166208363E-2</v>
      </c>
      <c r="AF650" s="1">
        <f>(Table2[[#This Row],[Current Week High]]/Table2[[#This Row],[Close Price]])-1</f>
        <v>5.2214408354305242E-3</v>
      </c>
      <c r="AG650" s="1">
        <f>(Table2[[#This Row],[Close Price]]/Table2[[#This Row],[Current Month Low]])-1</f>
        <v>6.2659335166208363E-2</v>
      </c>
      <c r="AH650" s="1">
        <f>(Table2[[#This Row],[Current Month High]]/Table2[[#This Row],[Close Price]])-1</f>
        <v>0.11672977867676471</v>
      </c>
      <c r="AI650">
        <v>28.654420584707299</v>
      </c>
      <c r="AJ650">
        <v>8.4617346938775402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0.01</v>
      </c>
      <c r="AM650" t="s">
        <v>3159</v>
      </c>
      <c r="AN650">
        <v>-4.26</v>
      </c>
      <c r="AO650" t="s">
        <v>3158</v>
      </c>
      <c r="AP650">
        <v>-8.8219434032722005E-2</v>
      </c>
      <c r="AQ650">
        <f>(Table2[[#This Row],[Sharpe Ratio]]-AVERAGE(Table2[Sharpe Ratio]))/_xlfn.STDEV.P(Table2[Sharpe Ratio])</f>
        <v>-1.7242673239243906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590</v>
      </c>
      <c r="AT650">
        <f>_xlfn.RANK.AVG(Table2[[#This Row],[6M Return vs Nifty Z-Score]],Table2[6M Return vs Nifty Z-Score])</f>
        <v>493</v>
      </c>
      <c r="AU650">
        <f>_xlfn.RANK.AVG(Table2[[#This Row],[Sharpe Ratio Z-Score]],Table2[Sharpe Ratio Z-Score])</f>
        <v>702</v>
      </c>
      <c r="AV650">
        <f>(Table2[[#This Row],[Rank 1Y]]+Table2[[#This Row],[Rank 6M]]+Table2[[#This Row],[Rank Sharpe]])/3</f>
        <v>595</v>
      </c>
    </row>
    <row r="651" spans="1:48" hidden="1" x14ac:dyDescent="0.3">
      <c r="A651" t="s">
        <v>1563</v>
      </c>
      <c r="B651" t="s">
        <v>1564</v>
      </c>
      <c r="C651" t="s">
        <v>3114</v>
      </c>
      <c r="D651" t="s">
        <v>1005</v>
      </c>
      <c r="E651">
        <v>6081.5142809400004</v>
      </c>
      <c r="F651">
        <v>132.59</v>
      </c>
      <c r="G651">
        <v>-46.882105634068999</v>
      </c>
      <c r="H651">
        <f>(Table2[[#This Row],[1Y Return vs Nifty]]-AVERAGE(Table2[1Y Return vs Nifty]))/_xlfn.STDEV.P(Table2[1Y Return vs Nifty])</f>
        <v>-1.2122748264902401</v>
      </c>
      <c r="I651">
        <v>4.83442471699931</v>
      </c>
      <c r="J651">
        <f>(Table2[[#This Row],[1M Return vs Nifty]]-AVERAGE(Table2[1M Return vs Nifty]))/_xlfn.STDEV.P(Table2[1M Return vs Nifty])</f>
        <v>0.76010399835639342</v>
      </c>
      <c r="K651">
        <v>-29.084628536899601</v>
      </c>
      <c r="L651">
        <f>(Table2[[#This Row],[6M Return vs Nifty]]-AVERAGE(Table2[6M Return vs Nifty]))/_xlfn.STDEV.P(Table2[6M Return vs Nifty])</f>
        <v>-1.1914897299290259</v>
      </c>
      <c r="M651">
        <v>0.22971702298945601</v>
      </c>
      <c r="N651">
        <f>(Table2[[#This Row],[1W Return vs Nifty]]-AVERAGE(Table2[1W Return vs Nifty]))/_xlfn.STDEV.P(Table2[1W Return vs Nifty])</f>
        <v>3.9317913833748164E-2</v>
      </c>
      <c r="O651">
        <v>130.94</v>
      </c>
      <c r="P651">
        <v>133.432678044906</v>
      </c>
      <c r="Q651">
        <v>145.61092311544499</v>
      </c>
      <c r="R651">
        <v>41.768114803141003</v>
      </c>
      <c r="S651" s="1">
        <f>(Table2[[#This Row],[Close Price]]-Table2[[#This Row],[20D EMA]])/Table2[[#This Row],[20D EMA]]</f>
        <v>1.2601191385367387E-2</v>
      </c>
      <c r="T651" s="1">
        <f>(Table2[[#This Row],[Close Price]]-Table2[[#This Row],[50D EMA]])/Table2[[#This Row],[50D EMA]]</f>
        <v>-6.3153798398799749E-3</v>
      </c>
      <c r="U651" s="1">
        <f>(Table2[[#This Row],[Close Price]]-Table2[[#This Row],[200D EMA]])/Table2[[#This Row],[200D EMA]]</f>
        <v>-8.942270838515036E-2</v>
      </c>
      <c r="V651">
        <v>0.57267760107481402</v>
      </c>
      <c r="W651">
        <v>126.35</v>
      </c>
      <c r="X651">
        <v>136</v>
      </c>
      <c r="Y651">
        <v>122.15</v>
      </c>
      <c r="Z651">
        <v>136</v>
      </c>
      <c r="AA651">
        <v>120.03</v>
      </c>
      <c r="AB651">
        <v>146.94999999999999</v>
      </c>
      <c r="AC651" s="1">
        <f>(Table2[[#This Row],[Close Price]]/Table2[[#This Row],[Day Low]])-1</f>
        <v>4.9386624455876715E-2</v>
      </c>
      <c r="AD651" s="1">
        <f>(Table2[[#This Row],[Day High]]/Table2[[#This Row],[Close Price]])-1</f>
        <v>2.5718379968323379E-2</v>
      </c>
      <c r="AE651" s="1">
        <f>(Table2[[#This Row],[Close Price]]/Table2[[#This Row],[Current Week Low]])-1</f>
        <v>8.5468686041751951E-2</v>
      </c>
      <c r="AF651" s="1">
        <f>(Table2[[#This Row],[Current Week High]]/Table2[[#This Row],[Close Price]])-1</f>
        <v>2.5718379968323379E-2</v>
      </c>
      <c r="AG651" s="1">
        <f>(Table2[[#This Row],[Close Price]]/Table2[[#This Row],[Current Month Low]])-1</f>
        <v>0.10464050654003176</v>
      </c>
      <c r="AH651" s="1">
        <f>(Table2[[#This Row],[Current Month High]]/Table2[[#This Row],[Close Price]])-1</f>
        <v>0.1083037936495963</v>
      </c>
      <c r="AI651">
        <v>58.835507956859402</v>
      </c>
      <c r="AJ651">
        <v>10.464050654003101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0.06</v>
      </c>
      <c r="AM651" t="s">
        <v>3159</v>
      </c>
      <c r="AN651">
        <v>-4.97</v>
      </c>
      <c r="AO651" t="s">
        <v>3158</v>
      </c>
      <c r="AP651">
        <v>3.9544097322551E-2</v>
      </c>
      <c r="AQ651">
        <f>(Table2[[#This Row],[Sharpe Ratio]]-AVERAGE(Table2[Sharpe Ratio]))/_xlfn.STDEV.P(Table2[Sharpe Ratio])</f>
        <v>-0.20570557778756254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698</v>
      </c>
      <c r="AT651">
        <f>_xlfn.RANK.AVG(Table2[[#This Row],[6M Return vs Nifty Z-Score]],Table2[6M Return vs Nifty Z-Score])</f>
        <v>686</v>
      </c>
      <c r="AU651">
        <f>_xlfn.RANK.AVG(Table2[[#This Row],[Sharpe Ratio Z-Score]],Table2[Sharpe Ratio Z-Score])</f>
        <v>401</v>
      </c>
      <c r="AV651">
        <f>(Table2[[#This Row],[Rank 1Y]]+Table2[[#This Row],[Rank 6M]]+Table2[[#This Row],[Rank Sharpe]])/3</f>
        <v>595</v>
      </c>
    </row>
    <row r="652" spans="1:48" hidden="1" x14ac:dyDescent="0.3">
      <c r="A652" t="s">
        <v>1647</v>
      </c>
      <c r="B652" t="s">
        <v>1648</v>
      </c>
      <c r="C652" t="s">
        <v>3126</v>
      </c>
      <c r="D652" t="s">
        <v>278</v>
      </c>
      <c r="E652">
        <v>5442.7457775779903</v>
      </c>
      <c r="F652">
        <v>161.82</v>
      </c>
      <c r="G652">
        <v>-21.986324910209898</v>
      </c>
      <c r="H652">
        <f>(Table2[[#This Row],[1Y Return vs Nifty]]-AVERAGE(Table2[1Y Return vs Nifty]))/_xlfn.STDEV.P(Table2[1Y Return vs Nifty])</f>
        <v>-0.77375145954132774</v>
      </c>
      <c r="I652">
        <v>-5.23526387705712</v>
      </c>
      <c r="J652">
        <f>(Table2[[#This Row],[1M Return vs Nifty]]-AVERAGE(Table2[1M Return vs Nifty]))/_xlfn.STDEV.P(Table2[1M Return vs Nifty])</f>
        <v>-0.36668178343783014</v>
      </c>
      <c r="K652">
        <v>-14.9462434821322</v>
      </c>
      <c r="L652">
        <f>(Table2[[#This Row],[6M Return vs Nifty]]-AVERAGE(Table2[6M Return vs Nifty]))/_xlfn.STDEV.P(Table2[6M Return vs Nifty])</f>
        <v>-0.67452559092704067</v>
      </c>
      <c r="M652">
        <v>-0.49212851353892001</v>
      </c>
      <c r="N652">
        <f>(Table2[[#This Row],[1W Return vs Nifty]]-AVERAGE(Table2[1W Return vs Nifty]))/_xlfn.STDEV.P(Table2[1W Return vs Nifty])</f>
        <v>-0.10198732239339356</v>
      </c>
      <c r="O652">
        <v>166.61</v>
      </c>
      <c r="P652">
        <v>169.031191239458</v>
      </c>
      <c r="Q652">
        <v>167.572738910032</v>
      </c>
      <c r="R652">
        <v>38.772664543117997</v>
      </c>
      <c r="S652" s="1">
        <f>(Table2[[#This Row],[Close Price]]-Table2[[#This Row],[20D EMA]])/Table2[[#This Row],[20D EMA]]</f>
        <v>-2.8749774923474102E-2</v>
      </c>
      <c r="T652" s="1">
        <f>(Table2[[#This Row],[Close Price]]-Table2[[#This Row],[50D EMA]])/Table2[[#This Row],[50D EMA]]</f>
        <v>-4.2661896816678473E-2</v>
      </c>
      <c r="U652" s="1">
        <f>(Table2[[#This Row],[Close Price]]-Table2[[#This Row],[200D EMA]])/Table2[[#This Row],[200D EMA]]</f>
        <v>-3.4329801777129104E-2</v>
      </c>
      <c r="V652">
        <v>0.67255011230401995</v>
      </c>
      <c r="W652">
        <v>160</v>
      </c>
      <c r="X652">
        <v>164.22</v>
      </c>
      <c r="Y652">
        <v>153.88</v>
      </c>
      <c r="Z652">
        <v>164.22</v>
      </c>
      <c r="AA652">
        <v>151.68</v>
      </c>
      <c r="AB652">
        <v>185</v>
      </c>
      <c r="AC652" s="1">
        <f>(Table2[[#This Row],[Close Price]]/Table2[[#This Row],[Day Low]])-1</f>
        <v>1.1374999999999913E-2</v>
      </c>
      <c r="AD652" s="1">
        <f>(Table2[[#This Row],[Day High]]/Table2[[#This Row],[Close Price]])-1</f>
        <v>1.4831294030404285E-2</v>
      </c>
      <c r="AE652" s="1">
        <f>(Table2[[#This Row],[Close Price]]/Table2[[#This Row],[Current Week Low]])-1</f>
        <v>5.1598648297374483E-2</v>
      </c>
      <c r="AF652" s="1">
        <f>(Table2[[#This Row],[Current Week High]]/Table2[[#This Row],[Close Price]])-1</f>
        <v>1.4831294030404285E-2</v>
      </c>
      <c r="AG652" s="1">
        <f>(Table2[[#This Row],[Close Price]]/Table2[[#This Row],[Current Month Low]])-1</f>
        <v>6.6851265822784667E-2</v>
      </c>
      <c r="AH652" s="1">
        <f>(Table2[[#This Row],[Current Month High]]/Table2[[#This Row],[Close Price]])-1</f>
        <v>0.14324558151032019</v>
      </c>
      <c r="AI652">
        <v>35.706340378198</v>
      </c>
      <c r="AJ652">
        <v>24.429065743944602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0.12</v>
      </c>
      <c r="AM652" t="s">
        <v>3159</v>
      </c>
      <c r="AN652">
        <v>-5.91</v>
      </c>
      <c r="AO652" t="s">
        <v>3158</v>
      </c>
      <c r="AP652">
        <v>-4.9888229409017E-2</v>
      </c>
      <c r="AQ652">
        <f>(Table2[[#This Row],[Sharpe Ratio]]-AVERAGE(Table2[Sharpe Ratio]))/_xlfn.STDEV.P(Table2[Sharpe Ratio])</f>
        <v>-1.2686733026301507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578</v>
      </c>
      <c r="AT652">
        <f>_xlfn.RANK.AVG(Table2[[#This Row],[6M Return vs Nifty Z-Score]],Table2[6M Return vs Nifty Z-Score])</f>
        <v>549</v>
      </c>
      <c r="AU652">
        <f>_xlfn.RANK.AVG(Table2[[#This Row],[Sharpe Ratio Z-Score]],Table2[Sharpe Ratio Z-Score])</f>
        <v>658</v>
      </c>
      <c r="AV652">
        <f>(Table2[[#This Row],[Rank 1Y]]+Table2[[#This Row],[Rank 6M]]+Table2[[#This Row],[Rank Sharpe]])/3</f>
        <v>595</v>
      </c>
    </row>
    <row r="653" spans="1:48" hidden="1" x14ac:dyDescent="0.3">
      <c r="A653" t="s">
        <v>1212</v>
      </c>
      <c r="B653" t="s">
        <v>1213</v>
      </c>
      <c r="C653" t="s">
        <v>3113</v>
      </c>
      <c r="D653" t="s">
        <v>21</v>
      </c>
      <c r="E653">
        <v>9592.0520744650003</v>
      </c>
      <c r="F653">
        <v>1523.45</v>
      </c>
      <c r="G653">
        <v>-29.958298259549</v>
      </c>
      <c r="H653">
        <f>(Table2[[#This Row],[1Y Return vs Nifty]]-AVERAGE(Table2[1Y Return vs Nifty]))/_xlfn.STDEV.P(Table2[1Y Return vs Nifty])</f>
        <v>-0.91417270734854594</v>
      </c>
      <c r="I653">
        <v>3.5598863076520799</v>
      </c>
      <c r="J653">
        <f>(Table2[[#This Row],[1M Return vs Nifty]]-AVERAGE(Table2[1M Return vs Nifty]))/_xlfn.STDEV.P(Table2[1M Return vs Nifty])</f>
        <v>0.61748471628139923</v>
      </c>
      <c r="K653">
        <v>-7.7125773128096</v>
      </c>
      <c r="L653">
        <f>(Table2[[#This Row],[6M Return vs Nifty]]-AVERAGE(Table2[6M Return vs Nifty]))/_xlfn.STDEV.P(Table2[6M Return vs Nifty])</f>
        <v>-0.41002961146645228</v>
      </c>
      <c r="M653">
        <v>-0.49353723403668598</v>
      </c>
      <c r="N653">
        <f>(Table2[[#This Row],[1W Return vs Nifty]]-AVERAGE(Table2[1W Return vs Nifty]))/_xlfn.STDEV.P(Table2[1W Return vs Nifty])</f>
        <v>-0.10226308718328501</v>
      </c>
      <c r="O653">
        <v>1540.93</v>
      </c>
      <c r="P653">
        <v>1568.35489140959</v>
      </c>
      <c r="Q653">
        <v>1576.9696952202401</v>
      </c>
      <c r="R653">
        <v>33.690319957592401</v>
      </c>
      <c r="S653" s="1">
        <f>(Table2[[#This Row],[Close Price]]-Table2[[#This Row],[20D EMA]])/Table2[[#This Row],[20D EMA]]</f>
        <v>-1.1343798874705546E-2</v>
      </c>
      <c r="T653" s="1">
        <f>(Table2[[#This Row],[Close Price]]-Table2[[#This Row],[50D EMA]])/Table2[[#This Row],[50D EMA]]</f>
        <v>-2.8631843248966934E-2</v>
      </c>
      <c r="U653" s="1">
        <f>(Table2[[#This Row],[Close Price]]-Table2[[#This Row],[200D EMA]])/Table2[[#This Row],[200D EMA]]</f>
        <v>-3.3938315607748841E-2</v>
      </c>
      <c r="V653">
        <v>0.59964406899017797</v>
      </c>
      <c r="W653">
        <v>1503</v>
      </c>
      <c r="X653">
        <v>1547</v>
      </c>
      <c r="Y653">
        <v>1491.5</v>
      </c>
      <c r="Z653">
        <v>1547</v>
      </c>
      <c r="AA653">
        <v>1486.15</v>
      </c>
      <c r="AB653">
        <v>1607.7</v>
      </c>
      <c r="AC653" s="1">
        <f>(Table2[[#This Row],[Close Price]]/Table2[[#This Row],[Day Low]])-1</f>
        <v>1.3606121091151113E-2</v>
      </c>
      <c r="AD653" s="1">
        <f>(Table2[[#This Row],[Day High]]/Table2[[#This Row],[Close Price]])-1</f>
        <v>1.5458334700843457E-2</v>
      </c>
      <c r="AE653" s="1">
        <f>(Table2[[#This Row],[Close Price]]/Table2[[#This Row],[Current Week Low]])-1</f>
        <v>2.1421387864565933E-2</v>
      </c>
      <c r="AF653" s="1">
        <f>(Table2[[#This Row],[Current Week High]]/Table2[[#This Row],[Close Price]])-1</f>
        <v>1.5458334700843457E-2</v>
      </c>
      <c r="AG653" s="1">
        <f>(Table2[[#This Row],[Close Price]]/Table2[[#This Row],[Current Month Low]])-1</f>
        <v>2.5098408639773861E-2</v>
      </c>
      <c r="AH653" s="1">
        <f>(Table2[[#This Row],[Current Month High]]/Table2[[#This Row],[Close Price]])-1</f>
        <v>5.5302110341658661E-2</v>
      </c>
      <c r="AI653">
        <v>27.5033640749614</v>
      </c>
      <c r="AJ653">
        <v>9.9130622993398596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3158</v>
      </c>
      <c r="AN653">
        <v>-2.34</v>
      </c>
      <c r="AO653" t="s">
        <v>3158</v>
      </c>
      <c r="AP653">
        <v>-6.8221003100889993E-2</v>
      </c>
      <c r="AQ653">
        <f>(Table2[[#This Row],[Sharpe Ratio]]-AVERAGE(Table2[Sharpe Ratio]))/_xlfn.STDEV.P(Table2[Sharpe Ratio])</f>
        <v>-1.4865715442782201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633</v>
      </c>
      <c r="AT653">
        <f>_xlfn.RANK.AVG(Table2[[#This Row],[6M Return vs Nifty Z-Score]],Table2[6M Return vs Nifty Z-Score])</f>
        <v>465</v>
      </c>
      <c r="AU653">
        <f>_xlfn.RANK.AVG(Table2[[#This Row],[Sharpe Ratio Z-Score]],Table2[Sharpe Ratio Z-Score])</f>
        <v>688</v>
      </c>
      <c r="AV653">
        <f>(Table2[[#This Row],[Rank 1Y]]+Table2[[#This Row],[Rank 6M]]+Table2[[#This Row],[Rank Sharpe]])/3</f>
        <v>595.33333333333337</v>
      </c>
    </row>
    <row r="654" spans="1:48" hidden="1" x14ac:dyDescent="0.3">
      <c r="A654" t="s">
        <v>445</v>
      </c>
      <c r="B654" t="s">
        <v>446</v>
      </c>
      <c r="C654" t="s">
        <v>3112</v>
      </c>
      <c r="D654" t="s">
        <v>24</v>
      </c>
      <c r="E654">
        <v>50328.618021201</v>
      </c>
      <c r="F654">
        <v>68.790000000000006</v>
      </c>
      <c r="G654">
        <v>-44.4864069394092</v>
      </c>
      <c r="H654">
        <f>(Table2[[#This Row],[1Y Return vs Nifty]]-AVERAGE(Table2[1Y Return vs Nifty]))/_xlfn.STDEV.P(Table2[1Y Return vs Nifty])</f>
        <v>-1.1700761154142503</v>
      </c>
      <c r="I654">
        <v>-3.9786918275961898</v>
      </c>
      <c r="J654">
        <f>(Table2[[#This Row],[1M Return vs Nifty]]-AVERAGE(Table2[1M Return vs Nifty]))/_xlfn.STDEV.P(Table2[1M Return vs Nifty])</f>
        <v>-0.22607291496017709</v>
      </c>
      <c r="K654">
        <v>-23.9427014953759</v>
      </c>
      <c r="L654">
        <f>(Table2[[#This Row],[6M Return vs Nifty]]-AVERAGE(Table2[6M Return vs Nifty]))/_xlfn.STDEV.P(Table2[6M Return vs Nifty])</f>
        <v>-1.0034773172287512</v>
      </c>
      <c r="M654">
        <v>-0.63754391135739397</v>
      </c>
      <c r="N654">
        <f>(Table2[[#This Row],[1W Return vs Nifty]]-AVERAGE(Table2[1W Return vs Nifty]))/_xlfn.STDEV.P(Table2[1W Return vs Nifty])</f>
        <v>-0.13045318676463566</v>
      </c>
      <c r="O654">
        <v>69.959999999999994</v>
      </c>
      <c r="P654">
        <v>71.996584394972999</v>
      </c>
      <c r="Q654">
        <v>76.270560388720696</v>
      </c>
      <c r="R654">
        <v>38.685765961047998</v>
      </c>
      <c r="S654" s="1">
        <f>(Table2[[#This Row],[Close Price]]-Table2[[#This Row],[20D EMA]])/Table2[[#This Row],[20D EMA]]</f>
        <v>-1.6723842195540132E-2</v>
      </c>
      <c r="T654" s="1">
        <f>(Table2[[#This Row],[Close Price]]-Table2[[#This Row],[50D EMA]])/Table2[[#This Row],[50D EMA]]</f>
        <v>-4.4538007211309946E-2</v>
      </c>
      <c r="U654" s="1">
        <f>(Table2[[#This Row],[Close Price]]-Table2[[#This Row],[200D EMA]])/Table2[[#This Row],[200D EMA]]</f>
        <v>-9.8079263487710733E-2</v>
      </c>
      <c r="V654">
        <v>1.5200525366269599</v>
      </c>
      <c r="W654">
        <v>67.3</v>
      </c>
      <c r="X654">
        <v>69.55</v>
      </c>
      <c r="Y654">
        <v>59.3</v>
      </c>
      <c r="Z654">
        <v>69.55</v>
      </c>
      <c r="AA654">
        <v>59.3</v>
      </c>
      <c r="AB654">
        <v>75.099999999999994</v>
      </c>
      <c r="AC654" s="1">
        <f>(Table2[[#This Row],[Close Price]]/Table2[[#This Row],[Day Low]])-1</f>
        <v>2.2139673105497915E-2</v>
      </c>
      <c r="AD654" s="1">
        <f>(Table2[[#This Row],[Day High]]/Table2[[#This Row],[Close Price]])-1</f>
        <v>1.1048117458932749E-2</v>
      </c>
      <c r="AE654" s="1">
        <f>(Table2[[#This Row],[Close Price]]/Table2[[#This Row],[Current Week Low]])-1</f>
        <v>0.16003372681281625</v>
      </c>
      <c r="AF654" s="1">
        <f>(Table2[[#This Row],[Current Week High]]/Table2[[#This Row],[Close Price]])-1</f>
        <v>1.1048117458932749E-2</v>
      </c>
      <c r="AG654" s="1">
        <f>(Table2[[#This Row],[Close Price]]/Table2[[#This Row],[Current Month Low]])-1</f>
        <v>0.16003372681281625</v>
      </c>
      <c r="AH654" s="1">
        <f>(Table2[[#This Row],[Current Month High]]/Table2[[#This Row],[Close Price]])-1</f>
        <v>9.1728448902456572E-2</v>
      </c>
      <c r="AI654">
        <v>34.3945340892571</v>
      </c>
      <c r="AJ654">
        <v>16.003372681281601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-0.06</v>
      </c>
      <c r="AM654" t="s">
        <v>3158</v>
      </c>
      <c r="AN654">
        <v>-5.69</v>
      </c>
      <c r="AO654" t="s">
        <v>3158</v>
      </c>
      <c r="AP654">
        <v>1.8619361812233001E-2</v>
      </c>
      <c r="AQ654">
        <f>(Table2[[#This Row],[Sharpe Ratio]]-AVERAGE(Table2[Sharpe Ratio]))/_xlfn.STDEV.P(Table2[Sharpe Ratio])</f>
        <v>-0.45441115563858026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692</v>
      </c>
      <c r="AT654">
        <f>_xlfn.RANK.AVG(Table2[[#This Row],[6M Return vs Nifty Z-Score]],Table2[6M Return vs Nifty Z-Score])</f>
        <v>645</v>
      </c>
      <c r="AU654">
        <f>_xlfn.RANK.AVG(Table2[[#This Row],[Sharpe Ratio Z-Score]],Table2[Sharpe Ratio Z-Score])</f>
        <v>451</v>
      </c>
      <c r="AV654">
        <f>(Table2[[#This Row],[Rank 1Y]]+Table2[[#This Row],[Rank 6M]]+Table2[[#This Row],[Rank Sharpe]])/3</f>
        <v>596</v>
      </c>
    </row>
    <row r="655" spans="1:48" hidden="1" x14ac:dyDescent="0.3">
      <c r="A655" t="s">
        <v>52</v>
      </c>
      <c r="B655" t="s">
        <v>53</v>
      </c>
      <c r="C655" t="s">
        <v>3112</v>
      </c>
      <c r="D655" t="s">
        <v>54</v>
      </c>
      <c r="E655">
        <v>430281.38231000002</v>
      </c>
      <c r="F655">
        <v>6955</v>
      </c>
      <c r="G655">
        <v>-34.471058293371399</v>
      </c>
      <c r="H655">
        <f>(Table2[[#This Row],[1Y Return vs Nifty]]-AVERAGE(Table2[1Y Return vs Nifty]))/_xlfn.STDEV.P(Table2[1Y Return vs Nifty])</f>
        <v>-0.99366210943697841</v>
      </c>
      <c r="I655">
        <v>-3.4838082768684</v>
      </c>
      <c r="J655">
        <f>(Table2[[#This Row],[1M Return vs Nifty]]-AVERAGE(Table2[1M Return vs Nifty]))/_xlfn.STDEV.P(Table2[1M Return vs Nifty])</f>
        <v>-0.17069605366050886</v>
      </c>
      <c r="K655">
        <v>-7.22552109984907</v>
      </c>
      <c r="L655">
        <f>(Table2[[#This Row],[6M Return vs Nifty]]-AVERAGE(Table2[6M Return vs Nifty]))/_xlfn.STDEV.P(Table2[6M Return vs Nifty])</f>
        <v>-0.39222060465249475</v>
      </c>
      <c r="M655">
        <v>1.7616190836796</v>
      </c>
      <c r="N655">
        <f>(Table2[[#This Row],[1W Return vs Nifty]]-AVERAGE(Table2[1W Return vs Nifty]))/_xlfn.STDEV.P(Table2[1W Return vs Nifty])</f>
        <v>0.33919617255891882</v>
      </c>
      <c r="O655">
        <v>7062.74</v>
      </c>
      <c r="P655">
        <v>7126.77168808842</v>
      </c>
      <c r="Q655">
        <v>7056.1403987364702</v>
      </c>
      <c r="R655">
        <v>50.205517687845898</v>
      </c>
      <c r="S655" s="1">
        <f>(Table2[[#This Row],[Close Price]]-Table2[[#This Row],[20D EMA]])/Table2[[#This Row],[20D EMA]]</f>
        <v>-1.5254702849035896E-2</v>
      </c>
      <c r="T655" s="1">
        <f>(Table2[[#This Row],[Close Price]]-Table2[[#This Row],[50D EMA]])/Table2[[#This Row],[50D EMA]]</f>
        <v>-2.410231386751404E-2</v>
      </c>
      <c r="U655" s="1">
        <f>(Table2[[#This Row],[Close Price]]-Table2[[#This Row],[200D EMA]])/Table2[[#This Row],[200D EMA]]</f>
        <v>-1.4333671528783808E-2</v>
      </c>
      <c r="V655">
        <v>1.0479356576988601</v>
      </c>
      <c r="W655">
        <v>6932</v>
      </c>
      <c r="X655">
        <v>7020.45</v>
      </c>
      <c r="Y655">
        <v>6802.2</v>
      </c>
      <c r="Z655">
        <v>7060</v>
      </c>
      <c r="AA655">
        <v>6601</v>
      </c>
      <c r="AB655">
        <v>7814.65</v>
      </c>
      <c r="AC655" s="1">
        <f>(Table2[[#This Row],[Close Price]]/Table2[[#This Row],[Day Low]])-1</f>
        <v>3.3179457587997341E-3</v>
      </c>
      <c r="AD655" s="1">
        <f>(Table2[[#This Row],[Day High]]/Table2[[#This Row],[Close Price]])-1</f>
        <v>9.410496046009964E-3</v>
      </c>
      <c r="AE655" s="1">
        <f>(Table2[[#This Row],[Close Price]]/Table2[[#This Row],[Current Week Low]])-1</f>
        <v>2.246332069036483E-2</v>
      </c>
      <c r="AF655" s="1">
        <f>(Table2[[#This Row],[Current Week High]]/Table2[[#This Row],[Close Price]])-1</f>
        <v>1.5097052480230078E-2</v>
      </c>
      <c r="AG655" s="1">
        <f>(Table2[[#This Row],[Close Price]]/Table2[[#This Row],[Current Month Low]])-1</f>
        <v>5.3628238145735585E-2</v>
      </c>
      <c r="AH655" s="1">
        <f>(Table2[[#This Row],[Current Month High]]/Table2[[#This Row],[Close Price]])-1</f>
        <v>0.1236017253774262</v>
      </c>
      <c r="AI655">
        <v>12.580877066858299</v>
      </c>
      <c r="AJ655">
        <v>12.3985907753967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0.01</v>
      </c>
      <c r="AM655" t="s">
        <v>3159</v>
      </c>
      <c r="AN655">
        <v>-3.52</v>
      </c>
      <c r="AO655" t="s">
        <v>3158</v>
      </c>
      <c r="AP655">
        <v>-6.0060929606607999E-2</v>
      </c>
      <c r="AQ655">
        <f>(Table2[[#This Row],[Sharpe Ratio]]-AVERAGE(Table2[Sharpe Ratio]))/_xlfn.STDEV.P(Table2[Sharpe Ratio])</f>
        <v>-1.3895831836510835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656</v>
      </c>
      <c r="AT655">
        <f>_xlfn.RANK.AVG(Table2[[#This Row],[6M Return vs Nifty Z-Score]],Table2[6M Return vs Nifty Z-Score])</f>
        <v>459</v>
      </c>
      <c r="AU655">
        <f>_xlfn.RANK.AVG(Table2[[#This Row],[Sharpe Ratio Z-Score]],Table2[Sharpe Ratio Z-Score])</f>
        <v>674</v>
      </c>
      <c r="AV655">
        <f>(Table2[[#This Row],[Rank 1Y]]+Table2[[#This Row],[Rank 6M]]+Table2[[#This Row],[Rank Sharpe]])/3</f>
        <v>596.33333333333337</v>
      </c>
    </row>
    <row r="656" spans="1:48" hidden="1" x14ac:dyDescent="0.3">
      <c r="A656" t="s">
        <v>1462</v>
      </c>
      <c r="B656" t="s">
        <v>1463</v>
      </c>
      <c r="C656" t="s">
        <v>3116</v>
      </c>
      <c r="D656" t="s">
        <v>51</v>
      </c>
      <c r="E656">
        <v>7002.5268258639999</v>
      </c>
      <c r="F656">
        <v>215.78</v>
      </c>
      <c r="G656">
        <v>-34.017547980269903</v>
      </c>
      <c r="H656">
        <f>(Table2[[#This Row],[1Y Return vs Nifty]]-AVERAGE(Table2[1Y Return vs Nifty]))/_xlfn.STDEV.P(Table2[1Y Return vs Nifty])</f>
        <v>-0.98567381328136805</v>
      </c>
      <c r="I656">
        <v>5.1874264000829102</v>
      </c>
      <c r="J656">
        <f>(Table2[[#This Row],[1M Return vs Nifty]]-AVERAGE(Table2[1M Return vs Nifty]))/_xlfn.STDEV.P(Table2[1M Return vs Nifty])</f>
        <v>0.7996044529864208</v>
      </c>
      <c r="K656">
        <v>-14.791261595504499</v>
      </c>
      <c r="L656">
        <f>(Table2[[#This Row],[6M Return vs Nifty]]-AVERAGE(Table2[6M Return vs Nifty]))/_xlfn.STDEV.P(Table2[6M Return vs Nifty])</f>
        <v>-0.66885874303238824</v>
      </c>
      <c r="M656">
        <v>2.0791659463829899</v>
      </c>
      <c r="N656">
        <f>(Table2[[#This Row],[1W Return vs Nifty]]-AVERAGE(Table2[1W Return vs Nifty]))/_xlfn.STDEV.P(Table2[1W Return vs Nifty])</f>
        <v>0.4013577184531994</v>
      </c>
      <c r="O656">
        <v>211.46</v>
      </c>
      <c r="P656">
        <v>216.273571756629</v>
      </c>
      <c r="Q656">
        <v>244.84251909638999</v>
      </c>
      <c r="R656">
        <v>54.508925503873698</v>
      </c>
      <c r="S656" s="1">
        <f>(Table2[[#This Row],[Close Price]]-Table2[[#This Row],[20D EMA]])/Table2[[#This Row],[20D EMA]]</f>
        <v>2.0429395630379234E-2</v>
      </c>
      <c r="T656" s="1">
        <f>(Table2[[#This Row],[Close Price]]-Table2[[#This Row],[50D EMA]])/Table2[[#This Row],[50D EMA]]</f>
        <v>-2.2821639861961857E-3</v>
      </c>
      <c r="U656" s="1">
        <f>(Table2[[#This Row],[Close Price]]-Table2[[#This Row],[200D EMA]])/Table2[[#This Row],[200D EMA]]</f>
        <v>-0.11869882405902143</v>
      </c>
      <c r="V656">
        <v>0.814685001453613</v>
      </c>
      <c r="W656">
        <v>0</v>
      </c>
      <c r="X656">
        <v>0</v>
      </c>
      <c r="Y656">
        <v>204.7</v>
      </c>
      <c r="Z656">
        <v>223.94</v>
      </c>
      <c r="AA656">
        <v>198.7</v>
      </c>
      <c r="AB656">
        <v>223.94</v>
      </c>
      <c r="AC656" s="1" t="e">
        <f>(Table2[[#This Row],[Close Price]]/Table2[[#This Row],[Day Low]])-1</f>
        <v>#DIV/0!</v>
      </c>
      <c r="AD656" s="1">
        <f>(Table2[[#This Row],[Day High]]/Table2[[#This Row],[Close Price]])-1</f>
        <v>-1</v>
      </c>
      <c r="AE656" s="1">
        <f>(Table2[[#This Row],[Close Price]]/Table2[[#This Row],[Current Week Low]])-1</f>
        <v>5.4127992183683471E-2</v>
      </c>
      <c r="AF656" s="1">
        <f>(Table2[[#This Row],[Current Week High]]/Table2[[#This Row],[Close Price]])-1</f>
        <v>3.7816294373899328E-2</v>
      </c>
      <c r="AG656" s="1">
        <f>(Table2[[#This Row],[Close Price]]/Table2[[#This Row],[Current Month Low]])-1</f>
        <v>8.5958731756416773E-2</v>
      </c>
      <c r="AH656" s="1">
        <f>(Table2[[#This Row],[Current Month High]]/Table2[[#This Row],[Close Price]])-1</f>
        <v>3.7816294373899328E-2</v>
      </c>
      <c r="AI656">
        <v>119.11205857818101</v>
      </c>
      <c r="AJ656">
        <v>10.0356960734319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</v>
      </c>
      <c r="AM656" t="s">
        <v>3157</v>
      </c>
      <c r="AN656">
        <v>0.04</v>
      </c>
      <c r="AO656" t="s">
        <v>3159</v>
      </c>
      <c r="AP656">
        <v>-2.0619938358236001E-2</v>
      </c>
      <c r="AQ656">
        <f>(Table2[[#This Row],[Sharpe Ratio]]-AVERAGE(Table2[Sharpe Ratio]))/_xlfn.STDEV.P(Table2[Sharpe Ratio])</f>
        <v>-0.92079854765860591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649</v>
      </c>
      <c r="AT656">
        <f>_xlfn.RANK.AVG(Table2[[#This Row],[6M Return vs Nifty Z-Score]],Table2[6M Return vs Nifty Z-Score])</f>
        <v>545</v>
      </c>
      <c r="AU656">
        <f>_xlfn.RANK.AVG(Table2[[#This Row],[Sharpe Ratio Z-Score]],Table2[Sharpe Ratio Z-Score])</f>
        <v>599</v>
      </c>
      <c r="AV656">
        <f>(Table2[[#This Row],[Rank 1Y]]+Table2[[#This Row],[Rank 6M]]+Table2[[#This Row],[Rank Sharpe]])/3</f>
        <v>597.66666666666663</v>
      </c>
    </row>
    <row r="657" spans="1:48" hidden="1" x14ac:dyDescent="0.3">
      <c r="A657" t="s">
        <v>626</v>
      </c>
      <c r="B657" t="s">
        <v>627</v>
      </c>
      <c r="C657" t="s">
        <v>3110</v>
      </c>
      <c r="D657" t="s">
        <v>191</v>
      </c>
      <c r="E657">
        <v>29463.033672000001</v>
      </c>
      <c r="F657">
        <v>420.9</v>
      </c>
      <c r="G657">
        <v>-17.997975390572901</v>
      </c>
      <c r="H657">
        <f>(Table2[[#This Row],[1Y Return vs Nifty]]-AVERAGE(Table2[1Y Return vs Nifty]))/_xlfn.STDEV.P(Table2[1Y Return vs Nifty])</f>
        <v>-0.70349921562418327</v>
      </c>
      <c r="I657">
        <v>-18.138586503864001</v>
      </c>
      <c r="J657">
        <f>(Table2[[#This Row],[1M Return vs Nifty]]-AVERAGE(Table2[1M Return vs Nifty]))/_xlfn.STDEV.P(Table2[1M Return vs Nifty])</f>
        <v>-1.8105477320205303</v>
      </c>
      <c r="K657">
        <v>-17.973885484491898</v>
      </c>
      <c r="L657">
        <f>(Table2[[#This Row],[6M Return vs Nifty]]-AVERAGE(Table2[6M Return vs Nifty]))/_xlfn.STDEV.P(Table2[6M Return vs Nifty])</f>
        <v>-0.78523005504321319</v>
      </c>
      <c r="M657">
        <v>-3.0385796469465598</v>
      </c>
      <c r="N657">
        <f>(Table2[[#This Row],[1W Return vs Nifty]]-AVERAGE(Table2[1W Return vs Nifty]))/_xlfn.STDEV.P(Table2[1W Return vs Nifty])</f>
        <v>-0.60046914535732121</v>
      </c>
      <c r="O657">
        <v>468.97</v>
      </c>
      <c r="P657">
        <v>501.560672172198</v>
      </c>
      <c r="Q657">
        <v>488.47560816331799</v>
      </c>
      <c r="R657">
        <v>21.078467051495402</v>
      </c>
      <c r="S657" s="1">
        <f>(Table2[[#This Row],[Close Price]]-Table2[[#This Row],[20D EMA]])/Table2[[#This Row],[20D EMA]]</f>
        <v>-0.10250122609122128</v>
      </c>
      <c r="T657" s="1">
        <f>(Table2[[#This Row],[Close Price]]-Table2[[#This Row],[50D EMA]])/Table2[[#This Row],[50D EMA]]</f>
        <v>-0.16081937170804581</v>
      </c>
      <c r="U657" s="1">
        <f>(Table2[[#This Row],[Close Price]]-Table2[[#This Row],[200D EMA]])/Table2[[#This Row],[200D EMA]]</f>
        <v>-0.1383397799890238</v>
      </c>
      <c r="V657">
        <v>1.5855022946867801</v>
      </c>
      <c r="W657">
        <v>416.2</v>
      </c>
      <c r="X657">
        <v>428.95</v>
      </c>
      <c r="Y657">
        <v>403.5</v>
      </c>
      <c r="Z657">
        <v>428.95</v>
      </c>
      <c r="AA657">
        <v>403.5</v>
      </c>
      <c r="AB657">
        <v>569.54999999999995</v>
      </c>
      <c r="AC657" s="1">
        <f>(Table2[[#This Row],[Close Price]]/Table2[[#This Row],[Day Low]])-1</f>
        <v>1.1292647765497321E-2</v>
      </c>
      <c r="AD657" s="1">
        <f>(Table2[[#This Row],[Day High]]/Table2[[#This Row],[Close Price]])-1</f>
        <v>1.9125683060109422E-2</v>
      </c>
      <c r="AE657" s="1">
        <f>(Table2[[#This Row],[Close Price]]/Table2[[#This Row],[Current Week Low]])-1</f>
        <v>4.3122676579925523E-2</v>
      </c>
      <c r="AF657" s="1">
        <f>(Table2[[#This Row],[Current Week High]]/Table2[[#This Row],[Close Price]])-1</f>
        <v>1.9125683060109422E-2</v>
      </c>
      <c r="AG657" s="1">
        <f>(Table2[[#This Row],[Close Price]]/Table2[[#This Row],[Current Month Low]])-1</f>
        <v>4.3122676579925523E-2</v>
      </c>
      <c r="AH657" s="1">
        <f>(Table2[[#This Row],[Current Month High]]/Table2[[#This Row],[Close Price]])-1</f>
        <v>0.3531717747683536</v>
      </c>
      <c r="AI657">
        <v>35.507246376811501</v>
      </c>
      <c r="AJ657">
        <v>12.0308756986957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-0.15</v>
      </c>
      <c r="AM657" t="s">
        <v>3158</v>
      </c>
      <c r="AN657">
        <v>-18.75</v>
      </c>
      <c r="AO657" t="s">
        <v>3158</v>
      </c>
      <c r="AP657">
        <v>-4.6937703056522999E-2</v>
      </c>
      <c r="AQ657">
        <f>(Table2[[#This Row],[Sharpe Ratio]]-AVERAGE(Table2[Sharpe Ratio]))/_xlfn.STDEV.P(Table2[Sharpe Ratio])</f>
        <v>-1.2336041682508976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560</v>
      </c>
      <c r="AT657">
        <f>_xlfn.RANK.AVG(Table2[[#This Row],[6M Return vs Nifty Z-Score]],Table2[6M Return vs Nifty Z-Score])</f>
        <v>583</v>
      </c>
      <c r="AU657">
        <f>_xlfn.RANK.AVG(Table2[[#This Row],[Sharpe Ratio Z-Score]],Table2[Sharpe Ratio Z-Score])</f>
        <v>653</v>
      </c>
      <c r="AV657">
        <f>(Table2[[#This Row],[Rank 1Y]]+Table2[[#This Row],[Rank 6M]]+Table2[[#This Row],[Rank Sharpe]])/3</f>
        <v>598.66666666666663</v>
      </c>
    </row>
    <row r="658" spans="1:48" hidden="1" x14ac:dyDescent="0.3">
      <c r="A658" t="s">
        <v>673</v>
      </c>
      <c r="B658" t="s">
        <v>674</v>
      </c>
      <c r="C658" t="s">
        <v>3116</v>
      </c>
      <c r="D658" t="s">
        <v>51</v>
      </c>
      <c r="E658">
        <v>27054.704192444999</v>
      </c>
      <c r="F658">
        <v>1642.15</v>
      </c>
      <c r="G658">
        <v>-21.222229229653198</v>
      </c>
      <c r="H658">
        <f>(Table2[[#This Row],[1Y Return vs Nifty]]-AVERAGE(Table2[1Y Return vs Nifty]))/_xlfn.STDEV.P(Table2[1Y Return vs Nifty])</f>
        <v>-0.76029239938067494</v>
      </c>
      <c r="I658">
        <v>-3.44949430571309</v>
      </c>
      <c r="J658">
        <f>(Table2[[#This Row],[1M Return vs Nifty]]-AVERAGE(Table2[1M Return vs Nifty]))/_xlfn.STDEV.P(Table2[1M Return vs Nifty])</f>
        <v>-0.16685636244726498</v>
      </c>
      <c r="K658">
        <v>-11.7149478280829</v>
      </c>
      <c r="L658">
        <f>(Table2[[#This Row],[6M Return vs Nifty]]-AVERAGE(Table2[6M Return vs Nifty]))/_xlfn.STDEV.P(Table2[6M Return vs Nifty])</f>
        <v>-0.55637461617386819</v>
      </c>
      <c r="M658">
        <v>3.1779824835174199E-2</v>
      </c>
      <c r="N658">
        <f>(Table2[[#This Row],[1W Return vs Nifty]]-AVERAGE(Table2[1W Return vs Nifty]))/_xlfn.STDEV.P(Table2[1W Return vs Nifty])</f>
        <v>5.7061800942902446E-4</v>
      </c>
      <c r="O658">
        <v>1676.96</v>
      </c>
      <c r="P658">
        <v>1761.4299051939399</v>
      </c>
      <c r="Q658">
        <v>1807.23793659643</v>
      </c>
      <c r="R658">
        <v>38.643854052005203</v>
      </c>
      <c r="S658" s="1">
        <f>(Table2[[#This Row],[Close Price]]-Table2[[#This Row],[20D EMA]])/Table2[[#This Row],[20D EMA]]</f>
        <v>-2.0757799828260631E-2</v>
      </c>
      <c r="T658" s="1">
        <f>(Table2[[#This Row],[Close Price]]-Table2[[#This Row],[50D EMA]])/Table2[[#This Row],[50D EMA]]</f>
        <v>-6.771765645752828E-2</v>
      </c>
      <c r="U658" s="1">
        <f>(Table2[[#This Row],[Close Price]]-Table2[[#This Row],[200D EMA]])/Table2[[#This Row],[200D EMA]]</f>
        <v>-9.1348202277858295E-2</v>
      </c>
      <c r="V658">
        <v>0.64506098098565201</v>
      </c>
      <c r="W658">
        <v>1616.45</v>
      </c>
      <c r="X658">
        <v>1653.7</v>
      </c>
      <c r="Y658">
        <v>1601.4</v>
      </c>
      <c r="Z658">
        <v>1653.7</v>
      </c>
      <c r="AA658">
        <v>1585.7</v>
      </c>
      <c r="AB658">
        <v>1805</v>
      </c>
      <c r="AC658" s="1">
        <f>(Table2[[#This Row],[Close Price]]/Table2[[#This Row],[Day Low]])-1</f>
        <v>1.5899038015404043E-2</v>
      </c>
      <c r="AD658" s="1">
        <f>(Table2[[#This Row],[Day High]]/Table2[[#This Row],[Close Price]])-1</f>
        <v>7.0334622293943827E-3</v>
      </c>
      <c r="AE658" s="1">
        <f>(Table2[[#This Row],[Close Price]]/Table2[[#This Row],[Current Week Low]])-1</f>
        <v>2.5446484326214547E-2</v>
      </c>
      <c r="AF658" s="1">
        <f>(Table2[[#This Row],[Current Week High]]/Table2[[#This Row],[Close Price]])-1</f>
        <v>7.0334622293943827E-3</v>
      </c>
      <c r="AG658" s="1">
        <f>(Table2[[#This Row],[Close Price]]/Table2[[#This Row],[Current Month Low]])-1</f>
        <v>3.5599419814593025E-2</v>
      </c>
      <c r="AH658" s="1">
        <f>(Table2[[#This Row],[Current Month High]]/Table2[[#This Row],[Close Price]])-1</f>
        <v>9.9168772645616965E-2</v>
      </c>
      <c r="AI658">
        <v>35.246475656913098</v>
      </c>
      <c r="AJ658">
        <v>10.4597585174721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</v>
      </c>
      <c r="AM658" t="s">
        <v>3158</v>
      </c>
      <c r="AN658">
        <v>-2.3199999999999998</v>
      </c>
      <c r="AO658" t="s">
        <v>3158</v>
      </c>
      <c r="AP658">
        <v>-0.11438606911235</v>
      </c>
      <c r="AQ658">
        <f>(Table2[[#This Row],[Sharpe Ratio]]-AVERAGE(Table2[Sharpe Ratio]))/_xlfn.STDEV.P(Table2[Sharpe Ratio])</f>
        <v>-2.0352766599652976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575</v>
      </c>
      <c r="AT658">
        <f>_xlfn.RANK.AVG(Table2[[#This Row],[6M Return vs Nifty Z-Score]],Table2[6M Return vs Nifty Z-Score])</f>
        <v>507</v>
      </c>
      <c r="AU658">
        <f>_xlfn.RANK.AVG(Table2[[#This Row],[Sharpe Ratio Z-Score]],Table2[Sharpe Ratio Z-Score])</f>
        <v>723</v>
      </c>
      <c r="AV658">
        <f>(Table2[[#This Row],[Rank 1Y]]+Table2[[#This Row],[Rank 6M]]+Table2[[#This Row],[Rank Sharpe]])/3</f>
        <v>601.66666666666663</v>
      </c>
    </row>
    <row r="659" spans="1:48" hidden="1" x14ac:dyDescent="0.3">
      <c r="A659" t="s">
        <v>733</v>
      </c>
      <c r="B659" t="s">
        <v>734</v>
      </c>
      <c r="C659" t="s">
        <v>3122</v>
      </c>
      <c r="D659" t="s">
        <v>91</v>
      </c>
      <c r="E659">
        <v>23087.814835679899</v>
      </c>
      <c r="F659">
        <v>285.60000000000002</v>
      </c>
      <c r="G659">
        <v>-36.225762428491002</v>
      </c>
      <c r="H659">
        <f>(Table2[[#This Row],[1Y Return vs Nifty]]-AVERAGE(Table2[1Y Return vs Nifty]))/_xlfn.STDEV.P(Table2[1Y Return vs Nifty])</f>
        <v>-1.0245701084214967</v>
      </c>
      <c r="I659">
        <v>-1.82448831866568</v>
      </c>
      <c r="J659">
        <f>(Table2[[#This Row],[1M Return vs Nifty]]-AVERAGE(Table2[1M Return vs Nifty]))/_xlfn.STDEV.P(Table2[1M Return vs Nifty])</f>
        <v>1.497981097881948E-2</v>
      </c>
      <c r="K659">
        <v>-5.5886150224196998</v>
      </c>
      <c r="L659">
        <f>(Table2[[#This Row],[6M Return vs Nifty]]-AVERAGE(Table2[6M Return vs Nifty]))/_xlfn.STDEV.P(Table2[6M Return vs Nifty])</f>
        <v>-0.33236781823683204</v>
      </c>
      <c r="M659">
        <v>4.4737974231856796</v>
      </c>
      <c r="N659">
        <f>(Table2[[#This Row],[1W Return vs Nifty]]-AVERAGE(Table2[1W Return vs Nifty]))/_xlfn.STDEV.P(Table2[1W Return vs Nifty])</f>
        <v>0.87012000814459201</v>
      </c>
      <c r="O659">
        <v>286.66000000000003</v>
      </c>
      <c r="P659">
        <v>291.42483741256399</v>
      </c>
      <c r="Q659">
        <v>293.30681265033797</v>
      </c>
      <c r="R659">
        <v>53.886493068738901</v>
      </c>
      <c r="S659" s="1">
        <f>(Table2[[#This Row],[Close Price]]-Table2[[#This Row],[20D EMA]])/Table2[[#This Row],[20D EMA]]</f>
        <v>-3.6977604130328688E-3</v>
      </c>
      <c r="T659" s="1">
        <f>(Table2[[#This Row],[Close Price]]-Table2[[#This Row],[50D EMA]])/Table2[[#This Row],[50D EMA]]</f>
        <v>-1.9987443295088354E-2</v>
      </c>
      <c r="U659" s="1">
        <f>(Table2[[#This Row],[Close Price]]-Table2[[#This Row],[200D EMA]])/Table2[[#This Row],[200D EMA]]</f>
        <v>-2.6275600558673458E-2</v>
      </c>
      <c r="V659">
        <v>0.58649003318284898</v>
      </c>
      <c r="W659">
        <v>283.3</v>
      </c>
      <c r="X659">
        <v>286.55</v>
      </c>
      <c r="Y659">
        <v>277.64999999999998</v>
      </c>
      <c r="Z659">
        <v>289.05</v>
      </c>
      <c r="AA659">
        <v>265.75</v>
      </c>
      <c r="AB659">
        <v>313.5</v>
      </c>
      <c r="AC659" s="1">
        <f>(Table2[[#This Row],[Close Price]]/Table2[[#This Row],[Day Low]])-1</f>
        <v>8.1186021884926962E-3</v>
      </c>
      <c r="AD659" s="1">
        <f>(Table2[[#This Row],[Day High]]/Table2[[#This Row],[Close Price]])-1</f>
        <v>3.3263305322128733E-3</v>
      </c>
      <c r="AE659" s="1">
        <f>(Table2[[#This Row],[Close Price]]/Table2[[#This Row],[Current Week Low]])-1</f>
        <v>2.8633171258779289E-2</v>
      </c>
      <c r="AF659" s="1">
        <f>(Table2[[#This Row],[Current Week High]]/Table2[[#This Row],[Close Price]])-1</f>
        <v>1.2079831932773066E-2</v>
      </c>
      <c r="AG659" s="1">
        <f>(Table2[[#This Row],[Close Price]]/Table2[[#This Row],[Current Month Low]])-1</f>
        <v>7.4694261523988725E-2</v>
      </c>
      <c r="AH659" s="1">
        <f>(Table2[[#This Row],[Current Month High]]/Table2[[#This Row],[Close Price]])-1</f>
        <v>9.7689075630251976E-2</v>
      </c>
      <c r="AI659">
        <v>25.105042016806699</v>
      </c>
      <c r="AJ659">
        <v>13.400833829660501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0.01</v>
      </c>
      <c r="AM659" t="s">
        <v>3159</v>
      </c>
      <c r="AN659">
        <v>-0.76</v>
      </c>
      <c r="AO659" t="s">
        <v>3158</v>
      </c>
      <c r="AP659">
        <v>-9.2264951602039E-2</v>
      </c>
      <c r="AQ659">
        <f>(Table2[[#This Row],[Sharpe Ratio]]-AVERAGE(Table2[Sharpe Ratio]))/_xlfn.STDEV.P(Table2[Sharpe Ratio])</f>
        <v>-1.7723512189053952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665</v>
      </c>
      <c r="AT659">
        <f>_xlfn.RANK.AVG(Table2[[#This Row],[6M Return vs Nifty Z-Score]],Table2[6M Return vs Nifty Z-Score])</f>
        <v>436</v>
      </c>
      <c r="AU659">
        <f>_xlfn.RANK.AVG(Table2[[#This Row],[Sharpe Ratio Z-Score]],Table2[Sharpe Ratio Z-Score])</f>
        <v>706</v>
      </c>
      <c r="AV659">
        <f>(Table2[[#This Row],[Rank 1Y]]+Table2[[#This Row],[Rank 6M]]+Table2[[#This Row],[Rank Sharpe]])/3</f>
        <v>602.33333333333337</v>
      </c>
    </row>
    <row r="660" spans="1:48" hidden="1" x14ac:dyDescent="0.3">
      <c r="A660" t="s">
        <v>1170</v>
      </c>
      <c r="B660" t="s">
        <v>1171</v>
      </c>
      <c r="C660" t="s">
        <v>3123</v>
      </c>
      <c r="D660" t="s">
        <v>240</v>
      </c>
      <c r="E660">
        <v>10190.7909830399</v>
      </c>
      <c r="F660">
        <v>521.6</v>
      </c>
      <c r="G660">
        <v>-14.6194950557108</v>
      </c>
      <c r="H660">
        <f>(Table2[[#This Row],[1Y Return vs Nifty]]-AVERAGE(Table2[1Y Return vs Nifty]))/_xlfn.STDEV.P(Table2[1Y Return vs Nifty])</f>
        <v>-0.64398943008873444</v>
      </c>
      <c r="I660">
        <v>-7.9665728556925997</v>
      </c>
      <c r="J660">
        <f>(Table2[[#This Row],[1M Return vs Nifty]]-AVERAGE(Table2[1M Return vs Nifty]))/_xlfn.STDEV.P(Table2[1M Return vs Nifty])</f>
        <v>-0.67231190239005822</v>
      </c>
      <c r="K660">
        <v>-30.559933432169501</v>
      </c>
      <c r="L660">
        <f>(Table2[[#This Row],[6M Return vs Nifty]]-AVERAGE(Table2[6M Return vs Nifty]))/_xlfn.STDEV.P(Table2[6M Return vs Nifty])</f>
        <v>-1.2454336366761012</v>
      </c>
      <c r="M660">
        <v>-2.03247319480593</v>
      </c>
      <c r="N660">
        <f>(Table2[[#This Row],[1W Return vs Nifty]]-AVERAGE(Table2[1W Return vs Nifty]))/_xlfn.STDEV.P(Table2[1W Return vs Nifty])</f>
        <v>-0.4035182705578142</v>
      </c>
      <c r="O660">
        <v>541.55999999999995</v>
      </c>
      <c r="P660">
        <v>548.52308469918103</v>
      </c>
      <c r="Q660">
        <v>547.97042961621298</v>
      </c>
      <c r="R660">
        <v>31.139640940062701</v>
      </c>
      <c r="S660" s="1">
        <f>(Table2[[#This Row],[Close Price]]-Table2[[#This Row],[20D EMA]])/Table2[[#This Row],[20D EMA]]</f>
        <v>-3.6856488662382607E-2</v>
      </c>
      <c r="T660" s="1">
        <f>(Table2[[#This Row],[Close Price]]-Table2[[#This Row],[50D EMA]])/Table2[[#This Row],[50D EMA]]</f>
        <v>-4.9082865334548427E-2</v>
      </c>
      <c r="U660" s="1">
        <f>(Table2[[#This Row],[Close Price]]-Table2[[#This Row],[200D EMA]])/Table2[[#This Row],[200D EMA]]</f>
        <v>-4.8123818715331515E-2</v>
      </c>
      <c r="V660">
        <v>0.38326663903089703</v>
      </c>
      <c r="W660">
        <v>504.55</v>
      </c>
      <c r="X660">
        <v>526.95000000000005</v>
      </c>
      <c r="Y660">
        <v>490</v>
      </c>
      <c r="Z660">
        <v>526.95000000000005</v>
      </c>
      <c r="AA660">
        <v>490</v>
      </c>
      <c r="AB660">
        <v>608.6</v>
      </c>
      <c r="AC660" s="1">
        <f>(Table2[[#This Row],[Close Price]]/Table2[[#This Row],[Day Low]])-1</f>
        <v>3.3792488355960826E-2</v>
      </c>
      <c r="AD660" s="1">
        <f>(Table2[[#This Row],[Day High]]/Table2[[#This Row],[Close Price]])-1</f>
        <v>1.0256901840490773E-2</v>
      </c>
      <c r="AE660" s="1">
        <f>(Table2[[#This Row],[Close Price]]/Table2[[#This Row],[Current Week Low]])-1</f>
        <v>6.4489795918367454E-2</v>
      </c>
      <c r="AF660" s="1">
        <f>(Table2[[#This Row],[Current Week High]]/Table2[[#This Row],[Close Price]])-1</f>
        <v>1.0256901840490773E-2</v>
      </c>
      <c r="AG660" s="1">
        <f>(Table2[[#This Row],[Close Price]]/Table2[[#This Row],[Current Month Low]])-1</f>
        <v>6.4489795918367454E-2</v>
      </c>
      <c r="AH660" s="1">
        <f>(Table2[[#This Row],[Current Month High]]/Table2[[#This Row],[Close Price]])-1</f>
        <v>0.16679447852760743</v>
      </c>
      <c r="AI660">
        <v>36.004601226993799</v>
      </c>
      <c r="AJ660">
        <v>17.2134831460674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</v>
      </c>
      <c r="AM660" t="s">
        <v>3157</v>
      </c>
      <c r="AN660">
        <v>-10.72</v>
      </c>
      <c r="AO660" t="s">
        <v>3158</v>
      </c>
      <c r="AP660">
        <v>-1.8024502279334002E-2</v>
      </c>
      <c r="AQ660">
        <f>(Table2[[#This Row],[Sharpe Ratio]]-AVERAGE(Table2[Sharpe Ratio]))/_xlfn.STDEV.P(Table2[Sharpe Ratio])</f>
        <v>-0.88994991736359419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530</v>
      </c>
      <c r="AT660">
        <f>_xlfn.RANK.AVG(Table2[[#This Row],[6M Return vs Nifty Z-Score]],Table2[6M Return vs Nifty Z-Score])</f>
        <v>687</v>
      </c>
      <c r="AU660">
        <f>_xlfn.RANK.AVG(Table2[[#This Row],[Sharpe Ratio Z-Score]],Table2[Sharpe Ratio Z-Score])</f>
        <v>593</v>
      </c>
      <c r="AV660">
        <f>(Table2[[#This Row],[Rank 1Y]]+Table2[[#This Row],[Rank 6M]]+Table2[[#This Row],[Rank Sharpe]])/3</f>
        <v>603.33333333333337</v>
      </c>
    </row>
    <row r="661" spans="1:48" hidden="1" x14ac:dyDescent="0.3">
      <c r="A661" t="s">
        <v>1149</v>
      </c>
      <c r="B661" t="s">
        <v>1150</v>
      </c>
      <c r="C661" t="s">
        <v>3126</v>
      </c>
      <c r="D661" t="s">
        <v>473</v>
      </c>
      <c r="E661">
        <v>10542.20559408</v>
      </c>
      <c r="F661">
        <v>2061.6</v>
      </c>
      <c r="G661">
        <v>-31.0413631866519</v>
      </c>
      <c r="H661">
        <f>(Table2[[#This Row],[1Y Return vs Nifty]]-AVERAGE(Table2[1Y Return vs Nifty]))/_xlfn.STDEV.P(Table2[1Y Return vs Nifty])</f>
        <v>-0.93325020822009996</v>
      </c>
      <c r="I661">
        <v>-6.44810351959309</v>
      </c>
      <c r="J661">
        <f>(Table2[[#This Row],[1M Return vs Nifty]]-AVERAGE(Table2[1M Return vs Nifty]))/_xlfn.STDEV.P(Table2[1M Return vs Nifty])</f>
        <v>-0.5023970493113501</v>
      </c>
      <c r="K661">
        <v>-6.8754258576272402</v>
      </c>
      <c r="L661">
        <f>(Table2[[#This Row],[6M Return vs Nifty]]-AVERAGE(Table2[6M Return vs Nifty]))/_xlfn.STDEV.P(Table2[6M Return vs Nifty])</f>
        <v>-0.37941951847731864</v>
      </c>
      <c r="M661">
        <v>-0.37306351099105201</v>
      </c>
      <c r="N661">
        <f>(Table2[[#This Row],[1W Return vs Nifty]]-AVERAGE(Table2[1W Return vs Nifty]))/_xlfn.STDEV.P(Table2[1W Return vs Nifty])</f>
        <v>-7.8679692907552251E-2</v>
      </c>
      <c r="O661">
        <v>2161.87</v>
      </c>
      <c r="P661">
        <v>2188.13558324824</v>
      </c>
      <c r="Q661">
        <v>2174.2730339786999</v>
      </c>
      <c r="R661">
        <v>25.949698011595999</v>
      </c>
      <c r="S661" s="1">
        <f>(Table2[[#This Row],[Close Price]]-Table2[[#This Row],[20D EMA]])/Table2[[#This Row],[20D EMA]]</f>
        <v>-4.6381142251846773E-2</v>
      </c>
      <c r="T661" s="1">
        <f>(Table2[[#This Row],[Close Price]]-Table2[[#This Row],[50D EMA]])/Table2[[#This Row],[50D EMA]]</f>
        <v>-5.7828035985046565E-2</v>
      </c>
      <c r="U661" s="1">
        <f>(Table2[[#This Row],[Close Price]]-Table2[[#This Row],[200D EMA]])/Table2[[#This Row],[200D EMA]]</f>
        <v>-5.1821014296681837E-2</v>
      </c>
      <c r="V661">
        <v>0.39363177254644899</v>
      </c>
      <c r="W661">
        <v>2012.9</v>
      </c>
      <c r="X661">
        <v>2087.75</v>
      </c>
      <c r="Y661">
        <v>1978.05</v>
      </c>
      <c r="Z661">
        <v>2087.75</v>
      </c>
      <c r="AA661">
        <v>1974.95</v>
      </c>
      <c r="AB661">
        <v>2443.15</v>
      </c>
      <c r="AC661" s="1">
        <f>(Table2[[#This Row],[Close Price]]/Table2[[#This Row],[Day Low]])-1</f>
        <v>2.4193949028764372E-2</v>
      </c>
      <c r="AD661" s="1">
        <f>(Table2[[#This Row],[Day High]]/Table2[[#This Row],[Close Price]])-1</f>
        <v>1.2684322856034269E-2</v>
      </c>
      <c r="AE661" s="1">
        <f>(Table2[[#This Row],[Close Price]]/Table2[[#This Row],[Current Week Low]])-1</f>
        <v>4.2238568286949274E-2</v>
      </c>
      <c r="AF661" s="1">
        <f>(Table2[[#This Row],[Current Week High]]/Table2[[#This Row],[Close Price]])-1</f>
        <v>1.2684322856034269E-2</v>
      </c>
      <c r="AG661" s="1">
        <f>(Table2[[#This Row],[Close Price]]/Table2[[#This Row],[Current Month Low]])-1</f>
        <v>4.3874528469075136E-2</v>
      </c>
      <c r="AH661" s="1">
        <f>(Table2[[#This Row],[Current Month High]]/Table2[[#This Row],[Close Price]])-1</f>
        <v>0.18507469926270859</v>
      </c>
      <c r="AI661">
        <v>32.663950329840901</v>
      </c>
      <c r="AJ661">
        <v>14.0265486725663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0.04</v>
      </c>
      <c r="AM661" t="s">
        <v>3159</v>
      </c>
      <c r="AN661">
        <v>-11.74</v>
      </c>
      <c r="AO661" t="s">
        <v>3158</v>
      </c>
      <c r="AP661">
        <v>-0.114237184767148</v>
      </c>
      <c r="AQ661">
        <f>(Table2[[#This Row],[Sharpe Ratio]]-AVERAGE(Table2[Sharpe Ratio]))/_xlfn.STDEV.P(Table2[Sharpe Ratio])</f>
        <v>-2.0335070621088196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640</v>
      </c>
      <c r="AT661">
        <f>_xlfn.RANK.AVG(Table2[[#This Row],[6M Return vs Nifty Z-Score]],Table2[6M Return vs Nifty Z-Score])</f>
        <v>454</v>
      </c>
      <c r="AU661">
        <f>_xlfn.RANK.AVG(Table2[[#This Row],[Sharpe Ratio Z-Score]],Table2[Sharpe Ratio Z-Score])</f>
        <v>722</v>
      </c>
      <c r="AV661">
        <f>(Table2[[#This Row],[Rank 1Y]]+Table2[[#This Row],[Rank 6M]]+Table2[[#This Row],[Rank Sharpe]])/3</f>
        <v>605.33333333333337</v>
      </c>
    </row>
    <row r="662" spans="1:48" hidden="1" x14ac:dyDescent="0.3">
      <c r="A662" t="s">
        <v>2180</v>
      </c>
      <c r="B662" t="s">
        <v>2181</v>
      </c>
      <c r="C662" t="s">
        <v>3110</v>
      </c>
      <c r="D662" t="s">
        <v>451</v>
      </c>
      <c r="E662">
        <v>2636.000435162</v>
      </c>
      <c r="F662">
        <v>79.34</v>
      </c>
      <c r="G662">
        <v>-25.383501045591601</v>
      </c>
      <c r="H662">
        <f>(Table2[[#This Row],[1Y Return vs Nifty]]-AVERAGE(Table2[1Y Return vs Nifty]))/_xlfn.STDEV.P(Table2[1Y Return vs Nifty])</f>
        <v>-0.83359055972983365</v>
      </c>
      <c r="I662">
        <v>-3.8312466446723898</v>
      </c>
      <c r="J662">
        <f>(Table2[[#This Row],[1M Return vs Nifty]]-AVERAGE(Table2[1M Return vs Nifty]))/_xlfn.STDEV.P(Table2[1M Return vs Nifty])</f>
        <v>-0.20957398014598144</v>
      </c>
      <c r="K662">
        <v>-19.327874741664701</v>
      </c>
      <c r="L662">
        <f>(Table2[[#This Row],[6M Return vs Nifty]]-AVERAGE(Table2[6M Return vs Nifty]))/_xlfn.STDEV.P(Table2[6M Return vs Nifty])</f>
        <v>-0.8347381061990452</v>
      </c>
      <c r="M662">
        <v>2.10617644829696</v>
      </c>
      <c r="N662">
        <f>(Table2[[#This Row],[1W Return vs Nifty]]-AVERAGE(Table2[1W Return vs Nifty]))/_xlfn.STDEV.P(Table2[1W Return vs Nifty])</f>
        <v>0.40664517284672974</v>
      </c>
      <c r="O662">
        <v>81.23</v>
      </c>
      <c r="P662">
        <v>83.634951611031994</v>
      </c>
      <c r="Q662">
        <v>85.468260263130801</v>
      </c>
      <c r="R662">
        <v>44.449996575014403</v>
      </c>
      <c r="S662" s="1">
        <f>(Table2[[#This Row],[Close Price]]-Table2[[#This Row],[20D EMA]])/Table2[[#This Row],[20D EMA]]</f>
        <v>-2.326726578850179E-2</v>
      </c>
      <c r="T662" s="1">
        <f>(Table2[[#This Row],[Close Price]]-Table2[[#This Row],[50D EMA]])/Table2[[#This Row],[50D EMA]]</f>
        <v>-5.1353549303249174E-2</v>
      </c>
      <c r="U662" s="1">
        <f>(Table2[[#This Row],[Close Price]]-Table2[[#This Row],[200D EMA]])/Table2[[#This Row],[200D EMA]]</f>
        <v>-7.1702176272966683E-2</v>
      </c>
      <c r="V662">
        <v>0.47359959959322601</v>
      </c>
      <c r="W662">
        <v>78.5</v>
      </c>
      <c r="X662">
        <v>80.95</v>
      </c>
      <c r="Y662">
        <v>76.12</v>
      </c>
      <c r="Z662">
        <v>80.95</v>
      </c>
      <c r="AA662">
        <v>75.64</v>
      </c>
      <c r="AB662">
        <v>90</v>
      </c>
      <c r="AC662" s="1">
        <f>(Table2[[#This Row],[Close Price]]/Table2[[#This Row],[Day Low]])-1</f>
        <v>1.0700636942675201E-2</v>
      </c>
      <c r="AD662" s="1">
        <f>(Table2[[#This Row],[Day High]]/Table2[[#This Row],[Close Price]])-1</f>
        <v>2.029241240231916E-2</v>
      </c>
      <c r="AE662" s="1">
        <f>(Table2[[#This Row],[Close Price]]/Table2[[#This Row],[Current Week Low]])-1</f>
        <v>4.230162900683121E-2</v>
      </c>
      <c r="AF662" s="1">
        <f>(Table2[[#This Row],[Current Week High]]/Table2[[#This Row],[Close Price]])-1</f>
        <v>2.029241240231916E-2</v>
      </c>
      <c r="AG662" s="1">
        <f>(Table2[[#This Row],[Close Price]]/Table2[[#This Row],[Current Month Low]])-1</f>
        <v>4.8915917503966178E-2</v>
      </c>
      <c r="AH662" s="1">
        <f>(Table2[[#This Row],[Current Month High]]/Table2[[#This Row],[Close Price]])-1</f>
        <v>0.13435845727249807</v>
      </c>
      <c r="AI662">
        <v>51.247794302999701</v>
      </c>
      <c r="AJ662">
        <v>26.8425259792166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0.06</v>
      </c>
      <c r="AM662" t="s">
        <v>3159</v>
      </c>
      <c r="AN662">
        <v>-6.94</v>
      </c>
      <c r="AO662" t="s">
        <v>3158</v>
      </c>
      <c r="AP662">
        <v>-2.4433330901703999E-2</v>
      </c>
      <c r="AQ662">
        <f>(Table2[[#This Row],[Sharpe Ratio]]-AVERAGE(Table2[Sharpe Ratio]))/_xlfn.STDEV.P(Table2[Sharpe Ratio])</f>
        <v>-0.96612346923901515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606</v>
      </c>
      <c r="AT662">
        <f>_xlfn.RANK.AVG(Table2[[#This Row],[6M Return vs Nifty Z-Score]],Table2[6M Return vs Nifty Z-Score])</f>
        <v>595</v>
      </c>
      <c r="AU662">
        <f>_xlfn.RANK.AVG(Table2[[#This Row],[Sharpe Ratio Z-Score]],Table2[Sharpe Ratio Z-Score])</f>
        <v>615</v>
      </c>
      <c r="AV662">
        <f>(Table2[[#This Row],[Rank 1Y]]+Table2[[#This Row],[Rank 6M]]+Table2[[#This Row],[Rank Sharpe]])/3</f>
        <v>605.33333333333337</v>
      </c>
    </row>
    <row r="663" spans="1:48" hidden="1" x14ac:dyDescent="0.3">
      <c r="A663" t="s">
        <v>1006</v>
      </c>
      <c r="B663" t="s">
        <v>1007</v>
      </c>
      <c r="C663" t="s">
        <v>3112</v>
      </c>
      <c r="D663" t="s">
        <v>54</v>
      </c>
      <c r="E663">
        <v>13652.145744040999</v>
      </c>
      <c r="F663">
        <v>161.29</v>
      </c>
      <c r="G663">
        <v>-6.9804062802323301</v>
      </c>
      <c r="H663">
        <f>(Table2[[#This Row],[1Y Return vs Nifty]]-AVERAGE(Table2[1Y Return vs Nifty]))/_xlfn.STDEV.P(Table2[1Y Return vs Nifty])</f>
        <v>-0.50943173264588881</v>
      </c>
      <c r="I663">
        <v>-17.801800730390401</v>
      </c>
      <c r="J663">
        <f>(Table2[[#This Row],[1M Return vs Nifty]]-AVERAGE(Table2[1M Return vs Nifty]))/_xlfn.STDEV.P(Table2[1M Return vs Nifty])</f>
        <v>-1.7728618177525748</v>
      </c>
      <c r="K663">
        <v>-27.0952062586172</v>
      </c>
      <c r="L663">
        <f>(Table2[[#This Row],[6M Return vs Nifty]]-AVERAGE(Table2[6M Return vs Nifty]))/_xlfn.STDEV.P(Table2[6M Return vs Nifty])</f>
        <v>-1.1187473359979145</v>
      </c>
      <c r="M663">
        <v>11.737346278979301</v>
      </c>
      <c r="N663">
        <f>(Table2[[#This Row],[1W Return vs Nifty]]-AVERAGE(Table2[1W Return vs Nifty]))/_xlfn.STDEV.P(Table2[1W Return vs Nifty])</f>
        <v>2.291999669341271</v>
      </c>
      <c r="O663">
        <v>167.03</v>
      </c>
      <c r="P663">
        <v>183.74831052813599</v>
      </c>
      <c r="Q663">
        <v>184.882038305077</v>
      </c>
      <c r="R663">
        <v>42.3626249953873</v>
      </c>
      <c r="S663" s="1">
        <f>(Table2[[#This Row],[Close Price]]-Table2[[#This Row],[20D EMA]])/Table2[[#This Row],[20D EMA]]</f>
        <v>-3.436508411662581E-2</v>
      </c>
      <c r="T663" s="1">
        <f>(Table2[[#This Row],[Close Price]]-Table2[[#This Row],[50D EMA]])/Table2[[#This Row],[50D EMA]]</f>
        <v>-0.12222322188207072</v>
      </c>
      <c r="U663" s="1">
        <f>(Table2[[#This Row],[Close Price]]-Table2[[#This Row],[200D EMA]])/Table2[[#This Row],[200D EMA]]</f>
        <v>-0.12760589682675061</v>
      </c>
      <c r="V663">
        <v>2.2596053914872098</v>
      </c>
      <c r="W663">
        <v>154</v>
      </c>
      <c r="X663">
        <v>162.59</v>
      </c>
      <c r="Y663">
        <v>143.55000000000001</v>
      </c>
      <c r="Z663">
        <v>162.59</v>
      </c>
      <c r="AA663">
        <v>138.35</v>
      </c>
      <c r="AB663">
        <v>198.59</v>
      </c>
      <c r="AC663" s="1">
        <f>(Table2[[#This Row],[Close Price]]/Table2[[#This Row],[Day Low]])-1</f>
        <v>4.7337662337662234E-2</v>
      </c>
      <c r="AD663" s="1">
        <f>(Table2[[#This Row],[Day High]]/Table2[[#This Row],[Close Price]])-1</f>
        <v>8.0600161200323761E-3</v>
      </c>
      <c r="AE663" s="1">
        <f>(Table2[[#This Row],[Close Price]]/Table2[[#This Row],[Current Week Low]])-1</f>
        <v>0.12358063392546126</v>
      </c>
      <c r="AF663" s="1">
        <f>(Table2[[#This Row],[Current Week High]]/Table2[[#This Row],[Close Price]])-1</f>
        <v>8.0600161200323761E-3</v>
      </c>
      <c r="AG663" s="1">
        <f>(Table2[[#This Row],[Close Price]]/Table2[[#This Row],[Current Month Low]])-1</f>
        <v>0.1658113480303578</v>
      </c>
      <c r="AH663" s="1">
        <f>(Table2[[#This Row],[Current Month High]]/Table2[[#This Row],[Close Price]])-1</f>
        <v>0.23126046252092514</v>
      </c>
      <c r="AI663">
        <v>42.848285696571303</v>
      </c>
      <c r="AJ663">
        <v>23.6886503067484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-0.26</v>
      </c>
      <c r="AM663" t="s">
        <v>3158</v>
      </c>
      <c r="AN663">
        <v>-12.37</v>
      </c>
      <c r="AO663" t="s">
        <v>3158</v>
      </c>
      <c r="AP663">
        <v>-5.1097236608054999E-2</v>
      </c>
      <c r="AQ663">
        <f>(Table2[[#This Row],[Sharpe Ratio]]-AVERAGE(Table2[Sharpe Ratio]))/_xlfn.STDEV.P(Table2[Sharpe Ratio])</f>
        <v>-1.283043225438232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486</v>
      </c>
      <c r="AT663">
        <f>_xlfn.RANK.AVG(Table2[[#This Row],[6M Return vs Nifty Z-Score]],Table2[6M Return vs Nifty Z-Score])</f>
        <v>672</v>
      </c>
      <c r="AU663">
        <f>_xlfn.RANK.AVG(Table2[[#This Row],[Sharpe Ratio Z-Score]],Table2[Sharpe Ratio Z-Score])</f>
        <v>659</v>
      </c>
      <c r="AV663">
        <f>(Table2[[#This Row],[Rank 1Y]]+Table2[[#This Row],[Rank 6M]]+Table2[[#This Row],[Rank Sharpe]])/3</f>
        <v>605.66666666666663</v>
      </c>
    </row>
    <row r="664" spans="1:48" hidden="1" x14ac:dyDescent="0.3">
      <c r="A664" t="s">
        <v>1979</v>
      </c>
      <c r="B664" t="s">
        <v>1980</v>
      </c>
      <c r="C664" t="s">
        <v>3129</v>
      </c>
      <c r="D664" t="s">
        <v>1981</v>
      </c>
      <c r="E664">
        <v>3412.7614760000001</v>
      </c>
      <c r="F664">
        <v>19.28</v>
      </c>
      <c r="G664">
        <v>-20.940800084143198</v>
      </c>
      <c r="H664">
        <f>(Table2[[#This Row],[1Y Return vs Nifty]]-AVERAGE(Table2[1Y Return vs Nifty]))/_xlfn.STDEV.P(Table2[1Y Return vs Nifty])</f>
        <v>-0.75533520370902729</v>
      </c>
      <c r="I664">
        <v>-3.14825810413351</v>
      </c>
      <c r="J664">
        <f>(Table2[[#This Row],[1M Return vs Nifty]]-AVERAGE(Table2[1M Return vs Nifty]))/_xlfn.STDEV.P(Table2[1M Return vs Nifty])</f>
        <v>-0.13314840159712363</v>
      </c>
      <c r="K664">
        <v>-20.242126114077099</v>
      </c>
      <c r="L664">
        <f>(Table2[[#This Row],[6M Return vs Nifty]]-AVERAGE(Table2[6M Return vs Nifty]))/_xlfn.STDEV.P(Table2[6M Return vs Nifty])</f>
        <v>-0.86816732543021824</v>
      </c>
      <c r="M664">
        <v>0.280850006348904</v>
      </c>
      <c r="N664">
        <f>(Table2[[#This Row],[1W Return vs Nifty]]-AVERAGE(Table2[1W Return vs Nifty]))/_xlfn.STDEV.P(Table2[1W Return vs Nifty])</f>
        <v>4.9327476720781777E-2</v>
      </c>
      <c r="O664">
        <v>19.510000000000002</v>
      </c>
      <c r="P664">
        <v>20.2876424847232</v>
      </c>
      <c r="Q664">
        <v>20.9402971877821</v>
      </c>
      <c r="R664">
        <v>38.146805919911898</v>
      </c>
      <c r="S664" s="1">
        <f>(Table2[[#This Row],[Close Price]]-Table2[[#This Row],[20D EMA]])/Table2[[#This Row],[20D EMA]]</f>
        <v>-1.1788826242952353E-2</v>
      </c>
      <c r="T664" s="1">
        <f>(Table2[[#This Row],[Close Price]]-Table2[[#This Row],[50D EMA]])/Table2[[#This Row],[50D EMA]]</f>
        <v>-4.9667795826053421E-2</v>
      </c>
      <c r="U664" s="1">
        <f>(Table2[[#This Row],[Close Price]]-Table2[[#This Row],[200D EMA]])/Table2[[#This Row],[200D EMA]]</f>
        <v>-7.9287183600757205E-2</v>
      </c>
      <c r="V664">
        <v>0.47254033414057101</v>
      </c>
      <c r="W664">
        <v>18.739999999999998</v>
      </c>
      <c r="X664">
        <v>19.399999999999999</v>
      </c>
      <c r="Y664">
        <v>17.88</v>
      </c>
      <c r="Z664">
        <v>19.399999999999999</v>
      </c>
      <c r="AA664">
        <v>17.88</v>
      </c>
      <c r="AB664">
        <v>21.11</v>
      </c>
      <c r="AC664" s="1">
        <f>(Table2[[#This Row],[Close Price]]/Table2[[#This Row],[Day Low]])-1</f>
        <v>2.8815368196371649E-2</v>
      </c>
      <c r="AD664" s="1">
        <f>(Table2[[#This Row],[Day High]]/Table2[[#This Row],[Close Price]])-1</f>
        <v>6.2240663900414717E-3</v>
      </c>
      <c r="AE664" s="1">
        <f>(Table2[[#This Row],[Close Price]]/Table2[[#This Row],[Current Week Low]])-1</f>
        <v>7.829977628635354E-2</v>
      </c>
      <c r="AF664" s="1">
        <f>(Table2[[#This Row],[Current Week High]]/Table2[[#This Row],[Close Price]])-1</f>
        <v>6.2240663900414717E-3</v>
      </c>
      <c r="AG664" s="1">
        <f>(Table2[[#This Row],[Close Price]]/Table2[[#This Row],[Current Month Low]])-1</f>
        <v>7.829977628635354E-2</v>
      </c>
      <c r="AH664" s="1">
        <f>(Table2[[#This Row],[Current Month High]]/Table2[[#This Row],[Close Price]])-1</f>
        <v>9.4917012448132665E-2</v>
      </c>
      <c r="AI664">
        <v>44.968879668049702</v>
      </c>
      <c r="AJ664">
        <v>8.0112044817927099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-0.12</v>
      </c>
      <c r="AM664" t="s">
        <v>3158</v>
      </c>
      <c r="AN664">
        <v>-6.99</v>
      </c>
      <c r="AO664" t="s">
        <v>3158</v>
      </c>
      <c r="AP664">
        <v>-3.9104418167114997E-2</v>
      </c>
      <c r="AQ664">
        <f>(Table2[[#This Row],[Sharpe Ratio]]-AVERAGE(Table2[Sharpe Ratio]))/_xlfn.STDEV.P(Table2[Sharpe Ratio])</f>
        <v>-1.1404999259568329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571</v>
      </c>
      <c r="AT664">
        <f>_xlfn.RANK.AVG(Table2[[#This Row],[6M Return vs Nifty Z-Score]],Table2[6M Return vs Nifty Z-Score])</f>
        <v>610</v>
      </c>
      <c r="AU664">
        <f>_xlfn.RANK.AVG(Table2[[#This Row],[Sharpe Ratio Z-Score]],Table2[Sharpe Ratio Z-Score])</f>
        <v>636</v>
      </c>
      <c r="AV664">
        <f>(Table2[[#This Row],[Rank 1Y]]+Table2[[#This Row],[Rank 6M]]+Table2[[#This Row],[Rank Sharpe]])/3</f>
        <v>605.66666666666663</v>
      </c>
    </row>
    <row r="665" spans="1:48" hidden="1" x14ac:dyDescent="0.3">
      <c r="A665" t="s">
        <v>1155</v>
      </c>
      <c r="B665" t="s">
        <v>1156</v>
      </c>
      <c r="C665" t="s">
        <v>3111</v>
      </c>
      <c r="D665" t="s">
        <v>261</v>
      </c>
      <c r="E665">
        <v>10458.1557495</v>
      </c>
      <c r="F665">
        <v>756.45</v>
      </c>
      <c r="G665">
        <v>-15.833999838360301</v>
      </c>
      <c r="H665">
        <f>(Table2[[#This Row],[1Y Return vs Nifty]]-AVERAGE(Table2[1Y Return vs Nifty]))/_xlfn.STDEV.P(Table2[1Y Return vs Nifty])</f>
        <v>-0.66538216054255805</v>
      </c>
      <c r="I665">
        <v>-19.550255267560399</v>
      </c>
      <c r="J665">
        <f>(Table2[[#This Row],[1M Return vs Nifty]]-AVERAGE(Table2[1M Return vs Nifty]))/_xlfn.STDEV.P(Table2[1M Return vs Nifty])</f>
        <v>-1.9685117322652848</v>
      </c>
      <c r="K665">
        <v>-37.621884068042</v>
      </c>
      <c r="L665">
        <f>(Table2[[#This Row],[6M Return vs Nifty]]-AVERAGE(Table2[6M Return vs Nifty]))/_xlfn.STDEV.P(Table2[6M Return vs Nifty])</f>
        <v>-1.5036509094414461</v>
      </c>
      <c r="M665">
        <v>-9.3293275579083499</v>
      </c>
      <c r="N665">
        <f>(Table2[[#This Row],[1W Return vs Nifty]]-AVERAGE(Table2[1W Return vs Nifty]))/_xlfn.STDEV.P(Table2[1W Return vs Nifty])</f>
        <v>-1.83191766809666</v>
      </c>
      <c r="O665">
        <v>836.52</v>
      </c>
      <c r="P665">
        <v>901.40013717907698</v>
      </c>
      <c r="Q665">
        <v>922.48375203947501</v>
      </c>
      <c r="R665">
        <v>10.8142944989794</v>
      </c>
      <c r="S665" s="1">
        <f>(Table2[[#This Row],[Close Price]]-Table2[[#This Row],[20D EMA]])/Table2[[#This Row],[20D EMA]]</f>
        <v>-9.5717974465643299E-2</v>
      </c>
      <c r="T665" s="1">
        <f>(Table2[[#This Row],[Close Price]]-Table2[[#This Row],[50D EMA]])/Table2[[#This Row],[50D EMA]]</f>
        <v>-0.16080554151311424</v>
      </c>
      <c r="U665" s="1">
        <f>(Table2[[#This Row],[Close Price]]-Table2[[#This Row],[200D EMA]])/Table2[[#This Row],[200D EMA]]</f>
        <v>-0.17998555711404013</v>
      </c>
      <c r="V665">
        <v>1.2134000169941299</v>
      </c>
      <c r="W665">
        <v>737.3</v>
      </c>
      <c r="X665">
        <v>779.5</v>
      </c>
      <c r="Y665">
        <v>706.25</v>
      </c>
      <c r="Z665">
        <v>779.5</v>
      </c>
      <c r="AA665">
        <v>706.25</v>
      </c>
      <c r="AB665">
        <v>973.2</v>
      </c>
      <c r="AC665" s="1">
        <f>(Table2[[#This Row],[Close Price]]/Table2[[#This Row],[Day Low]])-1</f>
        <v>2.59731452597316E-2</v>
      </c>
      <c r="AD665" s="1">
        <f>(Table2[[#This Row],[Day High]]/Table2[[#This Row],[Close Price]])-1</f>
        <v>3.0471280322559302E-2</v>
      </c>
      <c r="AE665" s="1">
        <f>(Table2[[#This Row],[Close Price]]/Table2[[#This Row],[Current Week Low]])-1</f>
        <v>7.1079646017699227E-2</v>
      </c>
      <c r="AF665" s="1">
        <f>(Table2[[#This Row],[Current Week High]]/Table2[[#This Row],[Close Price]])-1</f>
        <v>3.0471280322559302E-2</v>
      </c>
      <c r="AG665" s="1">
        <f>(Table2[[#This Row],[Close Price]]/Table2[[#This Row],[Current Month Low]])-1</f>
        <v>7.1079646017699227E-2</v>
      </c>
      <c r="AH665" s="1">
        <f>(Table2[[#This Row],[Current Month High]]/Table2[[#This Row],[Close Price]])-1</f>
        <v>0.28653579218719005</v>
      </c>
      <c r="AI665">
        <v>58.503536254874703</v>
      </c>
      <c r="AJ665">
        <v>20.071428571428498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-0.24</v>
      </c>
      <c r="AM665" t="s">
        <v>3158</v>
      </c>
      <c r="AN665">
        <v>-14.46</v>
      </c>
      <c r="AO665" t="s">
        <v>3158</v>
      </c>
      <c r="AP665">
        <v>-3.7366999243550001E-3</v>
      </c>
      <c r="AQ665">
        <f>(Table2[[#This Row],[Sharpe Ratio]]-AVERAGE(Table2[Sharpe Ratio]))/_xlfn.STDEV.P(Table2[Sharpe Ratio])</f>
        <v>-0.72012907833009854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547</v>
      </c>
      <c r="AT665">
        <f>_xlfn.RANK.AVG(Table2[[#This Row],[6M Return vs Nifty Z-Score]],Table2[6M Return vs Nifty Z-Score])</f>
        <v>713</v>
      </c>
      <c r="AU665">
        <f>_xlfn.RANK.AVG(Table2[[#This Row],[Sharpe Ratio Z-Score]],Table2[Sharpe Ratio Z-Score])</f>
        <v>558</v>
      </c>
      <c r="AV665">
        <f>(Table2[[#This Row],[Rank 1Y]]+Table2[[#This Row],[Rank 6M]]+Table2[[#This Row],[Rank Sharpe]])/3</f>
        <v>606</v>
      </c>
    </row>
    <row r="666" spans="1:48" hidden="1" x14ac:dyDescent="0.3">
      <c r="A666" t="s">
        <v>2449</v>
      </c>
      <c r="B666" t="s">
        <v>2450</v>
      </c>
      <c r="C666" t="s">
        <v>3120</v>
      </c>
      <c r="D666" t="s">
        <v>75</v>
      </c>
      <c r="E666">
        <v>2020.10932</v>
      </c>
      <c r="F666">
        <v>78.2</v>
      </c>
      <c r="G666">
        <v>-60.042231881634301</v>
      </c>
      <c r="H666">
        <f>(Table2[[#This Row],[1Y Return vs Nifty]]-AVERAGE(Table2[1Y Return vs Nifty]))/_xlfn.STDEV.P(Table2[1Y Return vs Nifty])</f>
        <v>-1.4440820927722884</v>
      </c>
      <c r="I666">
        <v>-1.4619907188411301</v>
      </c>
      <c r="J666">
        <f>(Table2[[#This Row],[1M Return vs Nifty]]-AVERAGE(Table2[1M Return vs Nifty]))/_xlfn.STDEV.P(Table2[1M Return vs Nifty])</f>
        <v>5.5542847025229519E-2</v>
      </c>
      <c r="K666">
        <v>-23.998654942837</v>
      </c>
      <c r="L666">
        <f>(Table2[[#This Row],[6M Return vs Nifty]]-AVERAGE(Table2[6M Return vs Nifty]))/_xlfn.STDEV.P(Table2[6M Return vs Nifty])</f>
        <v>-1.0055232316439315</v>
      </c>
      <c r="M666">
        <v>2.0906358382044301</v>
      </c>
      <c r="N666">
        <f>(Table2[[#This Row],[1W Return vs Nifty]]-AVERAGE(Table2[1W Return vs Nifty]))/_xlfn.STDEV.P(Table2[1W Return vs Nifty])</f>
        <v>0.40360301289821765</v>
      </c>
      <c r="O666">
        <v>80.12</v>
      </c>
      <c r="P666">
        <v>84.119286257899006</v>
      </c>
      <c r="Q666">
        <v>93.2853557834962</v>
      </c>
      <c r="R666">
        <v>42.332521491646098</v>
      </c>
      <c r="S666" s="1">
        <f>(Table2[[#This Row],[Close Price]]-Table2[[#This Row],[20D EMA]])/Table2[[#This Row],[20D EMA]]</f>
        <v>-2.3964053919121337E-2</v>
      </c>
      <c r="T666" s="1">
        <f>(Table2[[#This Row],[Close Price]]-Table2[[#This Row],[50D EMA]])/Table2[[#This Row],[50D EMA]]</f>
        <v>-7.0367766076274429E-2</v>
      </c>
      <c r="U666" s="1">
        <f>(Table2[[#This Row],[Close Price]]-Table2[[#This Row],[200D EMA]])/Table2[[#This Row],[200D EMA]]</f>
        <v>-0.16171193920841603</v>
      </c>
      <c r="V666">
        <v>0.863658780376101</v>
      </c>
      <c r="W666">
        <v>77.58</v>
      </c>
      <c r="X666">
        <v>80.239999999999995</v>
      </c>
      <c r="Y666">
        <v>72.86</v>
      </c>
      <c r="Z666">
        <v>80.239999999999995</v>
      </c>
      <c r="AA666">
        <v>72.86</v>
      </c>
      <c r="AB666">
        <v>87.5</v>
      </c>
      <c r="AC666" s="1">
        <f>(Table2[[#This Row],[Close Price]]/Table2[[#This Row],[Day Low]])-1</f>
        <v>7.9917504511473059E-3</v>
      </c>
      <c r="AD666" s="1">
        <f>(Table2[[#This Row],[Day High]]/Table2[[#This Row],[Close Price]])-1</f>
        <v>2.608695652173898E-2</v>
      </c>
      <c r="AE666" s="1">
        <f>(Table2[[#This Row],[Close Price]]/Table2[[#This Row],[Current Week Low]])-1</f>
        <v>7.3291243480647861E-2</v>
      </c>
      <c r="AF666" s="1">
        <f>(Table2[[#This Row],[Current Week High]]/Table2[[#This Row],[Close Price]])-1</f>
        <v>2.608695652173898E-2</v>
      </c>
      <c r="AG666" s="1">
        <f>(Table2[[#This Row],[Close Price]]/Table2[[#This Row],[Current Month Low]])-1</f>
        <v>7.3291243480647861E-2</v>
      </c>
      <c r="AH666" s="1">
        <f>(Table2[[#This Row],[Current Month High]]/Table2[[#This Row],[Close Price]])-1</f>
        <v>0.11892583120204603</v>
      </c>
      <c r="AI666">
        <v>99.488491048593303</v>
      </c>
      <c r="AJ666">
        <v>7.3291243480647799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</v>
      </c>
      <c r="AM666" t="s">
        <v>3158</v>
      </c>
      <c r="AN666">
        <v>-4.26</v>
      </c>
      <c r="AO666" t="s">
        <v>3158</v>
      </c>
      <c r="AP666">
        <v>1.8756185252875E-2</v>
      </c>
      <c r="AQ666">
        <f>(Table2[[#This Row],[Sharpe Ratio]]-AVERAGE(Table2[Sharpe Ratio]))/_xlfn.STDEV.P(Table2[Sharpe Ratio])</f>
        <v>-0.45278491033422968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722</v>
      </c>
      <c r="AT666">
        <f>_xlfn.RANK.AVG(Table2[[#This Row],[6M Return vs Nifty Z-Score]],Table2[6M Return vs Nifty Z-Score])</f>
        <v>646</v>
      </c>
      <c r="AU666">
        <f>_xlfn.RANK.AVG(Table2[[#This Row],[Sharpe Ratio Z-Score]],Table2[Sharpe Ratio Z-Score])</f>
        <v>450</v>
      </c>
      <c r="AV666">
        <f>(Table2[[#This Row],[Rank 1Y]]+Table2[[#This Row],[Rank 6M]]+Table2[[#This Row],[Rank Sharpe]])/3</f>
        <v>606</v>
      </c>
    </row>
    <row r="667" spans="1:48" hidden="1" x14ac:dyDescent="0.3">
      <c r="A667" t="s">
        <v>1533</v>
      </c>
      <c r="B667" t="s">
        <v>1534</v>
      </c>
      <c r="C667" t="s">
        <v>3114</v>
      </c>
      <c r="D667" t="s">
        <v>377</v>
      </c>
      <c r="E667">
        <v>6440.9615608800004</v>
      </c>
      <c r="F667">
        <v>281.39999999999998</v>
      </c>
      <c r="G667">
        <v>-51.009726524087</v>
      </c>
      <c r="H667">
        <f>(Table2[[#This Row],[1Y Return vs Nifty]]-AVERAGE(Table2[1Y Return vs Nifty]))/_xlfn.STDEV.P(Table2[1Y Return vs Nifty])</f>
        <v>-1.2849802471499212</v>
      </c>
      <c r="I667">
        <v>-3.8578294974576899</v>
      </c>
      <c r="J667">
        <f>(Table2[[#This Row],[1M Return vs Nifty]]-AVERAGE(Table2[1M Return vs Nifty]))/_xlfn.STDEV.P(Table2[1M Return vs Nifty])</f>
        <v>-0.21254856871227382</v>
      </c>
      <c r="K667">
        <v>-12.306102357006001</v>
      </c>
      <c r="L667">
        <f>(Table2[[#This Row],[6M Return vs Nifty]]-AVERAGE(Table2[6M Return vs Nifty]))/_xlfn.STDEV.P(Table2[6M Return vs Nifty])</f>
        <v>-0.5779899343928897</v>
      </c>
      <c r="M667">
        <v>0.69260754671145597</v>
      </c>
      <c r="N667">
        <f>(Table2[[#This Row],[1W Return vs Nifty]]-AVERAGE(Table2[1W Return vs Nifty]))/_xlfn.STDEV.P(Table2[1W Return vs Nifty])</f>
        <v>0.12993128122591643</v>
      </c>
      <c r="O667">
        <v>284.25</v>
      </c>
      <c r="P667">
        <v>291.52360043383499</v>
      </c>
      <c r="Q667">
        <v>308.55283101296698</v>
      </c>
      <c r="R667">
        <v>46.099125780509603</v>
      </c>
      <c r="S667" s="1">
        <f>(Table2[[#This Row],[Close Price]]-Table2[[#This Row],[20D EMA]])/Table2[[#This Row],[20D EMA]]</f>
        <v>-1.0026385224274487E-2</v>
      </c>
      <c r="T667" s="1">
        <f>(Table2[[#This Row],[Close Price]]-Table2[[#This Row],[50D EMA]])/Table2[[#This Row],[50D EMA]]</f>
        <v>-3.4726521004712581E-2</v>
      </c>
      <c r="U667" s="1">
        <f>(Table2[[#This Row],[Close Price]]-Table2[[#This Row],[200D EMA]])/Table2[[#This Row],[200D EMA]]</f>
        <v>-8.8000589473852198E-2</v>
      </c>
      <c r="V667">
        <v>0.54720900120682803</v>
      </c>
      <c r="W667">
        <v>279</v>
      </c>
      <c r="X667">
        <v>284.89999999999998</v>
      </c>
      <c r="Y667">
        <v>265.89999999999998</v>
      </c>
      <c r="Z667">
        <v>284.89999999999998</v>
      </c>
      <c r="AA667">
        <v>263</v>
      </c>
      <c r="AB667">
        <v>306.8</v>
      </c>
      <c r="AC667" s="1">
        <f>(Table2[[#This Row],[Close Price]]/Table2[[#This Row],[Day Low]])-1</f>
        <v>8.6021505376343566E-3</v>
      </c>
      <c r="AD667" s="1">
        <f>(Table2[[#This Row],[Day High]]/Table2[[#This Row],[Close Price]])-1</f>
        <v>1.2437810945273631E-2</v>
      </c>
      <c r="AE667" s="1">
        <f>(Table2[[#This Row],[Close Price]]/Table2[[#This Row],[Current Week Low]])-1</f>
        <v>5.8292591199699206E-2</v>
      </c>
      <c r="AF667" s="1">
        <f>(Table2[[#This Row],[Current Week High]]/Table2[[#This Row],[Close Price]])-1</f>
        <v>1.2437810945273631E-2</v>
      </c>
      <c r="AG667" s="1">
        <f>(Table2[[#This Row],[Close Price]]/Table2[[#This Row],[Current Month Low]])-1</f>
        <v>6.9961977186311808E-2</v>
      </c>
      <c r="AH667" s="1">
        <f>(Table2[[#This Row],[Current Month High]]/Table2[[#This Row],[Close Price]])-1</f>
        <v>9.0262970859986025E-2</v>
      </c>
      <c r="AI667">
        <v>39.481165600568602</v>
      </c>
      <c r="AJ667">
        <v>9.0063916327716296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0.03</v>
      </c>
      <c r="AM667" t="s">
        <v>3159</v>
      </c>
      <c r="AN667">
        <v>-1.1200000000000001</v>
      </c>
      <c r="AO667" t="s">
        <v>3158</v>
      </c>
      <c r="AP667">
        <v>-1.8799545301825999E-2</v>
      </c>
      <c r="AQ667">
        <f>(Table2[[#This Row],[Sharpe Ratio]]-AVERAGE(Table2[Sharpe Ratio]))/_xlfn.STDEV.P(Table2[Sharpe Ratio])</f>
        <v>-0.89916186284664334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711</v>
      </c>
      <c r="AT667">
        <f>_xlfn.RANK.AVG(Table2[[#This Row],[6M Return vs Nifty Z-Score]],Table2[6M Return vs Nifty Z-Score])</f>
        <v>516</v>
      </c>
      <c r="AU667">
        <f>_xlfn.RANK.AVG(Table2[[#This Row],[Sharpe Ratio Z-Score]],Table2[Sharpe Ratio Z-Score])</f>
        <v>594</v>
      </c>
      <c r="AV667">
        <f>(Table2[[#This Row],[Rank 1Y]]+Table2[[#This Row],[Rank 6M]]+Table2[[#This Row],[Rank Sharpe]])/3</f>
        <v>607</v>
      </c>
    </row>
    <row r="668" spans="1:48" hidden="1" x14ac:dyDescent="0.3">
      <c r="A668" t="s">
        <v>2223</v>
      </c>
      <c r="B668" t="s">
        <v>2224</v>
      </c>
      <c r="C668" t="s">
        <v>3114</v>
      </c>
      <c r="D668" t="s">
        <v>377</v>
      </c>
      <c r="E668">
        <v>2525.3662880400002</v>
      </c>
      <c r="F668">
        <v>1792.65</v>
      </c>
      <c r="G668">
        <v>-35.6489294217767</v>
      </c>
      <c r="H668">
        <f>(Table2[[#This Row],[1Y Return vs Nifty]]-AVERAGE(Table2[1Y Return vs Nifty]))/_xlfn.STDEV.P(Table2[1Y Return vs Nifty])</f>
        <v>-1.0144095613361346</v>
      </c>
      <c r="I668">
        <v>-6.3175412019880497</v>
      </c>
      <c r="J668">
        <f>(Table2[[#This Row],[1M Return vs Nifty]]-AVERAGE(Table2[1M Return vs Nifty]))/_xlfn.STDEV.P(Table2[1M Return vs Nifty])</f>
        <v>-0.4877872863835972</v>
      </c>
      <c r="K668">
        <v>-8.02720238076515</v>
      </c>
      <c r="L668">
        <f>(Table2[[#This Row],[6M Return vs Nifty]]-AVERAGE(Table2[6M Return vs Nifty]))/_xlfn.STDEV.P(Table2[6M Return vs Nifty])</f>
        <v>-0.4215337455478223</v>
      </c>
      <c r="M668">
        <v>0.20118612307022599</v>
      </c>
      <c r="N668">
        <f>(Table2[[#This Row],[1W Return vs Nifty]]-AVERAGE(Table2[1W Return vs Nifty]))/_xlfn.STDEV.P(Table2[1W Return vs Nifty])</f>
        <v>3.3732833163652123E-2</v>
      </c>
      <c r="O668">
        <v>1838.02</v>
      </c>
      <c r="P668">
        <v>1967.9381592080999</v>
      </c>
      <c r="Q668">
        <v>1960.9076210819701</v>
      </c>
      <c r="R668">
        <v>28.8664756541631</v>
      </c>
      <c r="S668" s="1">
        <f>(Table2[[#This Row],[Close Price]]-Table2[[#This Row],[20D EMA]])/Table2[[#This Row],[20D EMA]]</f>
        <v>-2.4684171010108644E-2</v>
      </c>
      <c r="T668" s="1">
        <f>(Table2[[#This Row],[Close Price]]-Table2[[#This Row],[50D EMA]])/Table2[[#This Row],[50D EMA]]</f>
        <v>-8.9071985513323224E-2</v>
      </c>
      <c r="U668" s="1">
        <f>(Table2[[#This Row],[Close Price]]-Table2[[#This Row],[200D EMA]])/Table2[[#This Row],[200D EMA]]</f>
        <v>-8.5805990691764714E-2</v>
      </c>
      <c r="V668">
        <v>0.47810787399858001</v>
      </c>
      <c r="W668">
        <v>1718.8</v>
      </c>
      <c r="X668">
        <v>1819</v>
      </c>
      <c r="Y668">
        <v>1648.85</v>
      </c>
      <c r="Z668">
        <v>1819</v>
      </c>
      <c r="AA668">
        <v>1607.05</v>
      </c>
      <c r="AB668">
        <v>2029</v>
      </c>
      <c r="AC668" s="1">
        <f>(Table2[[#This Row],[Close Price]]/Table2[[#This Row],[Day Low]])-1</f>
        <v>4.2966022806609327E-2</v>
      </c>
      <c r="AD668" s="1">
        <f>(Table2[[#This Row],[Day High]]/Table2[[#This Row],[Close Price]])-1</f>
        <v>1.4698909435751473E-2</v>
      </c>
      <c r="AE668" s="1">
        <f>(Table2[[#This Row],[Close Price]]/Table2[[#This Row],[Current Week Low]])-1</f>
        <v>8.7212299481456812E-2</v>
      </c>
      <c r="AF668" s="1">
        <f>(Table2[[#This Row],[Current Week High]]/Table2[[#This Row],[Close Price]])-1</f>
        <v>1.4698909435751473E-2</v>
      </c>
      <c r="AG668" s="1">
        <f>(Table2[[#This Row],[Close Price]]/Table2[[#This Row],[Current Month Low]])-1</f>
        <v>0.11549111726455319</v>
      </c>
      <c r="AH668" s="1">
        <f>(Table2[[#This Row],[Current Month High]]/Table2[[#This Row],[Close Price]])-1</f>
        <v>0.13184391822162711</v>
      </c>
      <c r="AI668">
        <v>42.802554876858203</v>
      </c>
      <c r="AJ668">
        <v>17.090137165251399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-0.24</v>
      </c>
      <c r="AM668" t="s">
        <v>3158</v>
      </c>
      <c r="AN668">
        <v>-6.81</v>
      </c>
      <c r="AO668" t="s">
        <v>3158</v>
      </c>
      <c r="AP668">
        <v>-7.5818366633937997E-2</v>
      </c>
      <c r="AQ668">
        <f>(Table2[[#This Row],[Sharpe Ratio]]-AVERAGE(Table2[Sharpe Ratio]))/_xlfn.STDEV.P(Table2[Sharpe Ratio])</f>
        <v>-1.5768716910446747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661</v>
      </c>
      <c r="AT668">
        <f>_xlfn.RANK.AVG(Table2[[#This Row],[6M Return vs Nifty Z-Score]],Table2[6M Return vs Nifty Z-Score])</f>
        <v>471</v>
      </c>
      <c r="AU668">
        <f>_xlfn.RANK.AVG(Table2[[#This Row],[Sharpe Ratio Z-Score]],Table2[Sharpe Ratio Z-Score])</f>
        <v>689</v>
      </c>
      <c r="AV668">
        <f>(Table2[[#This Row],[Rank 1Y]]+Table2[[#This Row],[Rank 6M]]+Table2[[#This Row],[Rank Sharpe]])/3</f>
        <v>607</v>
      </c>
    </row>
    <row r="669" spans="1:48" hidden="1" x14ac:dyDescent="0.3">
      <c r="A669" t="s">
        <v>2095</v>
      </c>
      <c r="B669" t="s">
        <v>2096</v>
      </c>
      <c r="C669" t="s">
        <v>3121</v>
      </c>
      <c r="D669" t="s">
        <v>444</v>
      </c>
      <c r="E669">
        <v>2952.2627224749999</v>
      </c>
      <c r="F669">
        <v>409.75</v>
      </c>
      <c r="G669">
        <v>-10.1621265831293</v>
      </c>
      <c r="H669">
        <f>(Table2[[#This Row],[1Y Return vs Nifty]]-AVERAGE(Table2[1Y Return vs Nifty]))/_xlfn.STDEV.P(Table2[1Y Return vs Nifty])</f>
        <v>-0.56547571517417861</v>
      </c>
      <c r="I669">
        <v>-10.1741520174368</v>
      </c>
      <c r="J669">
        <f>(Table2[[#This Row],[1M Return vs Nifty]]-AVERAGE(Table2[1M Return vs Nifty]))/_xlfn.STDEV.P(Table2[1M Return vs Nifty])</f>
        <v>-0.91933729830019473</v>
      </c>
      <c r="K669">
        <v>-20.739390158672201</v>
      </c>
      <c r="L669">
        <f>(Table2[[#This Row],[6M Return vs Nifty]]-AVERAGE(Table2[6M Return vs Nifty]))/_xlfn.STDEV.P(Table2[6M Return vs Nifty])</f>
        <v>-0.88634957734052877</v>
      </c>
      <c r="M669">
        <v>-10.331607969386599</v>
      </c>
      <c r="N669">
        <f>(Table2[[#This Row],[1W Return vs Nifty]]-AVERAGE(Table2[1W Return vs Nifty]))/_xlfn.STDEV.P(Table2[1W Return vs Nifty])</f>
        <v>-2.0281195743810847</v>
      </c>
      <c r="O669">
        <v>456.04</v>
      </c>
      <c r="P669">
        <v>473.64233859741603</v>
      </c>
      <c r="Q669">
        <v>461.50087652475798</v>
      </c>
      <c r="R669">
        <v>15.091077435040001</v>
      </c>
      <c r="S669" s="1">
        <f>(Table2[[#This Row],[Close Price]]-Table2[[#This Row],[20D EMA]])/Table2[[#This Row],[20D EMA]]</f>
        <v>-0.10150425401280594</v>
      </c>
      <c r="T669" s="1">
        <f>(Table2[[#This Row],[Close Price]]-Table2[[#This Row],[50D EMA]])/Table2[[#This Row],[50D EMA]]</f>
        <v>-0.13489575021231981</v>
      </c>
      <c r="U669" s="1">
        <f>(Table2[[#This Row],[Close Price]]-Table2[[#This Row],[200D EMA]])/Table2[[#This Row],[200D EMA]]</f>
        <v>-0.11213603084453019</v>
      </c>
      <c r="V669">
        <v>1.3533793044759701</v>
      </c>
      <c r="W669">
        <v>408</v>
      </c>
      <c r="X669">
        <v>415.95</v>
      </c>
      <c r="Y669">
        <v>405.6</v>
      </c>
      <c r="Z669">
        <v>429.95</v>
      </c>
      <c r="AA669">
        <v>405.6</v>
      </c>
      <c r="AB669">
        <v>512.35</v>
      </c>
      <c r="AC669" s="1">
        <f>(Table2[[#This Row],[Close Price]]/Table2[[#This Row],[Day Low]])-1</f>
        <v>4.2892156862746056E-3</v>
      </c>
      <c r="AD669" s="1">
        <f>(Table2[[#This Row],[Day High]]/Table2[[#This Row],[Close Price]])-1</f>
        <v>1.513117754728488E-2</v>
      </c>
      <c r="AE669" s="1">
        <f>(Table2[[#This Row],[Close Price]]/Table2[[#This Row],[Current Week Low]])-1</f>
        <v>1.023175542406296E-2</v>
      </c>
      <c r="AF669" s="1">
        <f>(Table2[[#This Row],[Current Week High]]/Table2[[#This Row],[Close Price]])-1</f>
        <v>4.9298352654057354E-2</v>
      </c>
      <c r="AG669" s="1">
        <f>(Table2[[#This Row],[Close Price]]/Table2[[#This Row],[Current Month Low]])-1</f>
        <v>1.023175542406296E-2</v>
      </c>
      <c r="AH669" s="1">
        <f>(Table2[[#This Row],[Current Month High]]/Table2[[#This Row],[Close Price]])-1</f>
        <v>0.25039658328248948</v>
      </c>
      <c r="AI669">
        <v>35.375228798047601</v>
      </c>
      <c r="AJ669">
        <v>17.727338026145599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-0.14000000000000001</v>
      </c>
      <c r="AM669" t="s">
        <v>3158</v>
      </c>
      <c r="AN669">
        <v>-17.829999999999998</v>
      </c>
      <c r="AO669" t="s">
        <v>3158</v>
      </c>
      <c r="AP669">
        <v>-8.8320505363827004E-2</v>
      </c>
      <c r="AQ669">
        <f>(Table2[[#This Row],[Sharpe Ratio]]-AVERAGE(Table2[Sharpe Ratio]))/_xlfn.STDEV.P(Table2[Sharpe Ratio])</f>
        <v>-1.7254686296132604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505</v>
      </c>
      <c r="AT669">
        <f>_xlfn.RANK.AVG(Table2[[#This Row],[6M Return vs Nifty Z-Score]],Table2[6M Return vs Nifty Z-Score])</f>
        <v>614</v>
      </c>
      <c r="AU669">
        <f>_xlfn.RANK.AVG(Table2[[#This Row],[Sharpe Ratio Z-Score]],Table2[Sharpe Ratio Z-Score])</f>
        <v>703</v>
      </c>
      <c r="AV669">
        <f>(Table2[[#This Row],[Rank 1Y]]+Table2[[#This Row],[Rank 6M]]+Table2[[#This Row],[Rank Sharpe]])/3</f>
        <v>607.33333333333337</v>
      </c>
    </row>
    <row r="670" spans="1:48" hidden="1" x14ac:dyDescent="0.3">
      <c r="A670" t="s">
        <v>123</v>
      </c>
      <c r="B670" t="s">
        <v>124</v>
      </c>
      <c r="C670" t="s">
        <v>3114</v>
      </c>
      <c r="D670" t="s">
        <v>125</v>
      </c>
      <c r="E670">
        <v>219471.0943308</v>
      </c>
      <c r="F670">
        <v>2276.3000000000002</v>
      </c>
      <c r="G670">
        <v>-32.9945850404848</v>
      </c>
      <c r="H670">
        <f>(Table2[[#This Row],[1Y Return vs Nifty]]-AVERAGE(Table2[1Y Return vs Nifty]))/_xlfn.STDEV.P(Table2[1Y Return vs Nifty])</f>
        <v>-0.96765497074759654</v>
      </c>
      <c r="I670">
        <v>-11.2193414293654</v>
      </c>
      <c r="J670">
        <f>(Table2[[#This Row],[1M Return vs Nifty]]-AVERAGE(Table2[1M Return vs Nifty]))/_xlfn.STDEV.P(Table2[1M Return vs Nifty])</f>
        <v>-1.0362927093481735</v>
      </c>
      <c r="K670">
        <v>-16.896486350634</v>
      </c>
      <c r="L670">
        <f>(Table2[[#This Row],[6M Return vs Nifty]]-AVERAGE(Table2[6M Return vs Nifty]))/_xlfn.STDEV.P(Table2[6M Return vs Nifty])</f>
        <v>-0.74583540611840382</v>
      </c>
      <c r="M670">
        <v>-3.52620388523294</v>
      </c>
      <c r="N670">
        <f>(Table2[[#This Row],[1W Return vs Nifty]]-AVERAGE(Table2[1W Return vs Nifty]))/_xlfn.STDEV.P(Table2[1W Return vs Nifty])</f>
        <v>-0.69592427348974872</v>
      </c>
      <c r="O670">
        <v>2397.41</v>
      </c>
      <c r="P670">
        <v>2479.7479306975201</v>
      </c>
      <c r="Q670">
        <v>2486.7438528788798</v>
      </c>
      <c r="R670">
        <v>13.9058591655402</v>
      </c>
      <c r="S670" s="1">
        <f>(Table2[[#This Row],[Close Price]]-Table2[[#This Row],[20D EMA]])/Table2[[#This Row],[20D EMA]]</f>
        <v>-5.0517016280068772E-2</v>
      </c>
      <c r="T670" s="1">
        <f>(Table2[[#This Row],[Close Price]]-Table2[[#This Row],[50D EMA]])/Table2[[#This Row],[50D EMA]]</f>
        <v>-8.2043794927290359E-2</v>
      </c>
      <c r="U670" s="1">
        <f>(Table2[[#This Row],[Close Price]]-Table2[[#This Row],[200D EMA]])/Table2[[#This Row],[200D EMA]]</f>
        <v>-8.46262684575457E-2</v>
      </c>
      <c r="V670">
        <v>1.3086744564564301</v>
      </c>
      <c r="W670">
        <v>2260.1999999999998</v>
      </c>
      <c r="X670">
        <v>2297.25</v>
      </c>
      <c r="Y670">
        <v>2256.0500000000002</v>
      </c>
      <c r="Z670">
        <v>2319</v>
      </c>
      <c r="AA670">
        <v>2216</v>
      </c>
      <c r="AB670">
        <v>2710</v>
      </c>
      <c r="AC670" s="1">
        <f>(Table2[[#This Row],[Close Price]]/Table2[[#This Row],[Day Low]])-1</f>
        <v>7.1232634280153917E-3</v>
      </c>
      <c r="AD670" s="1">
        <f>(Table2[[#This Row],[Day High]]/Table2[[#This Row],[Close Price]])-1</f>
        <v>9.2035320476211435E-3</v>
      </c>
      <c r="AE670" s="1">
        <f>(Table2[[#This Row],[Close Price]]/Table2[[#This Row],[Current Week Low]])-1</f>
        <v>8.9758648966113963E-3</v>
      </c>
      <c r="AF670" s="1">
        <f>(Table2[[#This Row],[Current Week High]]/Table2[[#This Row],[Close Price]])-1</f>
        <v>1.8758511619733742E-2</v>
      </c>
      <c r="AG670" s="1">
        <f>(Table2[[#This Row],[Close Price]]/Table2[[#This Row],[Current Month Low]])-1</f>
        <v>2.7211191335740237E-2</v>
      </c>
      <c r="AH670" s="1">
        <f>(Table2[[#This Row],[Current Month High]]/Table2[[#This Row],[Close Price]])-1</f>
        <v>0.19052848921495391</v>
      </c>
      <c r="AI670">
        <v>22.040152879673101</v>
      </c>
      <c r="AJ670">
        <v>2.7211191335740201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-0.05</v>
      </c>
      <c r="AM670" t="s">
        <v>3158</v>
      </c>
      <c r="AN670">
        <v>-9.02</v>
      </c>
      <c r="AO670" t="s">
        <v>3158</v>
      </c>
      <c r="AP670">
        <v>-2.0854627265548001E-2</v>
      </c>
      <c r="AQ670">
        <f>(Table2[[#This Row],[Sharpe Ratio]]-AVERAGE(Table2[Sharpe Ratio]))/_xlfn.STDEV.P(Table2[Sharpe Ratio])</f>
        <v>-0.92358799464012087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647</v>
      </c>
      <c r="AT670">
        <f>_xlfn.RANK.AVG(Table2[[#This Row],[6M Return vs Nifty Z-Score]],Table2[6M Return vs Nifty Z-Score])</f>
        <v>576</v>
      </c>
      <c r="AU670">
        <f>_xlfn.RANK.AVG(Table2[[#This Row],[Sharpe Ratio Z-Score]],Table2[Sharpe Ratio Z-Score])</f>
        <v>600</v>
      </c>
      <c r="AV670">
        <f>(Table2[[#This Row],[Rank 1Y]]+Table2[[#This Row],[Rank 6M]]+Table2[[#This Row],[Rank Sharpe]])/3</f>
        <v>607.66666666666663</v>
      </c>
    </row>
    <row r="671" spans="1:48" hidden="1" x14ac:dyDescent="0.3">
      <c r="A671" t="s">
        <v>1616</v>
      </c>
      <c r="B671" t="s">
        <v>1617</v>
      </c>
      <c r="C671" t="s">
        <v>3123</v>
      </c>
      <c r="D671" t="s">
        <v>1618</v>
      </c>
      <c r="E671">
        <v>5710.3895119250001</v>
      </c>
      <c r="F671">
        <v>437.35</v>
      </c>
      <c r="G671">
        <v>-19.192371243436199</v>
      </c>
      <c r="H671">
        <f>(Table2[[#This Row],[1Y Return vs Nifty]]-AVERAGE(Table2[1Y Return vs Nifty]))/_xlfn.STDEV.P(Table2[1Y Return vs Nifty])</f>
        <v>-0.72453774005035132</v>
      </c>
      <c r="I671">
        <v>-8.6092892170863191</v>
      </c>
      <c r="J671">
        <f>(Table2[[#This Row],[1M Return vs Nifty]]-AVERAGE(Table2[1M Return vs Nifty]))/_xlfn.STDEV.P(Table2[1M Return vs Nifty])</f>
        <v>-0.74423107357201679</v>
      </c>
      <c r="K671">
        <v>-24.343258691091599</v>
      </c>
      <c r="L671">
        <f>(Table2[[#This Row],[6M Return vs Nifty]]-AVERAGE(Table2[6M Return vs Nifty]))/_xlfn.STDEV.P(Table2[6M Return vs Nifty])</f>
        <v>-1.0181235236379047</v>
      </c>
      <c r="M671">
        <v>-1.16385502729541</v>
      </c>
      <c r="N671">
        <f>(Table2[[#This Row],[1W Return vs Nifty]]-AVERAGE(Table2[1W Return vs Nifty]))/_xlfn.STDEV.P(Table2[1W Return vs Nifty])</f>
        <v>-0.23348148409853267</v>
      </c>
      <c r="O671">
        <v>446.9</v>
      </c>
      <c r="P671">
        <v>471.55640311163899</v>
      </c>
      <c r="Q671">
        <v>493.63846494111198</v>
      </c>
      <c r="R671">
        <v>31.988307837877802</v>
      </c>
      <c r="S671" s="1">
        <f>(Table2[[#This Row],[Close Price]]-Table2[[#This Row],[20D EMA]])/Table2[[#This Row],[20D EMA]]</f>
        <v>-2.1369433877824917E-2</v>
      </c>
      <c r="T671" s="1">
        <f>(Table2[[#This Row],[Close Price]]-Table2[[#This Row],[50D EMA]])/Table2[[#This Row],[50D EMA]]</f>
        <v>-7.2539367265342256E-2</v>
      </c>
      <c r="U671" s="1">
        <f>(Table2[[#This Row],[Close Price]]-Table2[[#This Row],[200D EMA]])/Table2[[#This Row],[200D EMA]]</f>
        <v>-0.11402771246326361</v>
      </c>
      <c r="V671">
        <v>0.47733901120644401</v>
      </c>
      <c r="W671">
        <v>420.6</v>
      </c>
      <c r="X671">
        <v>443.4</v>
      </c>
      <c r="Y671">
        <v>408.25</v>
      </c>
      <c r="Z671">
        <v>443.4</v>
      </c>
      <c r="AA671">
        <v>402.8</v>
      </c>
      <c r="AB671">
        <v>495.7</v>
      </c>
      <c r="AC671" s="1">
        <f>(Table2[[#This Row],[Close Price]]/Table2[[#This Row],[Day Low]])-1</f>
        <v>3.9824060865430333E-2</v>
      </c>
      <c r="AD671" s="1">
        <f>(Table2[[#This Row],[Day High]]/Table2[[#This Row],[Close Price]])-1</f>
        <v>1.383331427918133E-2</v>
      </c>
      <c r="AE671" s="1">
        <f>(Table2[[#This Row],[Close Price]]/Table2[[#This Row],[Current Week Low]])-1</f>
        <v>7.1279853031230855E-2</v>
      </c>
      <c r="AF671" s="1">
        <f>(Table2[[#This Row],[Current Week High]]/Table2[[#This Row],[Close Price]])-1</f>
        <v>1.383331427918133E-2</v>
      </c>
      <c r="AG671" s="1">
        <f>(Table2[[#This Row],[Close Price]]/Table2[[#This Row],[Current Month Low]])-1</f>
        <v>8.5774577954319753E-2</v>
      </c>
      <c r="AH671" s="1">
        <f>(Table2[[#This Row],[Current Month High]]/Table2[[#This Row],[Close Price]])-1</f>
        <v>0.13341717160169186</v>
      </c>
      <c r="AI671">
        <v>53.046758888761801</v>
      </c>
      <c r="AJ671">
        <v>8.7529528782792596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-0.11</v>
      </c>
      <c r="AM671" t="s">
        <v>3158</v>
      </c>
      <c r="AN671">
        <v>-5.34</v>
      </c>
      <c r="AO671" t="s">
        <v>3158</v>
      </c>
      <c r="AP671">
        <v>-2.2665491095411001E-2</v>
      </c>
      <c r="AQ671">
        <f>(Table2[[#This Row],[Sharpe Ratio]]-AVERAGE(Table2[Sharpe Ratio]))/_xlfn.STDEV.P(Table2[Sharpe Ratio])</f>
        <v>-0.94511141771963858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565</v>
      </c>
      <c r="AT671">
        <f>_xlfn.RANK.AVG(Table2[[#This Row],[6M Return vs Nifty Z-Score]],Table2[6M Return vs Nifty Z-Score])</f>
        <v>650</v>
      </c>
      <c r="AU671">
        <f>_xlfn.RANK.AVG(Table2[[#This Row],[Sharpe Ratio Z-Score]],Table2[Sharpe Ratio Z-Score])</f>
        <v>608</v>
      </c>
      <c r="AV671">
        <f>(Table2[[#This Row],[Rank 1Y]]+Table2[[#This Row],[Rank 6M]]+Table2[[#This Row],[Rank Sharpe]])/3</f>
        <v>607.66666666666663</v>
      </c>
    </row>
    <row r="672" spans="1:48" hidden="1" x14ac:dyDescent="0.3">
      <c r="A672" t="s">
        <v>951</v>
      </c>
      <c r="B672" t="s">
        <v>952</v>
      </c>
      <c r="C672" t="s">
        <v>3124</v>
      </c>
      <c r="D672" t="s">
        <v>128</v>
      </c>
      <c r="E672">
        <v>15288.53622</v>
      </c>
      <c r="F672">
        <v>2550</v>
      </c>
      <c r="G672">
        <v>-30.370460964263799</v>
      </c>
      <c r="H672">
        <f>(Table2[[#This Row],[1Y Return vs Nifty]]-AVERAGE(Table2[1Y Return vs Nifty]))/_xlfn.STDEV.P(Table2[1Y Return vs Nifty])</f>
        <v>-0.92143269164094788</v>
      </c>
      <c r="I672">
        <v>-6.8038641140972898</v>
      </c>
      <c r="J672">
        <f>(Table2[[#This Row],[1M Return vs Nifty]]-AVERAGE(Table2[1M Return vs Nifty]))/_xlfn.STDEV.P(Table2[1M Return vs Nifty])</f>
        <v>-0.54220622273967245</v>
      </c>
      <c r="K672">
        <v>-11.2313393794732</v>
      </c>
      <c r="L672">
        <f>(Table2[[#This Row],[6M Return vs Nifty]]-AVERAGE(Table2[6M Return vs Nifty]))/_xlfn.STDEV.P(Table2[6M Return vs Nifty])</f>
        <v>-0.53869167542206731</v>
      </c>
      <c r="M672">
        <v>4.03603331984952</v>
      </c>
      <c r="N672">
        <f>(Table2[[#This Row],[1W Return vs Nifty]]-AVERAGE(Table2[1W Return vs Nifty]))/_xlfn.STDEV.P(Table2[1W Return vs Nifty])</f>
        <v>0.78442527581836774</v>
      </c>
      <c r="O672">
        <v>2726.08</v>
      </c>
      <c r="P672">
        <v>2830.0331383534999</v>
      </c>
      <c r="Q672">
        <v>2779.2731429137798</v>
      </c>
      <c r="R672">
        <v>33.856698341165099</v>
      </c>
      <c r="S672" s="1">
        <f>(Table2[[#This Row],[Close Price]]-Table2[[#This Row],[20D EMA]])/Table2[[#This Row],[20D EMA]]</f>
        <v>-6.4590914426575871E-2</v>
      </c>
      <c r="T672" s="1">
        <f>(Table2[[#This Row],[Close Price]]-Table2[[#This Row],[50D EMA]])/Table2[[#This Row],[50D EMA]]</f>
        <v>-9.895048031713928E-2</v>
      </c>
      <c r="U672" s="1">
        <f>(Table2[[#This Row],[Close Price]]-Table2[[#This Row],[200D EMA]])/Table2[[#This Row],[200D EMA]]</f>
        <v>-8.2493922376197487E-2</v>
      </c>
      <c r="V672">
        <v>2.2476491997575501</v>
      </c>
      <c r="W672">
        <v>2501</v>
      </c>
      <c r="X672">
        <v>2594.75</v>
      </c>
      <c r="Y672">
        <v>2401</v>
      </c>
      <c r="Z672">
        <v>2594.75</v>
      </c>
      <c r="AA672">
        <v>2401</v>
      </c>
      <c r="AB672">
        <v>3127.6</v>
      </c>
      <c r="AC672" s="1">
        <f>(Table2[[#This Row],[Close Price]]/Table2[[#This Row],[Day Low]])-1</f>
        <v>1.959216313474621E-2</v>
      </c>
      <c r="AD672" s="1">
        <f>(Table2[[#This Row],[Day High]]/Table2[[#This Row],[Close Price]])-1</f>
        <v>1.7549019607843164E-2</v>
      </c>
      <c r="AE672" s="1">
        <f>(Table2[[#This Row],[Close Price]]/Table2[[#This Row],[Current Week Low]])-1</f>
        <v>6.2057476051645244E-2</v>
      </c>
      <c r="AF672" s="1">
        <f>(Table2[[#This Row],[Current Week High]]/Table2[[#This Row],[Close Price]])-1</f>
        <v>1.7549019607843164E-2</v>
      </c>
      <c r="AG672" s="1">
        <f>(Table2[[#This Row],[Close Price]]/Table2[[#This Row],[Current Month Low]])-1</f>
        <v>6.2057476051645244E-2</v>
      </c>
      <c r="AH672" s="1">
        <f>(Table2[[#This Row],[Current Month High]]/Table2[[#This Row],[Close Price]])-1</f>
        <v>0.2265098039215685</v>
      </c>
      <c r="AI672">
        <v>25.427450980392099</v>
      </c>
      <c r="AJ672">
        <v>14.3497757847533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-0.13</v>
      </c>
      <c r="AM672" t="s">
        <v>3158</v>
      </c>
      <c r="AN672">
        <v>-15.84</v>
      </c>
      <c r="AO672" t="s">
        <v>3158</v>
      </c>
      <c r="AP672">
        <v>-8.0242023179133995E-2</v>
      </c>
      <c r="AQ672">
        <f>(Table2[[#This Row],[Sharpe Ratio]]-AVERAGE(Table2[Sharpe Ratio]))/_xlfn.STDEV.P(Table2[Sharpe Ratio])</f>
        <v>-1.629450040565265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636</v>
      </c>
      <c r="AT672">
        <f>_xlfn.RANK.AVG(Table2[[#This Row],[6M Return vs Nifty Z-Score]],Table2[6M Return vs Nifty Z-Score])</f>
        <v>501</v>
      </c>
      <c r="AU672">
        <f>_xlfn.RANK.AVG(Table2[[#This Row],[Sharpe Ratio Z-Score]],Table2[Sharpe Ratio Z-Score])</f>
        <v>692</v>
      </c>
      <c r="AV672">
        <f>(Table2[[#This Row],[Rank 1Y]]+Table2[[#This Row],[Rank 6M]]+Table2[[#This Row],[Rank Sharpe]])/3</f>
        <v>609.66666666666663</v>
      </c>
    </row>
    <row r="673" spans="1:48" hidden="1" x14ac:dyDescent="0.3">
      <c r="A673" t="s">
        <v>1231</v>
      </c>
      <c r="B673" t="s">
        <v>1232</v>
      </c>
      <c r="C673" t="s">
        <v>3111</v>
      </c>
      <c r="D673" t="s">
        <v>21</v>
      </c>
      <c r="E673">
        <v>9333.7608617200003</v>
      </c>
      <c r="F673">
        <v>453.1</v>
      </c>
      <c r="G673">
        <v>-17.788300711750299</v>
      </c>
      <c r="H673">
        <f>(Table2[[#This Row],[1Y Return vs Nifty]]-AVERAGE(Table2[1Y Return vs Nifty]))/_xlfn.STDEV.P(Table2[1Y Return vs Nifty])</f>
        <v>-0.69980592931430274</v>
      </c>
      <c r="I673">
        <v>0.57327678664231196</v>
      </c>
      <c r="J673">
        <f>(Table2[[#This Row],[1M Return vs Nifty]]-AVERAGE(Table2[1M Return vs Nifty]))/_xlfn.STDEV.P(Table2[1M Return vs Nifty])</f>
        <v>0.28328678030635912</v>
      </c>
      <c r="K673">
        <v>-16.741483843454098</v>
      </c>
      <c r="L673">
        <f>(Table2[[#This Row],[6M Return vs Nifty]]-AVERAGE(Table2[6M Return vs Nifty]))/_xlfn.STDEV.P(Table2[6M Return vs Nifty])</f>
        <v>-0.74016780424188067</v>
      </c>
      <c r="M673">
        <v>-1.14087116453117</v>
      </c>
      <c r="N673">
        <f>(Table2[[#This Row],[1W Return vs Nifty]]-AVERAGE(Table2[1W Return vs Nifty]))/_xlfn.STDEV.P(Table2[1W Return vs Nifty])</f>
        <v>-0.22898226647791436</v>
      </c>
      <c r="O673">
        <v>461.41</v>
      </c>
      <c r="P673">
        <v>473.25165301816497</v>
      </c>
      <c r="Q673">
        <v>478.49807688842202</v>
      </c>
      <c r="R673">
        <v>40.821294952375297</v>
      </c>
      <c r="S673" s="1">
        <f>(Table2[[#This Row],[Close Price]]-Table2[[#This Row],[20D EMA]])/Table2[[#This Row],[20D EMA]]</f>
        <v>-1.8010012786892356E-2</v>
      </c>
      <c r="T673" s="1">
        <f>(Table2[[#This Row],[Close Price]]-Table2[[#This Row],[50D EMA]])/Table2[[#This Row],[50D EMA]]</f>
        <v>-4.2581262822110971E-2</v>
      </c>
      <c r="U673" s="1">
        <f>(Table2[[#This Row],[Close Price]]-Table2[[#This Row],[200D EMA]])/Table2[[#This Row],[200D EMA]]</f>
        <v>-5.3078743918012476E-2</v>
      </c>
      <c r="V673">
        <v>1.17930473331829</v>
      </c>
      <c r="W673">
        <v>449.6</v>
      </c>
      <c r="X673">
        <v>459</v>
      </c>
      <c r="Y673">
        <v>440.55</v>
      </c>
      <c r="Z673">
        <v>459</v>
      </c>
      <c r="AA673">
        <v>440.55</v>
      </c>
      <c r="AB673">
        <v>493.45</v>
      </c>
      <c r="AC673" s="1">
        <f>(Table2[[#This Row],[Close Price]]/Table2[[#This Row],[Day Low]])-1</f>
        <v>7.7846975088968762E-3</v>
      </c>
      <c r="AD673" s="1">
        <f>(Table2[[#This Row],[Day High]]/Table2[[#This Row],[Close Price]])-1</f>
        <v>1.3021408077686925E-2</v>
      </c>
      <c r="AE673" s="1">
        <f>(Table2[[#This Row],[Close Price]]/Table2[[#This Row],[Current Week Low]])-1</f>
        <v>2.8487118374758813E-2</v>
      </c>
      <c r="AF673" s="1">
        <f>(Table2[[#This Row],[Current Week High]]/Table2[[#This Row],[Close Price]])-1</f>
        <v>1.3021408077686925E-2</v>
      </c>
      <c r="AG673" s="1">
        <f>(Table2[[#This Row],[Close Price]]/Table2[[#This Row],[Current Month Low]])-1</f>
        <v>2.8487118374758813E-2</v>
      </c>
      <c r="AH673" s="1">
        <f>(Table2[[#This Row],[Current Month High]]/Table2[[#This Row],[Close Price]])-1</f>
        <v>8.9053189141469868E-2</v>
      </c>
      <c r="AI673">
        <v>26.903553299492302</v>
      </c>
      <c r="AJ673">
        <v>14.6508097165992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-1.3</v>
      </c>
      <c r="AO673" t="s">
        <v>3158</v>
      </c>
      <c r="AP673">
        <v>-8.6713190254531003E-2</v>
      </c>
      <c r="AQ673">
        <f>(Table2[[#This Row],[Sharpe Ratio]]-AVERAGE(Table2[Sharpe Ratio]))/_xlfn.STDEV.P(Table2[Sharpe Ratio])</f>
        <v>-1.7063645299294667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559</v>
      </c>
      <c r="AT673">
        <f>_xlfn.RANK.AVG(Table2[[#This Row],[6M Return vs Nifty Z-Score]],Table2[6M Return vs Nifty Z-Score])</f>
        <v>574</v>
      </c>
      <c r="AU673">
        <f>_xlfn.RANK.AVG(Table2[[#This Row],[Sharpe Ratio Z-Score]],Table2[Sharpe Ratio Z-Score])</f>
        <v>700</v>
      </c>
      <c r="AV673">
        <f>(Table2[[#This Row],[Rank 1Y]]+Table2[[#This Row],[Rank 6M]]+Table2[[#This Row],[Rank Sharpe]])/3</f>
        <v>611</v>
      </c>
    </row>
    <row r="674" spans="1:48" hidden="1" x14ac:dyDescent="0.3">
      <c r="A674" t="s">
        <v>2055</v>
      </c>
      <c r="B674" t="s">
        <v>2056</v>
      </c>
      <c r="C674" t="s">
        <v>3114</v>
      </c>
      <c r="D674" t="s">
        <v>197</v>
      </c>
      <c r="E674">
        <v>3080.9470114400001</v>
      </c>
      <c r="F674">
        <v>224.8</v>
      </c>
      <c r="G674">
        <v>-34.599266947169603</v>
      </c>
      <c r="H674">
        <f>(Table2[[#This Row],[1Y Return vs Nifty]]-AVERAGE(Table2[1Y Return vs Nifty]))/_xlfn.STDEV.P(Table2[1Y Return vs Nifty])</f>
        <v>-0.99592042345248122</v>
      </c>
      <c r="I674">
        <v>-6.1319499885305904</v>
      </c>
      <c r="J674">
        <f>(Table2[[#This Row],[1M Return vs Nifty]]-AVERAGE(Table2[1M Return vs Nifty]))/_xlfn.STDEV.P(Table2[1M Return vs Nifty])</f>
        <v>-0.46701985761988801</v>
      </c>
      <c r="K674">
        <v>-14.537029076297801</v>
      </c>
      <c r="L674">
        <f>(Table2[[#This Row],[6M Return vs Nifty]]-AVERAGE(Table2[6M Return vs Nifty]))/_xlfn.STDEV.P(Table2[6M Return vs Nifty])</f>
        <v>-0.65956283724902731</v>
      </c>
      <c r="M674">
        <v>3.1955527401750499</v>
      </c>
      <c r="N674">
        <f>(Table2[[#This Row],[1W Return vs Nifty]]-AVERAGE(Table2[1W Return vs Nifty]))/_xlfn.STDEV.P(Table2[1W Return vs Nifty])</f>
        <v>0.61989657702442935</v>
      </c>
      <c r="O674">
        <v>229.45</v>
      </c>
      <c r="P674">
        <v>242.47813150733899</v>
      </c>
      <c r="Q674">
        <v>243.345899775882</v>
      </c>
      <c r="R674">
        <v>36.468035926594197</v>
      </c>
      <c r="S674" s="1">
        <f>(Table2[[#This Row],[Close Price]]-Table2[[#This Row],[20D EMA]])/Table2[[#This Row],[20D EMA]]</f>
        <v>-2.0265853127042831E-2</v>
      </c>
      <c r="T674" s="1">
        <f>(Table2[[#This Row],[Close Price]]-Table2[[#This Row],[50D EMA]])/Table2[[#This Row],[50D EMA]]</f>
        <v>-7.2906085994001973E-2</v>
      </c>
      <c r="U674" s="1">
        <f>(Table2[[#This Row],[Close Price]]-Table2[[#This Row],[200D EMA]])/Table2[[#This Row],[200D EMA]]</f>
        <v>-7.621209066173909E-2</v>
      </c>
      <c r="V674">
        <v>0.61042666984384697</v>
      </c>
      <c r="W674">
        <v>220.85</v>
      </c>
      <c r="X674">
        <v>226.9</v>
      </c>
      <c r="Y674">
        <v>215.26</v>
      </c>
      <c r="Z674">
        <v>226.9</v>
      </c>
      <c r="AA674">
        <v>212.73</v>
      </c>
      <c r="AB674">
        <v>250</v>
      </c>
      <c r="AC674" s="1">
        <f>(Table2[[#This Row],[Close Price]]/Table2[[#This Row],[Day Low]])-1</f>
        <v>1.7885442608105206E-2</v>
      </c>
      <c r="AD674" s="1">
        <f>(Table2[[#This Row],[Day High]]/Table2[[#This Row],[Close Price]])-1</f>
        <v>9.3416370106760294E-3</v>
      </c>
      <c r="AE674" s="1">
        <f>(Table2[[#This Row],[Close Price]]/Table2[[#This Row],[Current Week Low]])-1</f>
        <v>4.4318498559881236E-2</v>
      </c>
      <c r="AF674" s="1">
        <f>(Table2[[#This Row],[Current Week High]]/Table2[[#This Row],[Close Price]])-1</f>
        <v>9.3416370106760294E-3</v>
      </c>
      <c r="AG674" s="1">
        <f>(Table2[[#This Row],[Close Price]]/Table2[[#This Row],[Current Month Low]])-1</f>
        <v>5.6738588821510838E-2</v>
      </c>
      <c r="AH674" s="1">
        <f>(Table2[[#This Row],[Current Month High]]/Table2[[#This Row],[Close Price]])-1</f>
        <v>0.11209964412811391</v>
      </c>
      <c r="AI674">
        <v>28.536476868327298</v>
      </c>
      <c r="AJ674">
        <v>12.540675844806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3158</v>
      </c>
      <c r="AN674">
        <v>-0.95</v>
      </c>
      <c r="AO674" t="s">
        <v>3158</v>
      </c>
      <c r="AP674">
        <v>-3.7521189919742001E-2</v>
      </c>
      <c r="AQ674">
        <f>(Table2[[#This Row],[Sharpe Ratio]]-AVERAGE(Table2[Sharpe Ratio]))/_xlfn.STDEV.P(Table2[Sharpe Ratio])</f>
        <v>-1.1216821160046455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657</v>
      </c>
      <c r="AT674">
        <f>_xlfn.RANK.AVG(Table2[[#This Row],[6M Return vs Nifty Z-Score]],Table2[6M Return vs Nifty Z-Score])</f>
        <v>542</v>
      </c>
      <c r="AU674">
        <f>_xlfn.RANK.AVG(Table2[[#This Row],[Sharpe Ratio Z-Score]],Table2[Sharpe Ratio Z-Score])</f>
        <v>635</v>
      </c>
      <c r="AV674">
        <f>(Table2[[#This Row],[Rank 1Y]]+Table2[[#This Row],[Rank 6M]]+Table2[[#This Row],[Rank Sharpe]])/3</f>
        <v>611.33333333333337</v>
      </c>
    </row>
    <row r="675" spans="1:48" hidden="1" x14ac:dyDescent="0.3">
      <c r="A675" t="s">
        <v>1434</v>
      </c>
      <c r="B675" t="s">
        <v>1435</v>
      </c>
      <c r="C675" t="s">
        <v>3126</v>
      </c>
      <c r="D675" t="s">
        <v>470</v>
      </c>
      <c r="E675">
        <v>7261.97273382</v>
      </c>
      <c r="F675">
        <v>459.3</v>
      </c>
      <c r="G675">
        <v>-23.709098824756602</v>
      </c>
      <c r="H675">
        <f>(Table2[[#This Row],[1Y Return vs Nifty]]-AVERAGE(Table2[1Y Return vs Nifty]))/_xlfn.STDEV.P(Table2[1Y Return vs Nifty])</f>
        <v>-0.80409702796830063</v>
      </c>
      <c r="I675">
        <v>-8.0007991205400906</v>
      </c>
      <c r="J675">
        <f>(Table2[[#This Row],[1M Return vs Nifty]]-AVERAGE(Table2[1M Return vs Nifty]))/_xlfn.STDEV.P(Table2[1M Return vs Nifty])</f>
        <v>-0.67614177937521536</v>
      </c>
      <c r="K675">
        <v>-15.7278158854811</v>
      </c>
      <c r="L675">
        <f>(Table2[[#This Row],[6M Return vs Nifty]]-AVERAGE(Table2[6M Return vs Nifty]))/_xlfn.STDEV.P(Table2[6M Return vs Nifty])</f>
        <v>-0.70310345912060312</v>
      </c>
      <c r="M675">
        <v>-3.2364767996280399</v>
      </c>
      <c r="N675">
        <f>(Table2[[#This Row],[1W Return vs Nifty]]-AVERAGE(Table2[1W Return vs Nifty]))/_xlfn.STDEV.P(Table2[1W Return vs Nifty])</f>
        <v>-0.63920860205996166</v>
      </c>
      <c r="O675">
        <v>472.79</v>
      </c>
      <c r="P675">
        <v>490.91465868076602</v>
      </c>
      <c r="Q675">
        <v>494.438818357608</v>
      </c>
      <c r="R675">
        <v>19.4998908865992</v>
      </c>
      <c r="S675" s="1">
        <f>(Table2[[#This Row],[Close Price]]-Table2[[#This Row],[20D EMA]])/Table2[[#This Row],[20D EMA]]</f>
        <v>-2.853275238477973E-2</v>
      </c>
      <c r="T675" s="1">
        <f>(Table2[[#This Row],[Close Price]]-Table2[[#This Row],[50D EMA]])/Table2[[#This Row],[50D EMA]]</f>
        <v>-6.4399500242514701E-2</v>
      </c>
      <c r="U675" s="1">
        <f>(Table2[[#This Row],[Close Price]]-Table2[[#This Row],[200D EMA]])/Table2[[#This Row],[200D EMA]]</f>
        <v>-7.1068081738261651E-2</v>
      </c>
      <c r="V675">
        <v>0.284493505442862</v>
      </c>
      <c r="W675">
        <v>441.15</v>
      </c>
      <c r="X675">
        <v>463.2</v>
      </c>
      <c r="Y675">
        <v>436.5</v>
      </c>
      <c r="Z675">
        <v>463.2</v>
      </c>
      <c r="AA675">
        <v>432.35</v>
      </c>
      <c r="AB675">
        <v>529</v>
      </c>
      <c r="AC675" s="1">
        <f>(Table2[[#This Row],[Close Price]]/Table2[[#This Row],[Day Low]])-1</f>
        <v>4.1142468548112987E-2</v>
      </c>
      <c r="AD675" s="1">
        <f>(Table2[[#This Row],[Day High]]/Table2[[#This Row],[Close Price]])-1</f>
        <v>8.4911822338340492E-3</v>
      </c>
      <c r="AE675" s="1">
        <f>(Table2[[#This Row],[Close Price]]/Table2[[#This Row],[Current Week Low]])-1</f>
        <v>5.2233676975945054E-2</v>
      </c>
      <c r="AF675" s="1">
        <f>(Table2[[#This Row],[Current Week High]]/Table2[[#This Row],[Close Price]])-1</f>
        <v>8.4911822338340492E-3</v>
      </c>
      <c r="AG675" s="1">
        <f>(Table2[[#This Row],[Close Price]]/Table2[[#This Row],[Current Month Low]])-1</f>
        <v>6.2333757372499132E-2</v>
      </c>
      <c r="AH675" s="1">
        <f>(Table2[[#This Row],[Current Month High]]/Table2[[#This Row],[Close Price]])-1</f>
        <v>0.15175266710211188</v>
      </c>
      <c r="AI675">
        <v>38.014369693010998</v>
      </c>
      <c r="AJ675">
        <v>14.026812313803299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-0.04</v>
      </c>
      <c r="AM675" t="s">
        <v>3158</v>
      </c>
      <c r="AN675">
        <v>-6.69</v>
      </c>
      <c r="AO675" t="s">
        <v>3158</v>
      </c>
      <c r="AP675">
        <v>-6.0999327118224998E-2</v>
      </c>
      <c r="AQ675">
        <f>(Table2[[#This Row],[Sharpe Ratio]]-AVERAGE(Table2[Sharpe Ratio]))/_xlfn.STDEV.P(Table2[Sharpe Ratio])</f>
        <v>-1.4007367150907319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598</v>
      </c>
      <c r="AT675">
        <f>_xlfn.RANK.AVG(Table2[[#This Row],[6M Return vs Nifty Z-Score]],Table2[6M Return vs Nifty Z-Score])</f>
        <v>562</v>
      </c>
      <c r="AU675">
        <f>_xlfn.RANK.AVG(Table2[[#This Row],[Sharpe Ratio Z-Score]],Table2[Sharpe Ratio Z-Score])</f>
        <v>677</v>
      </c>
      <c r="AV675">
        <f>(Table2[[#This Row],[Rank 1Y]]+Table2[[#This Row],[Rank 6M]]+Table2[[#This Row],[Rank Sharpe]])/3</f>
        <v>612.33333333333337</v>
      </c>
    </row>
    <row r="676" spans="1:48" hidden="1" x14ac:dyDescent="0.3">
      <c r="A676" t="s">
        <v>357</v>
      </c>
      <c r="B676" t="s">
        <v>358</v>
      </c>
      <c r="C676" t="s">
        <v>3126</v>
      </c>
      <c r="D676" t="s">
        <v>160</v>
      </c>
      <c r="E676">
        <v>67049.813290874998</v>
      </c>
      <c r="F676">
        <v>2261.9499999999998</v>
      </c>
      <c r="G676">
        <v>-23.474112655921498</v>
      </c>
      <c r="H676">
        <f>(Table2[[#This Row],[1Y Return vs Nifty]]-AVERAGE(Table2[1Y Return vs Nifty]))/_xlfn.STDEV.P(Table2[1Y Return vs Nifty])</f>
        <v>-0.79995789583635513</v>
      </c>
      <c r="I676">
        <v>-2.7922313162676602</v>
      </c>
      <c r="J676">
        <f>(Table2[[#This Row],[1M Return vs Nifty]]-AVERAGE(Table2[1M Return vs Nifty]))/_xlfn.STDEV.P(Table2[1M Return vs Nifty])</f>
        <v>-9.3309441458684639E-2</v>
      </c>
      <c r="K676">
        <v>-21.3803840027104</v>
      </c>
      <c r="L676">
        <f>(Table2[[#This Row],[6M Return vs Nifty]]-AVERAGE(Table2[6M Return vs Nifty]))/_xlfn.STDEV.P(Table2[6M Return vs Nifty])</f>
        <v>-0.9097872492815009</v>
      </c>
      <c r="M676">
        <v>1.58717615384783</v>
      </c>
      <c r="N676">
        <f>(Table2[[#This Row],[1W Return vs Nifty]]-AVERAGE(Table2[1W Return vs Nifty]))/_xlfn.STDEV.P(Table2[1W Return vs Nifty])</f>
        <v>0.30504800905210744</v>
      </c>
      <c r="O676">
        <v>2302.15</v>
      </c>
      <c r="P676">
        <v>2373.0275006568199</v>
      </c>
      <c r="Q676">
        <v>2407.01349331753</v>
      </c>
      <c r="R676">
        <v>45.508324540683901</v>
      </c>
      <c r="S676" s="1">
        <f>(Table2[[#This Row],[Close Price]]-Table2[[#This Row],[20D EMA]])/Table2[[#This Row],[20D EMA]]</f>
        <v>-1.7461937753838922E-2</v>
      </c>
      <c r="T676" s="1">
        <f>(Table2[[#This Row],[Close Price]]-Table2[[#This Row],[50D EMA]])/Table2[[#This Row],[50D EMA]]</f>
        <v>-4.6808349513891206E-2</v>
      </c>
      <c r="U676" s="1">
        <f>(Table2[[#This Row],[Close Price]]-Table2[[#This Row],[200D EMA]])/Table2[[#This Row],[200D EMA]]</f>
        <v>-6.0267004618072405E-2</v>
      </c>
      <c r="V676">
        <v>1.38200519361353</v>
      </c>
      <c r="W676">
        <v>2244.15</v>
      </c>
      <c r="X676">
        <v>2282.5500000000002</v>
      </c>
      <c r="Y676">
        <v>2206.9</v>
      </c>
      <c r="Z676">
        <v>2282.5500000000002</v>
      </c>
      <c r="AA676">
        <v>2146.5</v>
      </c>
      <c r="AB676">
        <v>2499.5</v>
      </c>
      <c r="AC676" s="1">
        <f>(Table2[[#This Row],[Close Price]]/Table2[[#This Row],[Day Low]])-1</f>
        <v>7.9317336185191767E-3</v>
      </c>
      <c r="AD676" s="1">
        <f>(Table2[[#This Row],[Day High]]/Table2[[#This Row],[Close Price]])-1</f>
        <v>9.1071862773273171E-3</v>
      </c>
      <c r="AE676" s="1">
        <f>(Table2[[#This Row],[Close Price]]/Table2[[#This Row],[Current Week Low]])-1</f>
        <v>2.494449227423079E-2</v>
      </c>
      <c r="AF676" s="1">
        <f>(Table2[[#This Row],[Current Week High]]/Table2[[#This Row],[Close Price]])-1</f>
        <v>9.1071862773273171E-3</v>
      </c>
      <c r="AG676" s="1">
        <f>(Table2[[#This Row],[Close Price]]/Table2[[#This Row],[Current Month Low]])-1</f>
        <v>5.3785231772653042E-2</v>
      </c>
      <c r="AH676" s="1">
        <f>(Table2[[#This Row],[Current Month High]]/Table2[[#This Row],[Close Price]])-1</f>
        <v>0.10502000486306073</v>
      </c>
      <c r="AI676">
        <v>19.098565397113099</v>
      </c>
      <c r="AJ676">
        <v>8.2738978507491208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-0.08</v>
      </c>
      <c r="AM676" t="s">
        <v>3158</v>
      </c>
      <c r="AN676">
        <v>-3.45</v>
      </c>
      <c r="AO676" t="s">
        <v>3158</v>
      </c>
      <c r="AP676">
        <v>-3.2826413985246002E-2</v>
      </c>
      <c r="AQ676">
        <f>(Table2[[#This Row],[Sharpe Ratio]]-AVERAGE(Table2[Sharpe Ratio]))/_xlfn.STDEV.P(Table2[Sharpe Ratio])</f>
        <v>-1.0658813169410621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596</v>
      </c>
      <c r="AT676">
        <f>_xlfn.RANK.AVG(Table2[[#This Row],[6M Return vs Nifty Z-Score]],Table2[6M Return vs Nifty Z-Score])</f>
        <v>620</v>
      </c>
      <c r="AU676">
        <f>_xlfn.RANK.AVG(Table2[[#This Row],[Sharpe Ratio Z-Score]],Table2[Sharpe Ratio Z-Score])</f>
        <v>627</v>
      </c>
      <c r="AV676">
        <f>(Table2[[#This Row],[Rank 1Y]]+Table2[[#This Row],[Rank 6M]]+Table2[[#This Row],[Rank Sharpe]])/3</f>
        <v>614.33333333333337</v>
      </c>
    </row>
    <row r="677" spans="1:48" hidden="1" x14ac:dyDescent="0.3">
      <c r="A677" t="s">
        <v>1770</v>
      </c>
      <c r="B677" t="s">
        <v>1771</v>
      </c>
      <c r="C677" t="s">
        <v>3121</v>
      </c>
      <c r="D677" t="s">
        <v>444</v>
      </c>
      <c r="E677">
        <v>4408.8572088640003</v>
      </c>
      <c r="F677">
        <v>88.24</v>
      </c>
      <c r="G677">
        <v>-27.516780098858401</v>
      </c>
      <c r="H677">
        <f>(Table2[[#This Row],[1Y Return vs Nifty]]-AVERAGE(Table2[1Y Return vs Nifty]))/_xlfn.STDEV.P(Table2[1Y Return vs Nifty])</f>
        <v>-0.87116691547687819</v>
      </c>
      <c r="I677">
        <v>-1.4297070918652499</v>
      </c>
      <c r="J677">
        <f>(Table2[[#This Row],[1M Return vs Nifty]]-AVERAGE(Table2[1M Return vs Nifty]))/_xlfn.STDEV.P(Table2[1M Return vs Nifty])</f>
        <v>5.9155345219328727E-2</v>
      </c>
      <c r="K677">
        <v>-24.980611323843601</v>
      </c>
      <c r="L677">
        <f>(Table2[[#This Row],[6M Return vs Nifty]]-AVERAGE(Table2[6M Return vs Nifty]))/_xlfn.STDEV.P(Table2[6M Return vs Nifty])</f>
        <v>-1.0414280562103986</v>
      </c>
      <c r="M677">
        <v>3.6779342296205302</v>
      </c>
      <c r="N677">
        <f>(Table2[[#This Row],[1W Return vs Nifty]]-AVERAGE(Table2[1W Return vs Nifty]))/_xlfn.STDEV.P(Table2[1W Return vs Nifty])</f>
        <v>0.71432540821941803</v>
      </c>
      <c r="O677">
        <v>86.97</v>
      </c>
      <c r="P677">
        <v>91.782201912437699</v>
      </c>
      <c r="Q677">
        <v>97.601809333043605</v>
      </c>
      <c r="R677">
        <v>47.794573608001102</v>
      </c>
      <c r="S677" s="1">
        <f>(Table2[[#This Row],[Close Price]]-Table2[[#This Row],[20D EMA]])/Table2[[#This Row],[20D EMA]]</f>
        <v>1.4602736575830701E-2</v>
      </c>
      <c r="T677" s="1">
        <f>(Table2[[#This Row],[Close Price]]-Table2[[#This Row],[50D EMA]])/Table2[[#This Row],[50D EMA]]</f>
        <v>-3.8593559956395962E-2</v>
      </c>
      <c r="U677" s="1">
        <f>(Table2[[#This Row],[Close Price]]-Table2[[#This Row],[200D EMA]])/Table2[[#This Row],[200D EMA]]</f>
        <v>-9.591839943354534E-2</v>
      </c>
      <c r="V677">
        <v>1.4999745648738001</v>
      </c>
      <c r="W677">
        <v>84.77</v>
      </c>
      <c r="X677">
        <v>90.32</v>
      </c>
      <c r="Y677">
        <v>83.05</v>
      </c>
      <c r="Z677">
        <v>90.32</v>
      </c>
      <c r="AA677">
        <v>81.010000000000005</v>
      </c>
      <c r="AB677">
        <v>98.91</v>
      </c>
      <c r="AC677" s="1">
        <f>(Table2[[#This Row],[Close Price]]/Table2[[#This Row],[Day Low]])-1</f>
        <v>4.0934292792261351E-2</v>
      </c>
      <c r="AD677" s="1">
        <f>(Table2[[#This Row],[Day High]]/Table2[[#This Row],[Close Price]])-1</f>
        <v>2.3572076155938371E-2</v>
      </c>
      <c r="AE677" s="1">
        <f>(Table2[[#This Row],[Close Price]]/Table2[[#This Row],[Current Week Low]])-1</f>
        <v>6.2492474413004206E-2</v>
      </c>
      <c r="AF677" s="1">
        <f>(Table2[[#This Row],[Current Week High]]/Table2[[#This Row],[Close Price]])-1</f>
        <v>2.3572076155938371E-2</v>
      </c>
      <c r="AG677" s="1">
        <f>(Table2[[#This Row],[Close Price]]/Table2[[#This Row],[Current Month Low]])-1</f>
        <v>8.9248240957906289E-2</v>
      </c>
      <c r="AH677" s="1">
        <f>(Table2[[#This Row],[Current Month High]]/Table2[[#This Row],[Close Price]])-1</f>
        <v>0.12092021758839522</v>
      </c>
      <c r="AI677">
        <v>37.749320036264699</v>
      </c>
      <c r="AJ677">
        <v>8.9248240957906297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-7.0000000000000007E-2</v>
      </c>
      <c r="AM677" t="s">
        <v>3158</v>
      </c>
      <c r="AN677">
        <v>0.64</v>
      </c>
      <c r="AO677" t="s">
        <v>3159</v>
      </c>
      <c r="AP677">
        <v>-9.7557211027190002E-3</v>
      </c>
      <c r="AQ677">
        <f>(Table2[[#This Row],[Sharpe Ratio]]-AVERAGE(Table2[Sharpe Ratio]))/_xlfn.STDEV.P(Table2[Sharpe Ratio])</f>
        <v>-0.79166948750393862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622</v>
      </c>
      <c r="AT677">
        <f>_xlfn.RANK.AVG(Table2[[#This Row],[6M Return vs Nifty Z-Score]],Table2[6M Return vs Nifty Z-Score])</f>
        <v>657</v>
      </c>
      <c r="AU677">
        <f>_xlfn.RANK.AVG(Table2[[#This Row],[Sharpe Ratio Z-Score]],Table2[Sharpe Ratio Z-Score])</f>
        <v>574</v>
      </c>
      <c r="AV677">
        <f>(Table2[[#This Row],[Rank 1Y]]+Table2[[#This Row],[Rank 6M]]+Table2[[#This Row],[Rank Sharpe]])/3</f>
        <v>617.66666666666663</v>
      </c>
    </row>
    <row r="678" spans="1:48" hidden="1" x14ac:dyDescent="0.3">
      <c r="A678" t="s">
        <v>923</v>
      </c>
      <c r="B678" t="s">
        <v>924</v>
      </c>
      <c r="C678" t="s">
        <v>3112</v>
      </c>
      <c r="D678" t="s">
        <v>54</v>
      </c>
      <c r="E678">
        <v>15683.89249805</v>
      </c>
      <c r="F678">
        <v>983.5</v>
      </c>
      <c r="G678">
        <v>-65.965699756890402</v>
      </c>
      <c r="H678">
        <f>(Table2[[#This Row],[1Y Return vs Nifty]]-AVERAGE(Table2[1Y Return vs Nifty]))/_xlfn.STDEV.P(Table2[1Y Return vs Nifty])</f>
        <v>-1.5484202175928372</v>
      </c>
      <c r="I678">
        <v>-16.440763824795901</v>
      </c>
      <c r="J678">
        <f>(Table2[[#This Row],[1M Return vs Nifty]]-AVERAGE(Table2[1M Return vs Nifty]))/_xlfn.STDEV.P(Table2[1M Return vs Nifty])</f>
        <v>-1.6205634602218082</v>
      </c>
      <c r="K678">
        <v>-42.480390993653003</v>
      </c>
      <c r="L678">
        <f>(Table2[[#This Row],[6M Return vs Nifty]]-AVERAGE(Table2[6M Return vs Nifty]))/_xlfn.STDEV.P(Table2[6M Return vs Nifty])</f>
        <v>-1.6813001840866255</v>
      </c>
      <c r="M678">
        <v>-5.3044049518053198</v>
      </c>
      <c r="N678">
        <f>(Table2[[#This Row],[1W Return vs Nifty]]-AVERAGE(Table2[1W Return vs Nifty]))/_xlfn.STDEV.P(Table2[1W Return vs Nifty])</f>
        <v>-1.0440169180461065</v>
      </c>
      <c r="O678">
        <v>1043.22</v>
      </c>
      <c r="P678">
        <v>1131.31182357636</v>
      </c>
      <c r="Q678">
        <v>1292.94784102273</v>
      </c>
      <c r="R678">
        <v>9.0687038148281705</v>
      </c>
      <c r="S678" s="1">
        <f>(Table2[[#This Row],[Close Price]]-Table2[[#This Row],[20D EMA]])/Table2[[#This Row],[20D EMA]]</f>
        <v>-5.7245835010831872E-2</v>
      </c>
      <c r="T678" s="1">
        <f>(Table2[[#This Row],[Close Price]]-Table2[[#This Row],[50D EMA]])/Table2[[#This Row],[50D EMA]]</f>
        <v>-0.13065524508449827</v>
      </c>
      <c r="U678" s="1">
        <f>(Table2[[#This Row],[Close Price]]-Table2[[#This Row],[200D EMA]])/Table2[[#This Row],[200D EMA]]</f>
        <v>-0.23933513108924392</v>
      </c>
      <c r="V678">
        <v>1.46825650450145</v>
      </c>
      <c r="W678">
        <v>940.95</v>
      </c>
      <c r="X678">
        <v>1007</v>
      </c>
      <c r="Y678">
        <v>911.5</v>
      </c>
      <c r="Z678">
        <v>1007</v>
      </c>
      <c r="AA678">
        <v>911.5</v>
      </c>
      <c r="AB678">
        <v>1207.5</v>
      </c>
      <c r="AC678" s="1">
        <f>(Table2[[#This Row],[Close Price]]/Table2[[#This Row],[Day Low]])-1</f>
        <v>4.5220256124129721E-2</v>
      </c>
      <c r="AD678" s="1">
        <f>(Table2[[#This Row],[Day High]]/Table2[[#This Row],[Close Price]])-1</f>
        <v>2.3894255210981097E-2</v>
      </c>
      <c r="AE678" s="1">
        <f>(Table2[[#This Row],[Close Price]]/Table2[[#This Row],[Current Week Low]])-1</f>
        <v>7.8990674712013265E-2</v>
      </c>
      <c r="AF678" s="1">
        <f>(Table2[[#This Row],[Current Week High]]/Table2[[#This Row],[Close Price]])-1</f>
        <v>2.3894255210981097E-2</v>
      </c>
      <c r="AG678" s="1">
        <f>(Table2[[#This Row],[Close Price]]/Table2[[#This Row],[Current Month Low]])-1</f>
        <v>7.8990674712013265E-2</v>
      </c>
      <c r="AH678" s="1">
        <f>(Table2[[#This Row],[Current Month High]]/Table2[[#This Row],[Close Price]])-1</f>
        <v>0.22775800711743766</v>
      </c>
      <c r="AI678">
        <v>82.613116420945602</v>
      </c>
      <c r="AJ678">
        <v>7.8990674712013202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-0.24</v>
      </c>
      <c r="AM678" t="s">
        <v>3158</v>
      </c>
      <c r="AN678">
        <v>-6.77</v>
      </c>
      <c r="AO678" t="s">
        <v>3158</v>
      </c>
      <c r="AP678">
        <v>3.4683968740285002E-2</v>
      </c>
      <c r="AQ678">
        <f>(Table2[[#This Row],[Sharpe Ratio]]-AVERAGE(Table2[Sharpe Ratio]))/_xlfn.STDEV.P(Table2[Sharpe Ratio])</f>
        <v>-0.26347171236482791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727</v>
      </c>
      <c r="AT678">
        <f>_xlfn.RANK.AVG(Table2[[#This Row],[6M Return vs Nifty Z-Score]],Table2[6M Return vs Nifty Z-Score])</f>
        <v>724</v>
      </c>
      <c r="AU678">
        <f>_xlfn.RANK.AVG(Table2[[#This Row],[Sharpe Ratio Z-Score]],Table2[Sharpe Ratio Z-Score])</f>
        <v>411</v>
      </c>
      <c r="AV678">
        <f>(Table2[[#This Row],[Rank 1Y]]+Table2[[#This Row],[Rank 6M]]+Table2[[#This Row],[Rank Sharpe]])/3</f>
        <v>620.66666666666663</v>
      </c>
    </row>
    <row r="679" spans="1:48" hidden="1" x14ac:dyDescent="0.3">
      <c r="A679" t="s">
        <v>1549</v>
      </c>
      <c r="B679" t="s">
        <v>1550</v>
      </c>
      <c r="C679" t="s">
        <v>3123</v>
      </c>
      <c r="D679" t="s">
        <v>267</v>
      </c>
      <c r="E679">
        <v>6235.7917549200001</v>
      </c>
      <c r="F679">
        <v>1387.05</v>
      </c>
      <c r="G679">
        <v>-47.6568071808273</v>
      </c>
      <c r="H679">
        <f>(Table2[[#This Row],[1Y Return vs Nifty]]-AVERAGE(Table2[1Y Return vs Nifty]))/_xlfn.STDEV.P(Table2[1Y Return vs Nifty])</f>
        <v>-1.2259207022485932</v>
      </c>
      <c r="I679">
        <v>0.82950749875191399</v>
      </c>
      <c r="J679">
        <f>(Table2[[#This Row],[1M Return vs Nifty]]-AVERAGE(Table2[1M Return vs Nifty]))/_xlfn.STDEV.P(Table2[1M Return vs Nifty])</f>
        <v>0.31195868217972211</v>
      </c>
      <c r="K679">
        <v>-10.7341099656875</v>
      </c>
      <c r="L679">
        <f>(Table2[[#This Row],[6M Return vs Nifty]]-AVERAGE(Table2[6M Return vs Nifty]))/_xlfn.STDEV.P(Table2[6M Return vs Nifty])</f>
        <v>-0.52051068977282511</v>
      </c>
      <c r="M679">
        <v>-0.72808445168227798</v>
      </c>
      <c r="N679">
        <f>(Table2[[#This Row],[1W Return vs Nifty]]-AVERAGE(Table2[1W Return vs Nifty]))/_xlfn.STDEV.P(Table2[1W Return vs Nifty])</f>
        <v>-0.14817699579484894</v>
      </c>
      <c r="O679">
        <v>1400.05</v>
      </c>
      <c r="P679">
        <v>1401.69075146202</v>
      </c>
      <c r="Q679">
        <v>1414.7669421640101</v>
      </c>
      <c r="R679">
        <v>29.416271757290701</v>
      </c>
      <c r="S679" s="1">
        <f>(Table2[[#This Row],[Close Price]]-Table2[[#This Row],[20D EMA]])/Table2[[#This Row],[20D EMA]]</f>
        <v>-9.2853826649048257E-3</v>
      </c>
      <c r="T679" s="1">
        <f>(Table2[[#This Row],[Close Price]]-Table2[[#This Row],[50D EMA]])/Table2[[#This Row],[50D EMA]]</f>
        <v>-1.0445065323252751E-2</v>
      </c>
      <c r="U679" s="1">
        <f>(Table2[[#This Row],[Close Price]]-Table2[[#This Row],[200D EMA]])/Table2[[#This Row],[200D EMA]]</f>
        <v>-1.9591171759791484E-2</v>
      </c>
      <c r="V679">
        <v>0.41891837395646397</v>
      </c>
      <c r="W679">
        <v>1359.25</v>
      </c>
      <c r="X679">
        <v>1393</v>
      </c>
      <c r="Y679">
        <v>1342.5</v>
      </c>
      <c r="Z679">
        <v>1393</v>
      </c>
      <c r="AA679">
        <v>1342.5</v>
      </c>
      <c r="AB679">
        <v>1477.5</v>
      </c>
      <c r="AC679" s="1">
        <f>(Table2[[#This Row],[Close Price]]/Table2[[#This Row],[Day Low]])-1</f>
        <v>2.0452455398197511E-2</v>
      </c>
      <c r="AD679" s="1">
        <f>(Table2[[#This Row],[Day High]]/Table2[[#This Row],[Close Price]])-1</f>
        <v>4.2896795357052486E-3</v>
      </c>
      <c r="AE679" s="1">
        <f>(Table2[[#This Row],[Close Price]]/Table2[[#This Row],[Current Week Low]])-1</f>
        <v>3.3184357541899301E-2</v>
      </c>
      <c r="AF679" s="1">
        <f>(Table2[[#This Row],[Current Week High]]/Table2[[#This Row],[Close Price]])-1</f>
        <v>4.2896795357052486E-3</v>
      </c>
      <c r="AG679" s="1">
        <f>(Table2[[#This Row],[Close Price]]/Table2[[#This Row],[Current Month Low]])-1</f>
        <v>3.3184357541899301E-2</v>
      </c>
      <c r="AH679" s="1">
        <f>(Table2[[#This Row],[Current Month High]]/Table2[[#This Row],[Close Price]])-1</f>
        <v>6.5210338488158381E-2</v>
      </c>
      <c r="AI679">
        <v>30.1322951587902</v>
      </c>
      <c r="AJ679">
        <v>21.341090018371101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0.09</v>
      </c>
      <c r="AM679" t="s">
        <v>3159</v>
      </c>
      <c r="AN679">
        <v>-0.22</v>
      </c>
      <c r="AO679" t="s">
        <v>3158</v>
      </c>
      <c r="AP679">
        <v>-5.6179342627205003E-2</v>
      </c>
      <c r="AQ679">
        <f>(Table2[[#This Row],[Sharpe Ratio]]-AVERAGE(Table2[Sharpe Ratio]))/_xlfn.STDEV.P(Table2[Sharpe Ratio])</f>
        <v>-1.3434477220001879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700</v>
      </c>
      <c r="AT679">
        <f>_xlfn.RANK.AVG(Table2[[#This Row],[6M Return vs Nifty Z-Score]],Table2[6M Return vs Nifty Z-Score])</f>
        <v>494</v>
      </c>
      <c r="AU679">
        <f>_xlfn.RANK.AVG(Table2[[#This Row],[Sharpe Ratio Z-Score]],Table2[Sharpe Ratio Z-Score])</f>
        <v>669</v>
      </c>
      <c r="AV679">
        <f>(Table2[[#This Row],[Rank 1Y]]+Table2[[#This Row],[Rank 6M]]+Table2[[#This Row],[Rank Sharpe]])/3</f>
        <v>621</v>
      </c>
    </row>
    <row r="680" spans="1:48" hidden="1" x14ac:dyDescent="0.3">
      <c r="A680" t="s">
        <v>1729</v>
      </c>
      <c r="B680" t="s">
        <v>1730</v>
      </c>
      <c r="C680" t="s">
        <v>3121</v>
      </c>
      <c r="D680" t="s">
        <v>1163</v>
      </c>
      <c r="E680">
        <v>4698.1239695000004</v>
      </c>
      <c r="F680">
        <v>2802.7</v>
      </c>
      <c r="G680">
        <v>-12.1440208272502</v>
      </c>
      <c r="H680">
        <f>(Table2[[#This Row],[1Y Return vs Nifty]]-AVERAGE(Table2[1Y Return vs Nifty]))/_xlfn.STDEV.P(Table2[1Y Return vs Nifty])</f>
        <v>-0.60038552364769437</v>
      </c>
      <c r="I680">
        <v>-5.9317303354697799</v>
      </c>
      <c r="J680">
        <f>(Table2[[#This Row],[1M Return vs Nifty]]-AVERAGE(Table2[1M Return vs Nifty]))/_xlfn.STDEV.P(Table2[1M Return vs Nifty])</f>
        <v>-0.44461552443744429</v>
      </c>
      <c r="K680">
        <v>-23.243290266860999</v>
      </c>
      <c r="L680">
        <f>(Table2[[#This Row],[6M Return vs Nifty]]-AVERAGE(Table2[6M Return vs Nifty]))/_xlfn.STDEV.P(Table2[6M Return vs Nifty])</f>
        <v>-0.97790363804566749</v>
      </c>
      <c r="M680">
        <v>-5.7929947406659501</v>
      </c>
      <c r="N680">
        <f>(Table2[[#This Row],[1W Return vs Nifty]]-AVERAGE(Table2[1W Return vs Nifty]))/_xlfn.STDEV.P(Table2[1W Return vs Nifty])</f>
        <v>-1.1396610580170499</v>
      </c>
      <c r="O680">
        <v>2930.99</v>
      </c>
      <c r="P680">
        <v>3014.85711158392</v>
      </c>
      <c r="Q680">
        <v>2995.9831198334</v>
      </c>
      <c r="R680">
        <v>15.794875398654399</v>
      </c>
      <c r="S680" s="1">
        <f>(Table2[[#This Row],[Close Price]]-Table2[[#This Row],[20D EMA]])/Table2[[#This Row],[20D EMA]]</f>
        <v>-4.377019368882186E-2</v>
      </c>
      <c r="T680" s="1">
        <f>(Table2[[#This Row],[Close Price]]-Table2[[#This Row],[50D EMA]])/Table2[[#This Row],[50D EMA]]</f>
        <v>-7.0370536225001667E-2</v>
      </c>
      <c r="U680" s="1">
        <f>(Table2[[#This Row],[Close Price]]-Table2[[#This Row],[200D EMA]])/Table2[[#This Row],[200D EMA]]</f>
        <v>-6.451408839851816E-2</v>
      </c>
      <c r="V680">
        <v>0.57366570415471296</v>
      </c>
      <c r="W680">
        <v>2733.25</v>
      </c>
      <c r="X680">
        <v>2808</v>
      </c>
      <c r="Y680">
        <v>2730</v>
      </c>
      <c r="Z680">
        <v>2825.15</v>
      </c>
      <c r="AA680">
        <v>2730</v>
      </c>
      <c r="AB680">
        <v>3140</v>
      </c>
      <c r="AC680" s="1">
        <f>(Table2[[#This Row],[Close Price]]/Table2[[#This Row],[Day Low]])-1</f>
        <v>2.5409311259489531E-2</v>
      </c>
      <c r="AD680" s="1">
        <f>(Table2[[#This Row],[Day High]]/Table2[[#This Row],[Close Price]])-1</f>
        <v>1.8910336461270827E-3</v>
      </c>
      <c r="AE680" s="1">
        <f>(Table2[[#This Row],[Close Price]]/Table2[[#This Row],[Current Week Low]])-1</f>
        <v>2.6630036630036491E-2</v>
      </c>
      <c r="AF680" s="1">
        <f>(Table2[[#This Row],[Current Week High]]/Table2[[#This Row],[Close Price]])-1</f>
        <v>8.0101330859529973E-3</v>
      </c>
      <c r="AG680" s="1">
        <f>(Table2[[#This Row],[Close Price]]/Table2[[#This Row],[Current Month Low]])-1</f>
        <v>2.6630036630036491E-2</v>
      </c>
      <c r="AH680" s="1">
        <f>(Table2[[#This Row],[Current Month High]]/Table2[[#This Row],[Close Price]])-1</f>
        <v>0.12034823562992836</v>
      </c>
      <c r="AI680">
        <v>32.015556427730402</v>
      </c>
      <c r="AJ680">
        <v>21.8565217391304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>
        <v>0</v>
      </c>
      <c r="AN680">
        <v>-6.72</v>
      </c>
      <c r="AO680" t="s">
        <v>3158</v>
      </c>
      <c r="AP680">
        <v>-8.7857622524533996E-2</v>
      </c>
      <c r="AQ680">
        <f>(Table2[[#This Row],[Sharpe Ratio]]-AVERAGE(Table2[Sharpe Ratio]))/_xlfn.STDEV.P(Table2[Sharpe Ratio])</f>
        <v>-1.7199669331178893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521</v>
      </c>
      <c r="AT680">
        <f>_xlfn.RANK.AVG(Table2[[#This Row],[6M Return vs Nifty Z-Score]],Table2[6M Return vs Nifty Z-Score])</f>
        <v>641</v>
      </c>
      <c r="AU680">
        <f>_xlfn.RANK.AVG(Table2[[#This Row],[Sharpe Ratio Z-Score]],Table2[Sharpe Ratio Z-Score])</f>
        <v>701</v>
      </c>
      <c r="AV680">
        <f>(Table2[[#This Row],[Rank 1Y]]+Table2[[#This Row],[Rank 6M]]+Table2[[#This Row],[Rank Sharpe]])/3</f>
        <v>621</v>
      </c>
    </row>
    <row r="681" spans="1:48" hidden="1" x14ac:dyDescent="0.3">
      <c r="A681" t="s">
        <v>1772</v>
      </c>
      <c r="B681" t="s">
        <v>1773</v>
      </c>
      <c r="C681" t="s">
        <v>3118</v>
      </c>
      <c r="D681" t="s">
        <v>200</v>
      </c>
      <c r="E681">
        <v>4404.8884877849996</v>
      </c>
      <c r="F681">
        <v>110.41</v>
      </c>
      <c r="G681">
        <v>-23.446639036457299</v>
      </c>
      <c r="H681">
        <f>(Table2[[#This Row],[1Y Return vs Nifty]]-AVERAGE(Table2[1Y Return vs Nifty]))/_xlfn.STDEV.P(Table2[1Y Return vs Nifty])</f>
        <v>-0.79947396547709682</v>
      </c>
      <c r="I681">
        <v>-4.9541359665997202</v>
      </c>
      <c r="J681">
        <f>(Table2[[#This Row],[1M Return vs Nifty]]-AVERAGE(Table2[1M Return vs Nifty]))/_xlfn.STDEV.P(Table2[1M Return vs Nifty])</f>
        <v>-0.33522391565869247</v>
      </c>
      <c r="K681">
        <v>-28.476037564836201</v>
      </c>
      <c r="L681">
        <f>(Table2[[#This Row],[6M Return vs Nifty]]-AVERAGE(Table2[6M Return vs Nifty]))/_xlfn.STDEV.P(Table2[6M Return vs Nifty])</f>
        <v>-1.1692368554558521</v>
      </c>
      <c r="M681">
        <v>-2.1811623580831201</v>
      </c>
      <c r="N681">
        <f>(Table2[[#This Row],[1W Return vs Nifty]]-AVERAGE(Table2[1W Return vs Nifty]))/_xlfn.STDEV.P(Table2[1W Return vs Nifty])</f>
        <v>-0.43262499253374687</v>
      </c>
      <c r="O681">
        <v>113.89</v>
      </c>
      <c r="P681">
        <v>118.833764826441</v>
      </c>
      <c r="Q681">
        <v>122.14500146538801</v>
      </c>
      <c r="R681">
        <v>34.165371589968302</v>
      </c>
      <c r="S681" s="1">
        <f>(Table2[[#This Row],[Close Price]]-Table2[[#This Row],[20D EMA]])/Table2[[#This Row],[20D EMA]]</f>
        <v>-3.0555799455615103E-2</v>
      </c>
      <c r="T681" s="1">
        <f>(Table2[[#This Row],[Close Price]]-Table2[[#This Row],[50D EMA]])/Table2[[#This Row],[50D EMA]]</f>
        <v>-7.0886964144778811E-2</v>
      </c>
      <c r="U681" s="1">
        <f>(Table2[[#This Row],[Close Price]]-Table2[[#This Row],[200D EMA]])/Table2[[#This Row],[200D EMA]]</f>
        <v>-9.6074348721616201E-2</v>
      </c>
      <c r="V681">
        <v>0.62008413102624604</v>
      </c>
      <c r="W681">
        <v>107.73</v>
      </c>
      <c r="X681">
        <v>111.64</v>
      </c>
      <c r="Y681">
        <v>105.55</v>
      </c>
      <c r="Z681">
        <v>111.64</v>
      </c>
      <c r="AA681">
        <v>105.55</v>
      </c>
      <c r="AB681">
        <v>123.5</v>
      </c>
      <c r="AC681" s="1">
        <f>(Table2[[#This Row],[Close Price]]/Table2[[#This Row],[Day Low]])-1</f>
        <v>2.4877007333147683E-2</v>
      </c>
      <c r="AD681" s="1">
        <f>(Table2[[#This Row],[Day High]]/Table2[[#This Row],[Close Price]])-1</f>
        <v>1.1140295263110334E-2</v>
      </c>
      <c r="AE681" s="1">
        <f>(Table2[[#This Row],[Close Price]]/Table2[[#This Row],[Current Week Low]])-1</f>
        <v>4.6044528659403117E-2</v>
      </c>
      <c r="AF681" s="1">
        <f>(Table2[[#This Row],[Current Week High]]/Table2[[#This Row],[Close Price]])-1</f>
        <v>1.1140295263110334E-2</v>
      </c>
      <c r="AG681" s="1">
        <f>(Table2[[#This Row],[Close Price]]/Table2[[#This Row],[Current Month Low]])-1</f>
        <v>4.6044528659403117E-2</v>
      </c>
      <c r="AH681" s="1">
        <f>(Table2[[#This Row],[Current Month High]]/Table2[[#This Row],[Close Price]])-1</f>
        <v>0.11855810162123004</v>
      </c>
      <c r="AI681">
        <v>35.549316185128099</v>
      </c>
      <c r="AJ681">
        <v>5.4536771728748796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-0.08</v>
      </c>
      <c r="AM681" t="s">
        <v>3158</v>
      </c>
      <c r="AN681">
        <v>-5.18</v>
      </c>
      <c r="AO681" t="s">
        <v>3158</v>
      </c>
      <c r="AP681">
        <v>-1.5308665225071001E-2</v>
      </c>
      <c r="AQ681">
        <f>(Table2[[#This Row],[Sharpe Ratio]]-AVERAGE(Table2[Sharpe Ratio]))/_xlfn.STDEV.P(Table2[Sharpe Ratio])</f>
        <v>-0.85767023461221026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595</v>
      </c>
      <c r="AT681">
        <f>_xlfn.RANK.AVG(Table2[[#This Row],[6M Return vs Nifty Z-Score]],Table2[6M Return vs Nifty Z-Score])</f>
        <v>682</v>
      </c>
      <c r="AU681">
        <f>_xlfn.RANK.AVG(Table2[[#This Row],[Sharpe Ratio Z-Score]],Table2[Sharpe Ratio Z-Score])</f>
        <v>587</v>
      </c>
      <c r="AV681">
        <f>(Table2[[#This Row],[Rank 1Y]]+Table2[[#This Row],[Rank 6M]]+Table2[[#This Row],[Rank Sharpe]])/3</f>
        <v>621.33333333333337</v>
      </c>
    </row>
    <row r="682" spans="1:48" hidden="1" x14ac:dyDescent="0.3">
      <c r="A682" t="s">
        <v>2079</v>
      </c>
      <c r="B682" t="s">
        <v>2080</v>
      </c>
      <c r="C682" t="s">
        <v>3119</v>
      </c>
      <c r="D682" t="s">
        <v>120</v>
      </c>
      <c r="E682">
        <v>2994.7051485000002</v>
      </c>
      <c r="F682">
        <v>1028.7</v>
      </c>
      <c r="G682">
        <v>-26.8057197911915</v>
      </c>
      <c r="H682">
        <f>(Table2[[#This Row],[1Y Return vs Nifty]]-AVERAGE(Table2[1Y Return vs Nifty]))/_xlfn.STDEV.P(Table2[1Y Return vs Nifty])</f>
        <v>-0.85864203972863606</v>
      </c>
      <c r="I682">
        <v>-6.4986862064089204</v>
      </c>
      <c r="J682">
        <f>(Table2[[#This Row],[1M Return vs Nifty]]-AVERAGE(Table2[1M Return vs Nifty]))/_xlfn.STDEV.P(Table2[1M Return vs Nifty])</f>
        <v>-0.50805718981883996</v>
      </c>
      <c r="K682">
        <v>-25.7116403473932</v>
      </c>
      <c r="L682">
        <f>(Table2[[#This Row],[6M Return vs Nifty]]-AVERAGE(Table2[6M Return vs Nifty]))/_xlfn.STDEV.P(Table2[6M Return vs Nifty])</f>
        <v>-1.0681578268511656</v>
      </c>
      <c r="M682">
        <v>1.4941558878735399</v>
      </c>
      <c r="N682">
        <f>(Table2[[#This Row],[1W Return vs Nifty]]-AVERAGE(Table2[1W Return vs Nifty]))/_xlfn.STDEV.P(Table2[1W Return vs Nifty])</f>
        <v>0.28683878007962643</v>
      </c>
      <c r="O682">
        <v>1052.9000000000001</v>
      </c>
      <c r="P682">
        <v>1088.42694816833</v>
      </c>
      <c r="Q682">
        <v>1115.03424776674</v>
      </c>
      <c r="R682">
        <v>38.089687653380601</v>
      </c>
      <c r="S682" s="1">
        <f>(Table2[[#This Row],[Close Price]]-Table2[[#This Row],[20D EMA]])/Table2[[#This Row],[20D EMA]]</f>
        <v>-2.2984139044543682E-2</v>
      </c>
      <c r="T682" s="1">
        <f>(Table2[[#This Row],[Close Price]]-Table2[[#This Row],[50D EMA]])/Table2[[#This Row],[50D EMA]]</f>
        <v>-5.4874558433932602E-2</v>
      </c>
      <c r="U682" s="1">
        <f>(Table2[[#This Row],[Close Price]]-Table2[[#This Row],[200D EMA]])/Table2[[#This Row],[200D EMA]]</f>
        <v>-7.7427440403427583E-2</v>
      </c>
      <c r="V682">
        <v>0.57257453519195001</v>
      </c>
      <c r="W682">
        <v>1016.75</v>
      </c>
      <c r="X682">
        <v>1044</v>
      </c>
      <c r="Y682">
        <v>980.55</v>
      </c>
      <c r="Z682">
        <v>1046.6500000000001</v>
      </c>
      <c r="AA682">
        <v>975</v>
      </c>
      <c r="AB682">
        <v>1198</v>
      </c>
      <c r="AC682" s="1">
        <f>(Table2[[#This Row],[Close Price]]/Table2[[#This Row],[Day Low]])-1</f>
        <v>1.1753134988935487E-2</v>
      </c>
      <c r="AD682" s="1">
        <f>(Table2[[#This Row],[Day High]]/Table2[[#This Row],[Close Price]])-1</f>
        <v>1.4873140857392775E-2</v>
      </c>
      <c r="AE682" s="1">
        <f>(Table2[[#This Row],[Close Price]]/Table2[[#This Row],[Current Week Low]])-1</f>
        <v>4.9105094079853195E-2</v>
      </c>
      <c r="AF682" s="1">
        <f>(Table2[[#This Row],[Current Week High]]/Table2[[#This Row],[Close Price]])-1</f>
        <v>1.7449207737921801E-2</v>
      </c>
      <c r="AG682" s="1">
        <f>(Table2[[#This Row],[Close Price]]/Table2[[#This Row],[Current Month Low]])-1</f>
        <v>5.5076923076923023E-2</v>
      </c>
      <c r="AH682" s="1">
        <f>(Table2[[#This Row],[Current Month High]]/Table2[[#This Row],[Close Price]])-1</f>
        <v>0.16457665014095446</v>
      </c>
      <c r="AI682">
        <v>32.108486439195097</v>
      </c>
      <c r="AJ682">
        <v>7.7172774869109997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-0.01</v>
      </c>
      <c r="AM682" t="s">
        <v>3158</v>
      </c>
      <c r="AN682">
        <v>-4.7300000000000004</v>
      </c>
      <c r="AO682" t="s">
        <v>3158</v>
      </c>
      <c r="AP682">
        <v>-1.6477141380254998E-2</v>
      </c>
      <c r="AQ682">
        <f>(Table2[[#This Row],[Sharpe Ratio]]-AVERAGE(Table2[Sharpe Ratio]))/_xlfn.STDEV.P(Table2[Sharpe Ratio])</f>
        <v>-0.87155841672265422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616</v>
      </c>
      <c r="AT682">
        <f>_xlfn.RANK.AVG(Table2[[#This Row],[6M Return vs Nifty Z-Score]],Table2[6M Return vs Nifty Z-Score])</f>
        <v>660</v>
      </c>
      <c r="AU682">
        <f>_xlfn.RANK.AVG(Table2[[#This Row],[Sharpe Ratio Z-Score]],Table2[Sharpe Ratio Z-Score])</f>
        <v>588</v>
      </c>
      <c r="AV682">
        <f>(Table2[[#This Row],[Rank 1Y]]+Table2[[#This Row],[Rank 6M]]+Table2[[#This Row],[Rank Sharpe]])/3</f>
        <v>621.33333333333337</v>
      </c>
    </row>
    <row r="683" spans="1:48" hidden="1" x14ac:dyDescent="0.3">
      <c r="A683" t="s">
        <v>1982</v>
      </c>
      <c r="B683" t="s">
        <v>1983</v>
      </c>
      <c r="C683" t="s">
        <v>3112</v>
      </c>
      <c r="D683" t="s">
        <v>1984</v>
      </c>
      <c r="E683">
        <v>3401.4334205800001</v>
      </c>
      <c r="F683">
        <v>203.02</v>
      </c>
      <c r="G683">
        <v>-50.8864023331287</v>
      </c>
      <c r="H683">
        <f>(Table2[[#This Row],[1Y Return vs Nifty]]-AVERAGE(Table2[1Y Return vs Nifty]))/_xlfn.STDEV.P(Table2[1Y Return vs Nifty])</f>
        <v>-1.2828079698453796</v>
      </c>
      <c r="I683">
        <v>-9.9666617097388297</v>
      </c>
      <c r="J683">
        <f>(Table2[[#This Row],[1M Return vs Nifty]]-AVERAGE(Table2[1M Return vs Nifty]))/_xlfn.STDEV.P(Table2[1M Return vs Nifty])</f>
        <v>-0.89611938779676781</v>
      </c>
      <c r="K683">
        <v>-22.893799994459599</v>
      </c>
      <c r="L683">
        <f>(Table2[[#This Row],[6M Return vs Nifty]]-AVERAGE(Table2[6M Return vs Nifty]))/_xlfn.STDEV.P(Table2[6M Return vs Nifty])</f>
        <v>-0.96512467233906885</v>
      </c>
      <c r="M683">
        <v>-0.85889774840845401</v>
      </c>
      <c r="N683">
        <f>(Table2[[#This Row],[1W Return vs Nifty]]-AVERAGE(Table2[1W Return vs Nifty]))/_xlfn.STDEV.P(Table2[1W Return vs Nifty])</f>
        <v>-0.17378441851916587</v>
      </c>
      <c r="O683">
        <v>212.83</v>
      </c>
      <c r="P683">
        <v>220.913063157838</v>
      </c>
      <c r="Q683">
        <v>229.33160727901199</v>
      </c>
      <c r="R683">
        <v>16.641821391817601</v>
      </c>
      <c r="S683" s="1">
        <f>(Table2[[#This Row],[Close Price]]-Table2[[#This Row],[20D EMA]])/Table2[[#This Row],[20D EMA]]</f>
        <v>-4.6093125969083312E-2</v>
      </c>
      <c r="T683" s="1">
        <f>(Table2[[#This Row],[Close Price]]-Table2[[#This Row],[50D EMA]])/Table2[[#This Row],[50D EMA]]</f>
        <v>-8.0995948822880373E-2</v>
      </c>
      <c r="U683" s="1">
        <f>(Table2[[#This Row],[Close Price]]-Table2[[#This Row],[200D EMA]])/Table2[[#This Row],[200D EMA]]</f>
        <v>-0.11473170921006304</v>
      </c>
      <c r="V683">
        <v>0.62368122245403401</v>
      </c>
      <c r="W683">
        <v>200.1</v>
      </c>
      <c r="X683">
        <v>204.69</v>
      </c>
      <c r="Y683">
        <v>199.21</v>
      </c>
      <c r="Z683">
        <v>205.2</v>
      </c>
      <c r="AA683">
        <v>199.21</v>
      </c>
      <c r="AB683">
        <v>235.77</v>
      </c>
      <c r="AC683" s="1">
        <f>(Table2[[#This Row],[Close Price]]/Table2[[#This Row],[Day Low]])-1</f>
        <v>1.4592703648175886E-2</v>
      </c>
      <c r="AD683" s="1">
        <f>(Table2[[#This Row],[Day High]]/Table2[[#This Row],[Close Price]])-1</f>
        <v>8.2257905625060523E-3</v>
      </c>
      <c r="AE683" s="1">
        <f>(Table2[[#This Row],[Close Price]]/Table2[[#This Row],[Current Week Low]])-1</f>
        <v>1.9125545906329977E-2</v>
      </c>
      <c r="AF683" s="1">
        <f>(Table2[[#This Row],[Current Week High]]/Table2[[#This Row],[Close Price]])-1</f>
        <v>1.0737858339079809E-2</v>
      </c>
      <c r="AG683" s="1">
        <f>(Table2[[#This Row],[Close Price]]/Table2[[#This Row],[Current Month Low]])-1</f>
        <v>1.9125545906329977E-2</v>
      </c>
      <c r="AH683" s="1">
        <f>(Table2[[#This Row],[Current Month High]]/Table2[[#This Row],[Close Price]])-1</f>
        <v>0.16131415624076451</v>
      </c>
      <c r="AI683">
        <v>38.410008866121501</v>
      </c>
      <c r="AJ683">
        <v>3.2655137334689699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3158</v>
      </c>
      <c r="AN683">
        <v>-8.31</v>
      </c>
      <c r="AO683" t="s">
        <v>3158</v>
      </c>
      <c r="AQ683">
        <f>(Table2[[#This Row],[Sharpe Ratio]]-AVERAGE(Table2[Sharpe Ratio]))/_xlfn.STDEV.P(Table2[Sharpe Ratio])</f>
        <v>-0.67571570385832536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710</v>
      </c>
      <c r="AT683">
        <f>_xlfn.RANK.AVG(Table2[[#This Row],[6M Return vs Nifty Z-Score]],Table2[6M Return vs Nifty Z-Score])</f>
        <v>637</v>
      </c>
      <c r="AU683">
        <f>_xlfn.RANK.AVG(Table2[[#This Row],[Sharpe Ratio Z-Score]],Table2[Sharpe Ratio Z-Score])</f>
        <v>521.5</v>
      </c>
      <c r="AV683">
        <f>(Table2[[#This Row],[Rank 1Y]]+Table2[[#This Row],[Rank 6M]]+Table2[[#This Row],[Rank Sharpe]])/3</f>
        <v>622.83333333333337</v>
      </c>
    </row>
    <row r="684" spans="1:48" hidden="1" x14ac:dyDescent="0.3">
      <c r="A684" t="s">
        <v>1144</v>
      </c>
      <c r="B684" t="s">
        <v>1145</v>
      </c>
      <c r="C684" t="s">
        <v>3112</v>
      </c>
      <c r="D684" t="s">
        <v>563</v>
      </c>
      <c r="E684">
        <v>10624.528547424999</v>
      </c>
      <c r="F684">
        <v>145.63999999999999</v>
      </c>
      <c r="G684">
        <v>-25.558455089897901</v>
      </c>
      <c r="H684">
        <f>(Table2[[#This Row],[1Y Return vs Nifty]]-AVERAGE(Table2[1Y Return vs Nifty]))/_xlfn.STDEV.P(Table2[1Y Return vs Nifty])</f>
        <v>-0.83667226411265705</v>
      </c>
      <c r="I684">
        <v>-7.3587583333691198</v>
      </c>
      <c r="J684">
        <f>(Table2[[#This Row],[1M Return vs Nifty]]-AVERAGE(Table2[1M Return vs Nifty]))/_xlfn.STDEV.P(Table2[1M Return vs Nifty])</f>
        <v>-0.60429820411875423</v>
      </c>
      <c r="K684">
        <v>-22.109850093602301</v>
      </c>
      <c r="L684">
        <f>(Table2[[#This Row],[6M Return vs Nifty]]-AVERAGE(Table2[6M Return vs Nifty]))/_xlfn.STDEV.P(Table2[6M Return vs Nifty])</f>
        <v>-0.93645987194302016</v>
      </c>
      <c r="M684">
        <v>7.2530179207703904</v>
      </c>
      <c r="N684">
        <f>(Table2[[#This Row],[1W Return vs Nifty]]-AVERAGE(Table2[1W Return vs Nifty]))/_xlfn.STDEV.P(Table2[1W Return vs Nifty])</f>
        <v>1.4141677151197587</v>
      </c>
      <c r="O684">
        <v>146.25</v>
      </c>
      <c r="P684">
        <v>153.79632680604999</v>
      </c>
      <c r="Q684">
        <v>161.36704160109099</v>
      </c>
      <c r="R684">
        <v>49.052182021623203</v>
      </c>
      <c r="S684" s="1">
        <f>(Table2[[#This Row],[Close Price]]-Table2[[#This Row],[20D EMA]])/Table2[[#This Row],[20D EMA]]</f>
        <v>-4.1709401709402643E-3</v>
      </c>
      <c r="T684" s="1">
        <f>(Table2[[#This Row],[Close Price]]-Table2[[#This Row],[50D EMA]])/Table2[[#This Row],[50D EMA]]</f>
        <v>-5.3033300439846089E-2</v>
      </c>
      <c r="U684" s="1">
        <f>(Table2[[#This Row],[Close Price]]-Table2[[#This Row],[200D EMA]])/Table2[[#This Row],[200D EMA]]</f>
        <v>-9.7461299687015349E-2</v>
      </c>
      <c r="V684">
        <v>0.98171515310785396</v>
      </c>
      <c r="W684">
        <v>142</v>
      </c>
      <c r="X684">
        <v>146.37</v>
      </c>
      <c r="Y684">
        <v>134.33000000000001</v>
      </c>
      <c r="Z684">
        <v>146.37</v>
      </c>
      <c r="AA684">
        <v>131.13</v>
      </c>
      <c r="AB684">
        <v>164.34</v>
      </c>
      <c r="AC684" s="1">
        <f>(Table2[[#This Row],[Close Price]]/Table2[[#This Row],[Day Low]])-1</f>
        <v>2.5633802816901419E-2</v>
      </c>
      <c r="AD684" s="1">
        <f>(Table2[[#This Row],[Day High]]/Table2[[#This Row],[Close Price]])-1</f>
        <v>5.0123592419666352E-3</v>
      </c>
      <c r="AE684" s="1">
        <f>(Table2[[#This Row],[Close Price]]/Table2[[#This Row],[Current Week Low]])-1</f>
        <v>8.4195637608873497E-2</v>
      </c>
      <c r="AF684" s="1">
        <f>(Table2[[#This Row],[Current Week High]]/Table2[[#This Row],[Close Price]])-1</f>
        <v>5.0123592419666352E-3</v>
      </c>
      <c r="AG684" s="1">
        <f>(Table2[[#This Row],[Close Price]]/Table2[[#This Row],[Current Month Low]])-1</f>
        <v>0.1106535499123007</v>
      </c>
      <c r="AH684" s="1">
        <f>(Table2[[#This Row],[Current Month High]]/Table2[[#This Row],[Close Price]])-1</f>
        <v>0.1283987915407856</v>
      </c>
      <c r="AI684">
        <v>43.708718948883202</v>
      </c>
      <c r="AJ684">
        <v>11.06535499123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-0.13</v>
      </c>
      <c r="AM684" t="s">
        <v>3158</v>
      </c>
      <c r="AN684">
        <v>-3.53</v>
      </c>
      <c r="AO684" t="s">
        <v>3158</v>
      </c>
      <c r="AP684">
        <v>-3.5202557965837003E-2</v>
      </c>
      <c r="AQ684">
        <f>(Table2[[#This Row],[Sharpe Ratio]]-AVERAGE(Table2[Sharpe Ratio]))/_xlfn.STDEV.P(Table2[Sharpe Ratio])</f>
        <v>-1.0941235024376816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608</v>
      </c>
      <c r="AT684">
        <f>_xlfn.RANK.AVG(Table2[[#This Row],[6M Return vs Nifty Z-Score]],Table2[6M Return vs Nifty Z-Score])</f>
        <v>629</v>
      </c>
      <c r="AU684">
        <f>_xlfn.RANK.AVG(Table2[[#This Row],[Sharpe Ratio Z-Score]],Table2[Sharpe Ratio Z-Score])</f>
        <v>633</v>
      </c>
      <c r="AV684">
        <f>(Table2[[#This Row],[Rank 1Y]]+Table2[[#This Row],[Rank 6M]]+Table2[[#This Row],[Rank Sharpe]])/3</f>
        <v>623.33333333333337</v>
      </c>
    </row>
    <row r="685" spans="1:48" hidden="1" x14ac:dyDescent="0.3">
      <c r="A685" t="s">
        <v>2207</v>
      </c>
      <c r="B685" t="s">
        <v>2208</v>
      </c>
      <c r="C685" t="s">
        <v>3124</v>
      </c>
      <c r="D685" t="s">
        <v>594</v>
      </c>
      <c r="E685">
        <v>2564.4788256679999</v>
      </c>
      <c r="F685">
        <v>174.04</v>
      </c>
      <c r="G685">
        <v>-54.071357307709498</v>
      </c>
      <c r="H685">
        <f>(Table2[[#This Row],[1Y Return vs Nifty]]-AVERAGE(Table2[1Y Return vs Nifty]))/_xlfn.STDEV.P(Table2[1Y Return vs Nifty])</f>
        <v>-1.3389089290611451</v>
      </c>
      <c r="I685">
        <v>3.5152113606625801</v>
      </c>
      <c r="J685">
        <f>(Table2[[#This Row],[1M Return vs Nifty]]-AVERAGE(Table2[1M Return vs Nifty]))/_xlfn.STDEV.P(Table2[1M Return vs Nifty])</f>
        <v>0.61248564460207322</v>
      </c>
      <c r="K685">
        <v>-22.802908534823999</v>
      </c>
      <c r="L685">
        <f>(Table2[[#This Row],[6M Return vs Nifty]]-AVERAGE(Table2[6M Return vs Nifty]))/_xlfn.STDEV.P(Table2[6M Return vs Nifty])</f>
        <v>-0.96180126411449884</v>
      </c>
      <c r="M685">
        <v>9.0351450211177209</v>
      </c>
      <c r="N685">
        <f>(Table2[[#This Row],[1W Return vs Nifty]]-AVERAGE(Table2[1W Return vs Nifty]))/_xlfn.STDEV.P(Table2[1W Return vs Nifty])</f>
        <v>1.763028902393265</v>
      </c>
      <c r="O685">
        <v>170.34</v>
      </c>
      <c r="P685">
        <v>172.244130430458</v>
      </c>
      <c r="Q685">
        <v>198.02008469025401</v>
      </c>
      <c r="R685">
        <v>57.1229063137623</v>
      </c>
      <c r="S685" s="1">
        <f>(Table2[[#This Row],[Close Price]]-Table2[[#This Row],[20D EMA]])/Table2[[#This Row],[20D EMA]]</f>
        <v>2.172126335564159E-2</v>
      </c>
      <c r="T685" s="1">
        <f>(Table2[[#This Row],[Close Price]]-Table2[[#This Row],[50D EMA]])/Table2[[#This Row],[50D EMA]]</f>
        <v>1.042630343950709E-2</v>
      </c>
      <c r="U685" s="1">
        <f>(Table2[[#This Row],[Close Price]]-Table2[[#This Row],[200D EMA]])/Table2[[#This Row],[200D EMA]]</f>
        <v>-0.12109925479409842</v>
      </c>
      <c r="V685">
        <v>0.47804284723577101</v>
      </c>
      <c r="W685">
        <v>172.36</v>
      </c>
      <c r="X685">
        <v>176.97</v>
      </c>
      <c r="Y685">
        <v>163.91</v>
      </c>
      <c r="Z685">
        <v>176.97</v>
      </c>
      <c r="AA685">
        <v>154.99</v>
      </c>
      <c r="AB685">
        <v>179.9</v>
      </c>
      <c r="AC685" s="1">
        <f>(Table2[[#This Row],[Close Price]]/Table2[[#This Row],[Day Low]])-1</f>
        <v>9.7470410768158988E-3</v>
      </c>
      <c r="AD685" s="1">
        <f>(Table2[[#This Row],[Day High]]/Table2[[#This Row],[Close Price]])-1</f>
        <v>1.6835210296483716E-2</v>
      </c>
      <c r="AE685" s="1">
        <f>(Table2[[#This Row],[Close Price]]/Table2[[#This Row],[Current Week Low]])-1</f>
        <v>6.1802208529070812E-2</v>
      </c>
      <c r="AF685" s="1">
        <f>(Table2[[#This Row],[Current Week High]]/Table2[[#This Row],[Close Price]])-1</f>
        <v>1.6835210296483716E-2</v>
      </c>
      <c r="AG685" s="1">
        <f>(Table2[[#This Row],[Close Price]]/Table2[[#This Row],[Current Month Low]])-1</f>
        <v>0.12291115555842302</v>
      </c>
      <c r="AH685" s="1">
        <f>(Table2[[#This Row],[Current Month High]]/Table2[[#This Row],[Close Price]])-1</f>
        <v>3.367042059296721E-2</v>
      </c>
      <c r="AI685">
        <v>79.269133532521195</v>
      </c>
      <c r="AJ685">
        <v>20.9282934963868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0.15</v>
      </c>
      <c r="AM685" t="s">
        <v>3159</v>
      </c>
      <c r="AN685">
        <v>0.65</v>
      </c>
      <c r="AO685" t="s">
        <v>3159</v>
      </c>
      <c r="AQ685">
        <f>(Table2[[#This Row],[Sharpe Ratio]]-AVERAGE(Table2[Sharpe Ratio]))/_xlfn.STDEV.P(Table2[Sharpe Ratio])</f>
        <v>-0.67571570385832536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714</v>
      </c>
      <c r="AT685">
        <f>_xlfn.RANK.AVG(Table2[[#This Row],[6M Return vs Nifty Z-Score]],Table2[6M Return vs Nifty Z-Score])</f>
        <v>635</v>
      </c>
      <c r="AU685">
        <f>_xlfn.RANK.AVG(Table2[[#This Row],[Sharpe Ratio Z-Score]],Table2[Sharpe Ratio Z-Score])</f>
        <v>521.5</v>
      </c>
      <c r="AV685">
        <f>(Table2[[#This Row],[Rank 1Y]]+Table2[[#This Row],[Rank 6M]]+Table2[[#This Row],[Rank Sharpe]])/3</f>
        <v>623.5</v>
      </c>
    </row>
    <row r="686" spans="1:48" hidden="1" x14ac:dyDescent="0.3">
      <c r="A686" t="s">
        <v>109</v>
      </c>
      <c r="B686" t="s">
        <v>110</v>
      </c>
      <c r="C686" t="s">
        <v>3124</v>
      </c>
      <c r="D686" t="s">
        <v>111</v>
      </c>
      <c r="E686">
        <v>255897.52532566001</v>
      </c>
      <c r="F686">
        <v>3932.45</v>
      </c>
      <c r="G686">
        <v>-19.329365248616099</v>
      </c>
      <c r="H686">
        <f>(Table2[[#This Row],[1Y Return vs Nifty]]-AVERAGE(Table2[1Y Return vs Nifty]))/_xlfn.STDEV.P(Table2[1Y Return vs Nifty])</f>
        <v>-0.7269508024511514</v>
      </c>
      <c r="I686">
        <v>-16.855846731709001</v>
      </c>
      <c r="J686">
        <f>(Table2[[#This Row],[1M Return vs Nifty]]-AVERAGE(Table2[1M Return vs Nifty]))/_xlfn.STDEV.P(Table2[1M Return vs Nifty])</f>
        <v>-1.667010727523754</v>
      </c>
      <c r="K686">
        <v>-22.262286626259701</v>
      </c>
      <c r="L686">
        <f>(Table2[[#This Row],[6M Return vs Nifty]]-AVERAGE(Table2[6M Return vs Nifty]))/_xlfn.STDEV.P(Table2[6M Return vs Nifty])</f>
        <v>-0.942033650033829</v>
      </c>
      <c r="M686">
        <v>-0.83456593266928003</v>
      </c>
      <c r="N686">
        <f>(Table2[[#This Row],[1W Return vs Nifty]]-AVERAGE(Table2[1W Return vs Nifty]))/_xlfn.STDEV.P(Table2[1W Return vs Nifty])</f>
        <v>-0.1690213316856656</v>
      </c>
      <c r="O686">
        <v>4270.68</v>
      </c>
      <c r="P686">
        <v>4603.1335570316296</v>
      </c>
      <c r="Q686">
        <v>4560.6508279849104</v>
      </c>
      <c r="R686">
        <v>25.9141478627586</v>
      </c>
      <c r="S686" s="1">
        <f>(Table2[[#This Row],[Close Price]]-Table2[[#This Row],[20D EMA]])/Table2[[#This Row],[20D EMA]]</f>
        <v>-7.9198160480298319E-2</v>
      </c>
      <c r="T686" s="1">
        <f>(Table2[[#This Row],[Close Price]]-Table2[[#This Row],[50D EMA]])/Table2[[#This Row],[50D EMA]]</f>
        <v>-0.14570152021922342</v>
      </c>
      <c r="U686" s="1">
        <f>(Table2[[#This Row],[Close Price]]-Table2[[#This Row],[200D EMA]])/Table2[[#This Row],[200D EMA]]</f>
        <v>-0.13774367994369707</v>
      </c>
      <c r="V686">
        <v>0.93730890845406201</v>
      </c>
      <c r="W686">
        <v>3920</v>
      </c>
      <c r="X686">
        <v>4036.95</v>
      </c>
      <c r="Y686">
        <v>3920</v>
      </c>
      <c r="Z686">
        <v>4094.3</v>
      </c>
      <c r="AA686">
        <v>3920</v>
      </c>
      <c r="AB686">
        <v>5138</v>
      </c>
      <c r="AC686" s="1">
        <f>(Table2[[#This Row],[Close Price]]/Table2[[#This Row],[Day Low]])-1</f>
        <v>3.1760204081632271E-3</v>
      </c>
      <c r="AD686" s="1">
        <f>(Table2[[#This Row],[Day High]]/Table2[[#This Row],[Close Price]])-1</f>
        <v>2.6573764447100467E-2</v>
      </c>
      <c r="AE686" s="1">
        <f>(Table2[[#This Row],[Close Price]]/Table2[[#This Row],[Current Week Low]])-1</f>
        <v>3.1760204081632271E-3</v>
      </c>
      <c r="AF686" s="1">
        <f>(Table2[[#This Row],[Current Week High]]/Table2[[#This Row],[Close Price]])-1</f>
        <v>4.1157548093427865E-2</v>
      </c>
      <c r="AG686" s="1">
        <f>(Table2[[#This Row],[Close Price]]/Table2[[#This Row],[Current Month Low]])-1</f>
        <v>3.1760204081632271E-3</v>
      </c>
      <c r="AH686" s="1">
        <f>(Table2[[#This Row],[Current Month High]]/Table2[[#This Row],[Close Price]])-1</f>
        <v>0.30656460984882195</v>
      </c>
      <c r="AI686">
        <v>39.476662131749897</v>
      </c>
      <c r="AJ686">
        <v>8.6312154696132506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-0.21</v>
      </c>
      <c r="AM686" t="s">
        <v>3158</v>
      </c>
      <c r="AN686">
        <v>-6</v>
      </c>
      <c r="AO686" t="s">
        <v>3158</v>
      </c>
      <c r="AP686">
        <v>-6.4313726113823994E-2</v>
      </c>
      <c r="AQ686">
        <f>(Table2[[#This Row],[Sharpe Ratio]]-AVERAGE(Table2[Sharpe Ratio]))/_xlfn.STDEV.P(Table2[Sharpe Ratio])</f>
        <v>-1.4401307383519968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566</v>
      </c>
      <c r="AT686">
        <f>_xlfn.RANK.AVG(Table2[[#This Row],[6M Return vs Nifty Z-Score]],Table2[6M Return vs Nifty Z-Score])</f>
        <v>631</v>
      </c>
      <c r="AU686">
        <f>_xlfn.RANK.AVG(Table2[[#This Row],[Sharpe Ratio Z-Score]],Table2[Sharpe Ratio Z-Score])</f>
        <v>679</v>
      </c>
      <c r="AV686">
        <f>(Table2[[#This Row],[Rank 1Y]]+Table2[[#This Row],[Rank 6M]]+Table2[[#This Row],[Rank Sharpe]])/3</f>
        <v>625.33333333333337</v>
      </c>
    </row>
    <row r="687" spans="1:48" hidden="1" x14ac:dyDescent="0.3">
      <c r="A687" t="s">
        <v>884</v>
      </c>
      <c r="B687" t="s">
        <v>885</v>
      </c>
      <c r="C687" t="s">
        <v>594</v>
      </c>
      <c r="D687" t="s">
        <v>594</v>
      </c>
      <c r="E687">
        <v>16968.473294759999</v>
      </c>
      <c r="F687">
        <v>33.72</v>
      </c>
      <c r="G687">
        <v>-30.409163119742502</v>
      </c>
      <c r="H687">
        <f>(Table2[[#This Row],[1Y Return vs Nifty]]-AVERAGE(Table2[1Y Return vs Nifty]))/_xlfn.STDEV.P(Table2[1Y Return vs Nifty])</f>
        <v>-0.92211440553122315</v>
      </c>
      <c r="I687">
        <v>-1.56165540477414</v>
      </c>
      <c r="J687">
        <f>(Table2[[#This Row],[1M Return vs Nifty]]-AVERAGE(Table2[1M Return vs Nifty]))/_xlfn.STDEV.P(Table2[1M Return vs Nifty])</f>
        <v>4.4390491119944905E-2</v>
      </c>
      <c r="K687">
        <v>-21.987264660813</v>
      </c>
      <c r="L687">
        <f>(Table2[[#This Row],[6M Return vs Nifty]]-AVERAGE(Table2[6M Return vs Nifty]))/_xlfn.STDEV.P(Table2[6M Return vs Nifty])</f>
        <v>-0.93197758683969167</v>
      </c>
      <c r="M687">
        <v>0.59927482878256899</v>
      </c>
      <c r="N687">
        <f>(Table2[[#This Row],[1W Return vs Nifty]]-AVERAGE(Table2[1W Return vs Nifty]))/_xlfn.STDEV.P(Table2[1W Return vs Nifty])</f>
        <v>0.11166088806384121</v>
      </c>
      <c r="O687">
        <v>34.229999999999997</v>
      </c>
      <c r="P687">
        <v>35.447104075397903</v>
      </c>
      <c r="Q687">
        <v>37.299558127619001</v>
      </c>
      <c r="R687">
        <v>39.743932359663198</v>
      </c>
      <c r="S687" s="1">
        <f>(Table2[[#This Row],[Close Price]]-Table2[[#This Row],[20D EMA]])/Table2[[#This Row],[20D EMA]]</f>
        <v>-1.4899211218229567E-2</v>
      </c>
      <c r="T687" s="1">
        <f>(Table2[[#This Row],[Close Price]]-Table2[[#This Row],[50D EMA]])/Table2[[#This Row],[50D EMA]]</f>
        <v>-4.8723418187400024E-2</v>
      </c>
      <c r="U687" s="1">
        <f>(Table2[[#This Row],[Close Price]]-Table2[[#This Row],[200D EMA]])/Table2[[#This Row],[200D EMA]]</f>
        <v>-9.5967842712015028E-2</v>
      </c>
      <c r="V687">
        <v>0.58461904133167197</v>
      </c>
      <c r="W687">
        <v>32.92</v>
      </c>
      <c r="X687">
        <v>33.85</v>
      </c>
      <c r="Y687">
        <v>31.77</v>
      </c>
      <c r="Z687">
        <v>33.85</v>
      </c>
      <c r="AA687">
        <v>31.77</v>
      </c>
      <c r="AB687">
        <v>37.39</v>
      </c>
      <c r="AC687" s="1">
        <f>(Table2[[#This Row],[Close Price]]/Table2[[#This Row],[Day Low]])-1</f>
        <v>2.4301336573511412E-2</v>
      </c>
      <c r="AD687" s="1">
        <f>(Table2[[#This Row],[Day High]]/Table2[[#This Row],[Close Price]])-1</f>
        <v>3.8552787663108656E-3</v>
      </c>
      <c r="AE687" s="1">
        <f>(Table2[[#This Row],[Close Price]]/Table2[[#This Row],[Current Week Low]])-1</f>
        <v>6.1378659112370171E-2</v>
      </c>
      <c r="AF687" s="1">
        <f>(Table2[[#This Row],[Current Week High]]/Table2[[#This Row],[Close Price]])-1</f>
        <v>3.8552787663108656E-3</v>
      </c>
      <c r="AG687" s="1">
        <f>(Table2[[#This Row],[Close Price]]/Table2[[#This Row],[Current Month Low]])-1</f>
        <v>6.1378659112370171E-2</v>
      </c>
      <c r="AH687" s="1">
        <f>(Table2[[#This Row],[Current Month High]]/Table2[[#This Row],[Close Price]])-1</f>
        <v>0.10883748517200487</v>
      </c>
      <c r="AI687">
        <v>56.880189798339202</v>
      </c>
      <c r="AJ687">
        <v>6.13786591123701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-0.09</v>
      </c>
      <c r="AM687" t="s">
        <v>3158</v>
      </c>
      <c r="AN687">
        <v>-3.68</v>
      </c>
      <c r="AO687" t="s">
        <v>3158</v>
      </c>
      <c r="AP687">
        <v>-2.3635531918697002E-2</v>
      </c>
      <c r="AQ687">
        <f>(Table2[[#This Row],[Sharpe Ratio]]-AVERAGE(Table2[Sharpe Ratio]))/_xlfn.STDEV.P(Table2[Sharpe Ratio])</f>
        <v>-0.9566410527477831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637</v>
      </c>
      <c r="AT687">
        <f>_xlfn.RANK.AVG(Table2[[#This Row],[6M Return vs Nifty Z-Score]],Table2[6M Return vs Nifty Z-Score])</f>
        <v>627</v>
      </c>
      <c r="AU687">
        <f>_xlfn.RANK.AVG(Table2[[#This Row],[Sharpe Ratio Z-Score]],Table2[Sharpe Ratio Z-Score])</f>
        <v>612</v>
      </c>
      <c r="AV687">
        <f>(Table2[[#This Row],[Rank 1Y]]+Table2[[#This Row],[Rank 6M]]+Table2[[#This Row],[Rank Sharpe]])/3</f>
        <v>625.33333333333337</v>
      </c>
    </row>
    <row r="688" spans="1:48" hidden="1" x14ac:dyDescent="0.3">
      <c r="A688" t="s">
        <v>868</v>
      </c>
      <c r="B688" t="s">
        <v>869</v>
      </c>
      <c r="C688" t="s">
        <v>3122</v>
      </c>
      <c r="D688" t="s">
        <v>607</v>
      </c>
      <c r="E688">
        <v>17529.2285429</v>
      </c>
      <c r="F688">
        <v>1363.85</v>
      </c>
      <c r="G688">
        <v>-40.333218814820903</v>
      </c>
      <c r="H688">
        <f>(Table2[[#This Row],[1Y Return vs Nifty]]-AVERAGE(Table2[1Y Return vs Nifty]))/_xlfn.STDEV.P(Table2[1Y Return vs Nifty])</f>
        <v>-1.0969203441545337</v>
      </c>
      <c r="I688">
        <v>-0.742798895309845</v>
      </c>
      <c r="J688">
        <f>(Table2[[#This Row],[1M Return vs Nifty]]-AVERAGE(Table2[1M Return vs Nifty]))/_xlfn.STDEV.P(Table2[1M Return vs Nifty])</f>
        <v>0.13601952846064461</v>
      </c>
      <c r="K688">
        <v>-8.0668693237567606</v>
      </c>
      <c r="L688">
        <f>(Table2[[#This Row],[6M Return vs Nifty]]-AVERAGE(Table2[6M Return vs Nifty]))/_xlfn.STDEV.P(Table2[6M Return vs Nifty])</f>
        <v>-0.42298415073561879</v>
      </c>
      <c r="M688">
        <v>-1.22917332177283</v>
      </c>
      <c r="N688">
        <f>(Table2[[#This Row],[1W Return vs Nifty]]-AVERAGE(Table2[1W Return vs Nifty]))/_xlfn.STDEV.P(Table2[1W Return vs Nifty])</f>
        <v>-0.24626789970134358</v>
      </c>
      <c r="O688">
        <v>1398.66</v>
      </c>
      <c r="P688">
        <v>1420.40280521656</v>
      </c>
      <c r="Q688">
        <v>1459.7016110644799</v>
      </c>
      <c r="R688">
        <v>33.241591559814601</v>
      </c>
      <c r="S688" s="1">
        <f>(Table2[[#This Row],[Close Price]]-Table2[[#This Row],[20D EMA]])/Table2[[#This Row],[20D EMA]]</f>
        <v>-2.4888107188308931E-2</v>
      </c>
      <c r="T688" s="1">
        <f>(Table2[[#This Row],[Close Price]]-Table2[[#This Row],[50D EMA]])/Table2[[#This Row],[50D EMA]]</f>
        <v>-3.9814625125256485E-2</v>
      </c>
      <c r="U688" s="1">
        <f>(Table2[[#This Row],[Close Price]]-Table2[[#This Row],[200D EMA]])/Table2[[#This Row],[200D EMA]]</f>
        <v>-6.5665208791939836E-2</v>
      </c>
      <c r="V688">
        <v>0.88083739964313801</v>
      </c>
      <c r="W688">
        <v>1352.05</v>
      </c>
      <c r="X688">
        <v>1380.2</v>
      </c>
      <c r="Y688">
        <v>1347.5</v>
      </c>
      <c r="Z688">
        <v>1386.6</v>
      </c>
      <c r="AA688">
        <v>1340</v>
      </c>
      <c r="AB688">
        <v>1468.8</v>
      </c>
      <c r="AC688" s="1">
        <f>(Table2[[#This Row],[Close Price]]/Table2[[#This Row],[Day Low]])-1</f>
        <v>8.7274878887615426E-3</v>
      </c>
      <c r="AD688" s="1">
        <f>(Table2[[#This Row],[Day High]]/Table2[[#This Row],[Close Price]])-1</f>
        <v>1.1988121860908585E-2</v>
      </c>
      <c r="AE688" s="1">
        <f>(Table2[[#This Row],[Close Price]]/Table2[[#This Row],[Current Week Low]])-1</f>
        <v>1.2133580705009139E-2</v>
      </c>
      <c r="AF688" s="1">
        <f>(Table2[[#This Row],[Current Week High]]/Table2[[#This Row],[Close Price]])-1</f>
        <v>1.6680720020530115E-2</v>
      </c>
      <c r="AG688" s="1">
        <f>(Table2[[#This Row],[Close Price]]/Table2[[#This Row],[Current Month Low]])-1</f>
        <v>1.7798507462686519E-2</v>
      </c>
      <c r="AH688" s="1">
        <f>(Table2[[#This Row],[Current Month High]]/Table2[[#This Row],[Close Price]])-1</f>
        <v>7.6951277633170889E-2</v>
      </c>
      <c r="AI688">
        <v>26.425193386369401</v>
      </c>
      <c r="AJ688">
        <v>7.4743892828999101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-0.03</v>
      </c>
      <c r="AM688" t="s">
        <v>3158</v>
      </c>
      <c r="AN688">
        <v>-3.66</v>
      </c>
      <c r="AO688" t="s">
        <v>3158</v>
      </c>
      <c r="AP688">
        <v>-0.143867344593758</v>
      </c>
      <c r="AQ688">
        <f>(Table2[[#This Row],[Sharpe Ratio]]-AVERAGE(Table2[Sharpe Ratio]))/_xlfn.STDEV.P(Table2[Sharpe Ratio])</f>
        <v>-2.3856828885540953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678</v>
      </c>
      <c r="AT688">
        <f>_xlfn.RANK.AVG(Table2[[#This Row],[6M Return vs Nifty Z-Score]],Table2[6M Return vs Nifty Z-Score])</f>
        <v>472</v>
      </c>
      <c r="AU688">
        <f>_xlfn.RANK.AVG(Table2[[#This Row],[Sharpe Ratio Z-Score]],Table2[Sharpe Ratio Z-Score])</f>
        <v>730</v>
      </c>
      <c r="AV688">
        <f>(Table2[[#This Row],[Rank 1Y]]+Table2[[#This Row],[Rank 6M]]+Table2[[#This Row],[Rank Sharpe]])/3</f>
        <v>626.66666666666663</v>
      </c>
    </row>
    <row r="689" spans="1:48" hidden="1" x14ac:dyDescent="0.3">
      <c r="A689" t="s">
        <v>2028</v>
      </c>
      <c r="B689" t="s">
        <v>2029</v>
      </c>
      <c r="C689" t="s">
        <v>3118</v>
      </c>
      <c r="D689" t="s">
        <v>200</v>
      </c>
      <c r="E689">
        <v>3177.8188312500001</v>
      </c>
      <c r="F689">
        <v>202.5</v>
      </c>
      <c r="G689">
        <v>-49.520989879475302</v>
      </c>
      <c r="H689">
        <f>(Table2[[#This Row],[1Y Return vs Nifty]]-AVERAGE(Table2[1Y Return vs Nifty]))/_xlfn.STDEV.P(Table2[1Y Return vs Nifty])</f>
        <v>-1.2587570966033836</v>
      </c>
      <c r="I689">
        <v>-4.1345079232100801</v>
      </c>
      <c r="J689">
        <f>(Table2[[#This Row],[1M Return vs Nifty]]-AVERAGE(Table2[1M Return vs Nifty]))/_xlfn.STDEV.P(Table2[1M Return vs Nifty])</f>
        <v>-0.24350854461967322</v>
      </c>
      <c r="K689">
        <v>-20.357646233293401</v>
      </c>
      <c r="L689">
        <f>(Table2[[#This Row],[6M Return vs Nifty]]-AVERAGE(Table2[6M Return vs Nifty]))/_xlfn.STDEV.P(Table2[6M Return vs Nifty])</f>
        <v>-0.8723912702963913</v>
      </c>
      <c r="M689">
        <v>-6.05398025163288</v>
      </c>
      <c r="N689">
        <f>(Table2[[#This Row],[1W Return vs Nifty]]-AVERAGE(Table2[1W Return vs Nifty]))/_xlfn.STDEV.P(Table2[1W Return vs Nifty])</f>
        <v>-1.1907504080411648</v>
      </c>
      <c r="O689">
        <v>205.85</v>
      </c>
      <c r="P689">
        <v>212.72037087723601</v>
      </c>
      <c r="Q689">
        <v>224.72219965080501</v>
      </c>
      <c r="R689">
        <v>15.339769793563701</v>
      </c>
      <c r="S689" s="1">
        <f>(Table2[[#This Row],[Close Price]]-Table2[[#This Row],[20D EMA]])/Table2[[#This Row],[20D EMA]]</f>
        <v>-1.6273985912071871E-2</v>
      </c>
      <c r="T689" s="1">
        <f>(Table2[[#This Row],[Close Price]]-Table2[[#This Row],[50D EMA]])/Table2[[#This Row],[50D EMA]]</f>
        <v>-4.8046037316916541E-2</v>
      </c>
      <c r="U689" s="1">
        <f>(Table2[[#This Row],[Close Price]]-Table2[[#This Row],[200D EMA]])/Table2[[#This Row],[200D EMA]]</f>
        <v>-9.8887424942155258E-2</v>
      </c>
      <c r="V689">
        <v>0.69074788903315698</v>
      </c>
      <c r="W689">
        <v>189.05</v>
      </c>
      <c r="X689">
        <v>204.15</v>
      </c>
      <c r="Y689">
        <v>188.85</v>
      </c>
      <c r="Z689">
        <v>204.15</v>
      </c>
      <c r="AA689">
        <v>188.85</v>
      </c>
      <c r="AB689">
        <v>217.99</v>
      </c>
      <c r="AC689" s="1">
        <f>(Table2[[#This Row],[Close Price]]/Table2[[#This Row],[Day Low]])-1</f>
        <v>7.1145199682623561E-2</v>
      </c>
      <c r="AD689" s="1">
        <f>(Table2[[#This Row],[Day High]]/Table2[[#This Row],[Close Price]])-1</f>
        <v>8.1481481481482376E-3</v>
      </c>
      <c r="AE689" s="1">
        <f>(Table2[[#This Row],[Close Price]]/Table2[[#This Row],[Current Week Low]])-1</f>
        <v>7.2279586973788668E-2</v>
      </c>
      <c r="AF689" s="1">
        <f>(Table2[[#This Row],[Current Week High]]/Table2[[#This Row],[Close Price]])-1</f>
        <v>8.1481481481482376E-3</v>
      </c>
      <c r="AG689" s="1">
        <f>(Table2[[#This Row],[Close Price]]/Table2[[#This Row],[Current Month Low]])-1</f>
        <v>7.2279586973788668E-2</v>
      </c>
      <c r="AH689" s="1">
        <f>(Table2[[#This Row],[Current Month High]]/Table2[[#This Row],[Close Price]])-1</f>
        <v>7.6493827160493799E-2</v>
      </c>
      <c r="AI689">
        <v>47.1111111111111</v>
      </c>
      <c r="AJ689">
        <v>7.2279586973788597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</v>
      </c>
      <c r="AM689" t="s">
        <v>3157</v>
      </c>
      <c r="AN689">
        <v>-5.32</v>
      </c>
      <c r="AO689" t="s">
        <v>3158</v>
      </c>
      <c r="AP689">
        <v>-6.7233583572689996E-3</v>
      </c>
      <c r="AQ689">
        <f>(Table2[[#This Row],[Sharpe Ratio]]-AVERAGE(Table2[Sharpe Ratio]))/_xlfn.STDEV.P(Table2[Sharpe Ratio])</f>
        <v>-0.75562766855291019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705</v>
      </c>
      <c r="AT689">
        <f>_xlfn.RANK.AVG(Table2[[#This Row],[6M Return vs Nifty Z-Score]],Table2[6M Return vs Nifty Z-Score])</f>
        <v>613</v>
      </c>
      <c r="AU689">
        <f>_xlfn.RANK.AVG(Table2[[#This Row],[Sharpe Ratio Z-Score]],Table2[Sharpe Ratio Z-Score])</f>
        <v>566</v>
      </c>
      <c r="AV689">
        <f>(Table2[[#This Row],[Rank 1Y]]+Table2[[#This Row],[Rank 6M]]+Table2[[#This Row],[Rank Sharpe]])/3</f>
        <v>628</v>
      </c>
    </row>
    <row r="690" spans="1:48" hidden="1" x14ac:dyDescent="0.3">
      <c r="A690" t="s">
        <v>1958</v>
      </c>
      <c r="B690" t="s">
        <v>1959</v>
      </c>
      <c r="C690" t="s">
        <v>3114</v>
      </c>
      <c r="D690" t="s">
        <v>237</v>
      </c>
      <c r="E690">
        <v>3484.0166851199901</v>
      </c>
      <c r="F690">
        <v>412.8</v>
      </c>
      <c r="G690">
        <v>-39.177779276040901</v>
      </c>
      <c r="H690">
        <f>(Table2[[#This Row],[1Y Return vs Nifty]]-AVERAGE(Table2[1Y Return vs Nifty]))/_xlfn.STDEV.P(Table2[1Y Return vs Nifty])</f>
        <v>-1.0765680104610529</v>
      </c>
      <c r="I690">
        <v>-9.4549797565250504</v>
      </c>
      <c r="J690">
        <f>(Table2[[#This Row],[1M Return vs Nifty]]-AVERAGE(Table2[1M Return vs Nifty]))/_xlfn.STDEV.P(Table2[1M Return vs Nifty])</f>
        <v>-0.83886280589787043</v>
      </c>
      <c r="K690">
        <v>-32.096136966793097</v>
      </c>
      <c r="L690">
        <f>(Table2[[#This Row],[6M Return vs Nifty]]-AVERAGE(Table2[6M Return vs Nifty]))/_xlfn.STDEV.P(Table2[6M Return vs Nifty])</f>
        <v>-1.3016042767125817</v>
      </c>
      <c r="M690">
        <v>-1.89216201556653</v>
      </c>
      <c r="N690">
        <f>(Table2[[#This Row],[1W Return vs Nifty]]-AVERAGE(Table2[1W Return vs Nifty]))/_xlfn.STDEV.P(Table2[1W Return vs Nifty])</f>
        <v>-0.37605158506290037</v>
      </c>
      <c r="O690">
        <v>432.18</v>
      </c>
      <c r="P690">
        <v>455.25545630218801</v>
      </c>
      <c r="Q690">
        <v>487.91520705344601</v>
      </c>
      <c r="R690">
        <v>23.165327966285101</v>
      </c>
      <c r="S690" s="1">
        <f>(Table2[[#This Row],[Close Price]]-Table2[[#This Row],[20D EMA]])/Table2[[#This Row],[20D EMA]]</f>
        <v>-4.4842426766625004E-2</v>
      </c>
      <c r="T690" s="1">
        <f>(Table2[[#This Row],[Close Price]]-Table2[[#This Row],[50D EMA]])/Table2[[#This Row],[50D EMA]]</f>
        <v>-9.3256337105835918E-2</v>
      </c>
      <c r="U690" s="1">
        <f>(Table2[[#This Row],[Close Price]]-Table2[[#This Row],[200D EMA]])/Table2[[#This Row],[200D EMA]]</f>
        <v>-0.15395135459513956</v>
      </c>
      <c r="V690">
        <v>1.0784699932920601</v>
      </c>
      <c r="W690">
        <v>408.5</v>
      </c>
      <c r="X690">
        <v>422</v>
      </c>
      <c r="Y690">
        <v>404.75</v>
      </c>
      <c r="Z690">
        <v>422.4</v>
      </c>
      <c r="AA690">
        <v>404.75</v>
      </c>
      <c r="AB690">
        <v>481.65</v>
      </c>
      <c r="AC690" s="1">
        <f>(Table2[[#This Row],[Close Price]]/Table2[[#This Row],[Day Low]])-1</f>
        <v>1.0526315789473717E-2</v>
      </c>
      <c r="AD690" s="1">
        <f>(Table2[[#This Row],[Day High]]/Table2[[#This Row],[Close Price]])-1</f>
        <v>2.2286821705426396E-2</v>
      </c>
      <c r="AE690" s="1">
        <f>(Table2[[#This Row],[Close Price]]/Table2[[#This Row],[Current Week Low]])-1</f>
        <v>1.9888820259419404E-2</v>
      </c>
      <c r="AF690" s="1">
        <f>(Table2[[#This Row],[Current Week High]]/Table2[[#This Row],[Close Price]])-1</f>
        <v>2.3255813953488191E-2</v>
      </c>
      <c r="AG690" s="1">
        <f>(Table2[[#This Row],[Close Price]]/Table2[[#This Row],[Current Month Low]])-1</f>
        <v>1.9888820259419404E-2</v>
      </c>
      <c r="AH690" s="1">
        <f>(Table2[[#This Row],[Current Month High]]/Table2[[#This Row],[Close Price]])-1</f>
        <v>0.16678779069767424</v>
      </c>
      <c r="AI690">
        <v>69.331395348837205</v>
      </c>
      <c r="AJ690">
        <v>1.98888202594194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-0.14000000000000001</v>
      </c>
      <c r="AM690" t="s">
        <v>3158</v>
      </c>
      <c r="AN690">
        <v>-6.18</v>
      </c>
      <c r="AO690" t="s">
        <v>3158</v>
      </c>
      <c r="AQ690">
        <f>(Table2[[#This Row],[Sharpe Ratio]]-AVERAGE(Table2[Sharpe Ratio]))/_xlfn.STDEV.P(Table2[Sharpe Ratio])</f>
        <v>-0.67571570385832536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674</v>
      </c>
      <c r="AT690">
        <f>_xlfn.RANK.AVG(Table2[[#This Row],[6M Return vs Nifty Z-Score]],Table2[6M Return vs Nifty Z-Score])</f>
        <v>698</v>
      </c>
      <c r="AU690">
        <f>_xlfn.RANK.AVG(Table2[[#This Row],[Sharpe Ratio Z-Score]],Table2[Sharpe Ratio Z-Score])</f>
        <v>521.5</v>
      </c>
      <c r="AV690">
        <f>(Table2[[#This Row],[Rank 1Y]]+Table2[[#This Row],[Rank 6M]]+Table2[[#This Row],[Rank Sharpe]])/3</f>
        <v>631.16666666666663</v>
      </c>
    </row>
    <row r="691" spans="1:48" hidden="1" x14ac:dyDescent="0.3">
      <c r="A691" t="s">
        <v>468</v>
      </c>
      <c r="B691" t="s">
        <v>469</v>
      </c>
      <c r="C691" t="s">
        <v>3123</v>
      </c>
      <c r="D691" t="s">
        <v>470</v>
      </c>
      <c r="E691">
        <v>46926.452202209999</v>
      </c>
      <c r="F691">
        <v>1746.9</v>
      </c>
      <c r="G691">
        <v>-31.391043656108099</v>
      </c>
      <c r="H691">
        <f>(Table2[[#This Row],[1Y Return vs Nifty]]-AVERAGE(Table2[1Y Return vs Nifty]))/_xlfn.STDEV.P(Table2[1Y Return vs Nifty])</f>
        <v>-0.93940960761886039</v>
      </c>
      <c r="I691">
        <v>-6.7039242730400996</v>
      </c>
      <c r="J691">
        <f>(Table2[[#This Row],[1M Return vs Nifty]]-AVERAGE(Table2[1M Return vs Nifty]))/_xlfn.STDEV.P(Table2[1M Return vs Nifty])</f>
        <v>-0.53102307731405485</v>
      </c>
      <c r="K691">
        <v>-25.2049082935022</v>
      </c>
      <c r="L691">
        <f>(Table2[[#This Row],[6M Return vs Nifty]]-AVERAGE(Table2[6M Return vs Nifty]))/_xlfn.STDEV.P(Table2[6M Return vs Nifty])</f>
        <v>-1.0496293811390343</v>
      </c>
      <c r="M691">
        <v>-0.85283329453354195</v>
      </c>
      <c r="N691">
        <f>(Table2[[#This Row],[1W Return vs Nifty]]-AVERAGE(Table2[1W Return vs Nifty]))/_xlfn.STDEV.P(Table2[1W Return vs Nifty])</f>
        <v>-0.1725972682993219</v>
      </c>
      <c r="O691">
        <v>1843.15</v>
      </c>
      <c r="P691">
        <v>1915.42248185464</v>
      </c>
      <c r="Q691">
        <v>1991.8151181611399</v>
      </c>
      <c r="R691">
        <v>15.1544590489711</v>
      </c>
      <c r="S691" s="1">
        <f>(Table2[[#This Row],[Close Price]]-Table2[[#This Row],[20D EMA]])/Table2[[#This Row],[20D EMA]]</f>
        <v>-5.2220383582453948E-2</v>
      </c>
      <c r="T691" s="1">
        <f>(Table2[[#This Row],[Close Price]]-Table2[[#This Row],[50D EMA]])/Table2[[#This Row],[50D EMA]]</f>
        <v>-8.7981885694202122E-2</v>
      </c>
      <c r="U691" s="1">
        <f>(Table2[[#This Row],[Close Price]]-Table2[[#This Row],[200D EMA]])/Table2[[#This Row],[200D EMA]]</f>
        <v>-0.12296076876213666</v>
      </c>
      <c r="V691">
        <v>1.05017331694283</v>
      </c>
      <c r="W691">
        <v>1733.35</v>
      </c>
      <c r="X691">
        <v>1769.95</v>
      </c>
      <c r="Y691">
        <v>1733.35</v>
      </c>
      <c r="Z691">
        <v>1814.2</v>
      </c>
      <c r="AA691">
        <v>1733.35</v>
      </c>
      <c r="AB691">
        <v>2001.7</v>
      </c>
      <c r="AC691" s="1">
        <f>(Table2[[#This Row],[Close Price]]/Table2[[#This Row],[Day Low]])-1</f>
        <v>7.8172325266103737E-3</v>
      </c>
      <c r="AD691" s="1">
        <f>(Table2[[#This Row],[Day High]]/Table2[[#This Row],[Close Price]])-1</f>
        <v>1.3194802221077273E-2</v>
      </c>
      <c r="AE691" s="1">
        <f>(Table2[[#This Row],[Close Price]]/Table2[[#This Row],[Current Week Low]])-1</f>
        <v>7.8172325266103737E-3</v>
      </c>
      <c r="AF691" s="1">
        <f>(Table2[[#This Row],[Current Week High]]/Table2[[#This Row],[Close Price]])-1</f>
        <v>3.8525387829869917E-2</v>
      </c>
      <c r="AG691" s="1">
        <f>(Table2[[#This Row],[Close Price]]/Table2[[#This Row],[Current Month Low]])-1</f>
        <v>7.8172325266103737E-3</v>
      </c>
      <c r="AH691" s="1">
        <f>(Table2[[#This Row],[Current Month High]]/Table2[[#This Row],[Close Price]])-1</f>
        <v>0.14585837769763588</v>
      </c>
      <c r="AI691">
        <v>40.477417138931798</v>
      </c>
      <c r="AJ691">
        <v>0.78172325266103704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-0.09</v>
      </c>
      <c r="AM691" t="s">
        <v>3158</v>
      </c>
      <c r="AN691">
        <v>-8.32</v>
      </c>
      <c r="AO691" t="s">
        <v>3158</v>
      </c>
      <c r="AP691">
        <v>-2.0176073396692001E-2</v>
      </c>
      <c r="AQ691">
        <f>(Table2[[#This Row],[Sharpe Ratio]]-AVERAGE(Table2[Sharpe Ratio]))/_xlfn.STDEV.P(Table2[Sharpe Ratio])</f>
        <v>-0.91552289236087536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641</v>
      </c>
      <c r="AT691">
        <f>_xlfn.RANK.AVG(Table2[[#This Row],[6M Return vs Nifty Z-Score]],Table2[6M Return vs Nifty Z-Score])</f>
        <v>658</v>
      </c>
      <c r="AU691">
        <f>_xlfn.RANK.AVG(Table2[[#This Row],[Sharpe Ratio Z-Score]],Table2[Sharpe Ratio Z-Score])</f>
        <v>596</v>
      </c>
      <c r="AV691">
        <f>(Table2[[#This Row],[Rank 1Y]]+Table2[[#This Row],[Rank 6M]]+Table2[[#This Row],[Rank Sharpe]])/3</f>
        <v>631.66666666666663</v>
      </c>
    </row>
    <row r="692" spans="1:48" hidden="1" x14ac:dyDescent="0.3">
      <c r="A692" t="s">
        <v>1663</v>
      </c>
      <c r="B692" t="s">
        <v>1664</v>
      </c>
      <c r="C692" t="s">
        <v>3112</v>
      </c>
      <c r="D692" t="s">
        <v>24</v>
      </c>
      <c r="E692">
        <v>5303.5037411849999</v>
      </c>
      <c r="F692">
        <v>313.64999999999998</v>
      </c>
      <c r="G692">
        <v>-32.465608444425897</v>
      </c>
      <c r="H692">
        <f>(Table2[[#This Row],[1Y Return vs Nifty]]-AVERAGE(Table2[1Y Return vs Nifty]))/_xlfn.STDEV.P(Table2[1Y Return vs Nifty])</f>
        <v>-0.95833738394387702</v>
      </c>
      <c r="I692">
        <v>5.7599414511492997</v>
      </c>
      <c r="J692">
        <f>(Table2[[#This Row],[1M Return vs Nifty]]-AVERAGE(Table2[1M Return vs Nifty]))/_xlfn.STDEV.P(Table2[1M Return vs Nifty])</f>
        <v>0.86366818379390264</v>
      </c>
      <c r="K692">
        <v>-23.5574666439236</v>
      </c>
      <c r="L692">
        <f>(Table2[[#This Row],[6M Return vs Nifty]]-AVERAGE(Table2[6M Return vs Nifty]))/_xlfn.STDEV.P(Table2[6M Return vs Nifty])</f>
        <v>-0.98939136593211119</v>
      </c>
      <c r="M692">
        <v>2.7521552751758098</v>
      </c>
      <c r="N692">
        <f>(Table2[[#This Row],[1W Return vs Nifty]]-AVERAGE(Table2[1W Return vs Nifty]))/_xlfn.STDEV.P(Table2[1W Return vs Nifty])</f>
        <v>0.53309908315120869</v>
      </c>
      <c r="O692">
        <v>310.67</v>
      </c>
      <c r="P692">
        <v>317.67639144602799</v>
      </c>
      <c r="Q692">
        <v>336.47502663244597</v>
      </c>
      <c r="R692">
        <v>51.1294548647883</v>
      </c>
      <c r="S692" s="1">
        <f>(Table2[[#This Row],[Close Price]]-Table2[[#This Row],[20D EMA]])/Table2[[#This Row],[20D EMA]]</f>
        <v>9.5921717578136331E-3</v>
      </c>
      <c r="T692" s="1">
        <f>(Table2[[#This Row],[Close Price]]-Table2[[#This Row],[50D EMA]])/Table2[[#This Row],[50D EMA]]</f>
        <v>-1.2674506366999209E-2</v>
      </c>
      <c r="U692" s="1">
        <f>(Table2[[#This Row],[Close Price]]-Table2[[#This Row],[200D EMA]])/Table2[[#This Row],[200D EMA]]</f>
        <v>-6.7835722790147185E-2</v>
      </c>
      <c r="V692">
        <v>0.97909310509026604</v>
      </c>
      <c r="W692">
        <v>307.3</v>
      </c>
      <c r="X692">
        <v>314.95</v>
      </c>
      <c r="Y692">
        <v>298.05</v>
      </c>
      <c r="Z692">
        <v>314.95</v>
      </c>
      <c r="AA692">
        <v>292.05</v>
      </c>
      <c r="AB692">
        <v>321.5</v>
      </c>
      <c r="AC692" s="1">
        <f>(Table2[[#This Row],[Close Price]]/Table2[[#This Row],[Day Low]])-1</f>
        <v>2.0663846404165298E-2</v>
      </c>
      <c r="AD692" s="1">
        <f>(Table2[[#This Row],[Day High]]/Table2[[#This Row],[Close Price]])-1</f>
        <v>4.1447473298261706E-3</v>
      </c>
      <c r="AE692" s="1">
        <f>(Table2[[#This Row],[Close Price]]/Table2[[#This Row],[Current Week Low]])-1</f>
        <v>5.2340211373930412E-2</v>
      </c>
      <c r="AF692" s="1">
        <f>(Table2[[#This Row],[Current Week High]]/Table2[[#This Row],[Close Price]])-1</f>
        <v>4.1447473298261706E-3</v>
      </c>
      <c r="AG692" s="1">
        <f>(Table2[[#This Row],[Close Price]]/Table2[[#This Row],[Current Month Low]])-1</f>
        <v>7.3959938366717992E-2</v>
      </c>
      <c r="AH692" s="1">
        <f>(Table2[[#This Row],[Current Month High]]/Table2[[#This Row],[Close Price]])-1</f>
        <v>2.5027897337797089E-2</v>
      </c>
      <c r="AI692">
        <v>34.624581539932997</v>
      </c>
      <c r="AJ692">
        <v>7.3959938366717903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3158</v>
      </c>
      <c r="AN692">
        <v>2.77</v>
      </c>
      <c r="AO692" t="s">
        <v>3159</v>
      </c>
      <c r="AP692">
        <v>-2.3072514825136999E-2</v>
      </c>
      <c r="AQ692">
        <f>(Table2[[#This Row],[Sharpe Ratio]]-AVERAGE(Table2[Sharpe Ratio]))/_xlfn.STDEV.P(Table2[Sharpe Ratio])</f>
        <v>-0.94994918839782316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644</v>
      </c>
      <c r="AT692">
        <f>_xlfn.RANK.AVG(Table2[[#This Row],[6M Return vs Nifty Z-Score]],Table2[6M Return vs Nifty Z-Score])</f>
        <v>643</v>
      </c>
      <c r="AU692">
        <f>_xlfn.RANK.AVG(Table2[[#This Row],[Sharpe Ratio Z-Score]],Table2[Sharpe Ratio Z-Score])</f>
        <v>609</v>
      </c>
      <c r="AV692">
        <f>(Table2[[#This Row],[Rank 1Y]]+Table2[[#This Row],[Rank 6M]]+Table2[[#This Row],[Rank Sharpe]])/3</f>
        <v>632</v>
      </c>
    </row>
    <row r="693" spans="1:48" hidden="1" x14ac:dyDescent="0.3">
      <c r="A693" t="s">
        <v>2263</v>
      </c>
      <c r="B693" t="s">
        <v>2264</v>
      </c>
      <c r="C693" t="s">
        <v>3121</v>
      </c>
      <c r="D693" t="s">
        <v>444</v>
      </c>
      <c r="E693">
        <v>2403.2161673599999</v>
      </c>
      <c r="F693">
        <v>452.8</v>
      </c>
      <c r="G693">
        <v>-34.436816228307897</v>
      </c>
      <c r="H693">
        <f>(Table2[[#This Row],[1Y Return vs Nifty]]-AVERAGE(Table2[1Y Return vs Nifty]))/_xlfn.STDEV.P(Table2[1Y Return vs Nifty])</f>
        <v>-0.9930589572069084</v>
      </c>
      <c r="I693">
        <v>-0.32778775452422299</v>
      </c>
      <c r="J693">
        <f>(Table2[[#This Row],[1M Return vs Nifty]]-AVERAGE(Table2[1M Return vs Nifty]))/_xlfn.STDEV.P(Table2[1M Return vs Nifty])</f>
        <v>0.18245876522109961</v>
      </c>
      <c r="K693">
        <v>-24.551440317697399</v>
      </c>
      <c r="L693">
        <f>(Table2[[#This Row],[6M Return vs Nifty]]-AVERAGE(Table2[6M Return vs Nifty]))/_xlfn.STDEV.P(Table2[6M Return vs Nifty])</f>
        <v>-1.0257355977848039</v>
      </c>
      <c r="M693">
        <v>-0.32347398503959002</v>
      </c>
      <c r="N693">
        <f>(Table2[[#This Row],[1W Return vs Nifty]]-AVERAGE(Table2[1W Return vs Nifty]))/_xlfn.STDEV.P(Table2[1W Return vs Nifty])</f>
        <v>-6.8972270302068206E-2</v>
      </c>
      <c r="O693">
        <v>452.75</v>
      </c>
      <c r="P693">
        <v>463.33099944528198</v>
      </c>
      <c r="Q693">
        <v>485.19755539654699</v>
      </c>
      <c r="R693">
        <v>34.062951274555999</v>
      </c>
      <c r="S693" s="1">
        <f>(Table2[[#This Row],[Close Price]]-Table2[[#This Row],[20D EMA]])/Table2[[#This Row],[20D EMA]]</f>
        <v>1.1043622308119574E-4</v>
      </c>
      <c r="T693" s="1">
        <f>(Table2[[#This Row],[Close Price]]-Table2[[#This Row],[50D EMA]])/Table2[[#This Row],[50D EMA]]</f>
        <v>-2.2728890270433209E-2</v>
      </c>
      <c r="U693" s="1">
        <f>(Table2[[#This Row],[Close Price]]-Table2[[#This Row],[200D EMA]])/Table2[[#This Row],[200D EMA]]</f>
        <v>-6.6771885052200622E-2</v>
      </c>
      <c r="V693">
        <v>0.31032188105525399</v>
      </c>
      <c r="W693">
        <v>441</v>
      </c>
      <c r="X693">
        <v>453.85</v>
      </c>
      <c r="Y693">
        <v>428</v>
      </c>
      <c r="Z693">
        <v>453.85</v>
      </c>
      <c r="AA693">
        <v>421.1</v>
      </c>
      <c r="AB693">
        <v>470</v>
      </c>
      <c r="AC693" s="1">
        <f>(Table2[[#This Row],[Close Price]]/Table2[[#This Row],[Day Low]])-1</f>
        <v>2.6757369614512472E-2</v>
      </c>
      <c r="AD693" s="1">
        <f>(Table2[[#This Row],[Day High]]/Table2[[#This Row],[Close Price]])-1</f>
        <v>2.3189045936395924E-3</v>
      </c>
      <c r="AE693" s="1">
        <f>(Table2[[#This Row],[Close Price]]/Table2[[#This Row],[Current Week Low]])-1</f>
        <v>5.7943925233644888E-2</v>
      </c>
      <c r="AF693" s="1">
        <f>(Table2[[#This Row],[Current Week High]]/Table2[[#This Row],[Close Price]])-1</f>
        <v>2.3189045936395924E-3</v>
      </c>
      <c r="AG693" s="1">
        <f>(Table2[[#This Row],[Close Price]]/Table2[[#This Row],[Current Month Low]])-1</f>
        <v>7.5279031109000138E-2</v>
      </c>
      <c r="AH693" s="1">
        <f>(Table2[[#This Row],[Current Month High]]/Table2[[#This Row],[Close Price]])-1</f>
        <v>3.7985865724381673E-2</v>
      </c>
      <c r="AI693">
        <v>28.533568904593601</v>
      </c>
      <c r="AJ693">
        <v>7.5279031109000103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0.03</v>
      </c>
      <c r="AM693" t="s">
        <v>3159</v>
      </c>
      <c r="AN693">
        <v>-1.96</v>
      </c>
      <c r="AO693" t="s">
        <v>3158</v>
      </c>
      <c r="AP693">
        <v>-1.7111877808898002E-2</v>
      </c>
      <c r="AQ693">
        <f>(Table2[[#This Row],[Sharpe Ratio]]-AVERAGE(Table2[Sharpe Ratio]))/_xlfn.STDEV.P(Table2[Sharpe Ratio])</f>
        <v>-0.87910271711254007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654</v>
      </c>
      <c r="AT693">
        <f>_xlfn.RANK.AVG(Table2[[#This Row],[6M Return vs Nifty Z-Score]],Table2[6M Return vs Nifty Z-Score])</f>
        <v>654</v>
      </c>
      <c r="AU693">
        <f>_xlfn.RANK.AVG(Table2[[#This Row],[Sharpe Ratio Z-Score]],Table2[Sharpe Ratio Z-Score])</f>
        <v>589</v>
      </c>
      <c r="AV693">
        <f>(Table2[[#This Row],[Rank 1Y]]+Table2[[#This Row],[Rank 6M]]+Table2[[#This Row],[Rank Sharpe]])/3</f>
        <v>632.33333333333337</v>
      </c>
    </row>
    <row r="694" spans="1:48" hidden="1" x14ac:dyDescent="0.3">
      <c r="A694" t="s">
        <v>2241</v>
      </c>
      <c r="B694" t="s">
        <v>2242</v>
      </c>
      <c r="C694" t="s">
        <v>3118</v>
      </c>
      <c r="D694" t="s">
        <v>1655</v>
      </c>
      <c r="E694">
        <v>2488.120782</v>
      </c>
      <c r="F694">
        <v>602</v>
      </c>
      <c r="G694">
        <v>-43.135427952594803</v>
      </c>
      <c r="H694">
        <f>(Table2[[#This Row],[1Y Return vs Nifty]]-AVERAGE(Table2[1Y Return vs Nifty]))/_xlfn.STDEV.P(Table2[1Y Return vs Nifty])</f>
        <v>-1.146279478524397</v>
      </c>
      <c r="I694">
        <v>-4.1436642812597304</v>
      </c>
      <c r="J694">
        <f>(Table2[[#This Row],[1M Return vs Nifty]]-AVERAGE(Table2[1M Return vs Nifty]))/_xlfn.STDEV.P(Table2[1M Return vs Nifty])</f>
        <v>-0.24453312983569001</v>
      </c>
      <c r="K694">
        <v>-31.799009029844999</v>
      </c>
      <c r="L694">
        <f>(Table2[[#This Row],[6M Return vs Nifty]]-AVERAGE(Table2[6M Return vs Nifty]))/_xlfn.STDEV.P(Table2[6M Return vs Nifty])</f>
        <v>-1.2907399179118562</v>
      </c>
      <c r="M694">
        <v>-2.0573184055267402</v>
      </c>
      <c r="N694">
        <f>(Table2[[#This Row],[1W Return vs Nifty]]-AVERAGE(Table2[1W Return vs Nifty]))/_xlfn.STDEV.P(Table2[1W Return vs Nifty])</f>
        <v>-0.40838185728427889</v>
      </c>
      <c r="O694">
        <v>618.72</v>
      </c>
      <c r="P694">
        <v>623.55158285719006</v>
      </c>
      <c r="Q694">
        <v>668.93156204133095</v>
      </c>
      <c r="R694">
        <v>31.433535033937801</v>
      </c>
      <c r="S694" s="1">
        <f>(Table2[[#This Row],[Close Price]]-Table2[[#This Row],[20D EMA]])/Table2[[#This Row],[20D EMA]]</f>
        <v>-2.7023532454098827E-2</v>
      </c>
      <c r="T694" s="1">
        <f>(Table2[[#This Row],[Close Price]]-Table2[[#This Row],[50D EMA]])/Table2[[#This Row],[50D EMA]]</f>
        <v>-3.4562630341563809E-2</v>
      </c>
      <c r="U694" s="1">
        <f>(Table2[[#This Row],[Close Price]]-Table2[[#This Row],[200D EMA]])/Table2[[#This Row],[200D EMA]]</f>
        <v>-0.10005741370175546</v>
      </c>
      <c r="V694">
        <v>0.36377327426258599</v>
      </c>
      <c r="W694">
        <v>590</v>
      </c>
      <c r="X694">
        <v>612.6</v>
      </c>
      <c r="Y694">
        <v>581.04999999999995</v>
      </c>
      <c r="Z694">
        <v>612.6</v>
      </c>
      <c r="AA694">
        <v>581.04999999999995</v>
      </c>
      <c r="AB694">
        <v>670</v>
      </c>
      <c r="AC694" s="1">
        <f>(Table2[[#This Row],[Close Price]]/Table2[[#This Row],[Day Low]])-1</f>
        <v>2.0338983050847359E-2</v>
      </c>
      <c r="AD694" s="1">
        <f>(Table2[[#This Row],[Day High]]/Table2[[#This Row],[Close Price]])-1</f>
        <v>1.7607973421926992E-2</v>
      </c>
      <c r="AE694" s="1">
        <f>(Table2[[#This Row],[Close Price]]/Table2[[#This Row],[Current Week Low]])-1</f>
        <v>3.6055416917649241E-2</v>
      </c>
      <c r="AF694" s="1">
        <f>(Table2[[#This Row],[Current Week High]]/Table2[[#This Row],[Close Price]])-1</f>
        <v>1.7607973421926992E-2</v>
      </c>
      <c r="AG694" s="1">
        <f>(Table2[[#This Row],[Close Price]]/Table2[[#This Row],[Current Month Low]])-1</f>
        <v>3.6055416917649241E-2</v>
      </c>
      <c r="AH694" s="1">
        <f>(Table2[[#This Row],[Current Month High]]/Table2[[#This Row],[Close Price]])-1</f>
        <v>0.11295681063122931</v>
      </c>
      <c r="AI694">
        <v>50.332225913621201</v>
      </c>
      <c r="AJ694">
        <v>11.234294161123399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7.0000000000000007E-2</v>
      </c>
      <c r="AM694" t="s">
        <v>3159</v>
      </c>
      <c r="AN694">
        <v>-7.02</v>
      </c>
      <c r="AO694" t="s">
        <v>3158</v>
      </c>
      <c r="AQ694">
        <f>(Table2[[#This Row],[Sharpe Ratio]]-AVERAGE(Table2[Sharpe Ratio]))/_xlfn.STDEV.P(Table2[Sharpe Ratio])</f>
        <v>-0.67571570385832536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686</v>
      </c>
      <c r="AT694">
        <f>_xlfn.RANK.AVG(Table2[[#This Row],[6M Return vs Nifty Z-Score]],Table2[6M Return vs Nifty Z-Score])</f>
        <v>694</v>
      </c>
      <c r="AU694">
        <f>_xlfn.RANK.AVG(Table2[[#This Row],[Sharpe Ratio Z-Score]],Table2[Sharpe Ratio Z-Score])</f>
        <v>521.5</v>
      </c>
      <c r="AV694">
        <f>(Table2[[#This Row],[Rank 1Y]]+Table2[[#This Row],[Rank 6M]]+Table2[[#This Row],[Rank Sharpe]])/3</f>
        <v>633.83333333333337</v>
      </c>
    </row>
    <row r="695" spans="1:48" hidden="1" x14ac:dyDescent="0.3">
      <c r="A695" t="s">
        <v>2259</v>
      </c>
      <c r="B695" t="s">
        <v>2260</v>
      </c>
      <c r="C695" t="s">
        <v>3123</v>
      </c>
      <c r="D695" t="s">
        <v>94</v>
      </c>
      <c r="E695">
        <v>2413.56874174</v>
      </c>
      <c r="F695">
        <v>560.9</v>
      </c>
      <c r="G695">
        <v>-56.5065795027365</v>
      </c>
      <c r="H695">
        <f>(Table2[[#This Row],[1Y Return vs Nifty]]-AVERAGE(Table2[1Y Return vs Nifty]))/_xlfn.STDEV.P(Table2[1Y Return vs Nifty])</f>
        <v>-1.3818038214960118</v>
      </c>
      <c r="I695">
        <v>-18.0700877422058</v>
      </c>
      <c r="J695">
        <f>(Table2[[#This Row],[1M Return vs Nifty]]-AVERAGE(Table2[1M Return vs Nifty]))/_xlfn.STDEV.P(Table2[1M Return vs Nifty])</f>
        <v>-1.8028828047503336</v>
      </c>
      <c r="K695">
        <v>-26.3132631591129</v>
      </c>
      <c r="L695">
        <f>(Table2[[#This Row],[6M Return vs Nifty]]-AVERAGE(Table2[6M Return vs Nifty]))/_xlfn.STDEV.P(Table2[6M Return vs Nifty])</f>
        <v>-1.0901559134543986</v>
      </c>
      <c r="M695">
        <v>-16.135730644097499</v>
      </c>
      <c r="N695">
        <f>(Table2[[#This Row],[1W Return vs Nifty]]-AVERAGE(Table2[1W Return vs Nifty]))/_xlfn.STDEV.P(Table2[1W Return vs Nifty])</f>
        <v>-3.1643085291341393</v>
      </c>
      <c r="O695">
        <v>638.69000000000005</v>
      </c>
      <c r="P695">
        <v>675.22476381839499</v>
      </c>
      <c r="Q695">
        <v>747.78907840303805</v>
      </c>
      <c r="R695">
        <v>9.2052251312222406</v>
      </c>
      <c r="S695" s="1">
        <f>(Table2[[#This Row],[Close Price]]-Table2[[#This Row],[20D EMA]])/Table2[[#This Row],[20D EMA]]</f>
        <v>-0.12179617654887359</v>
      </c>
      <c r="T695" s="1">
        <f>(Table2[[#This Row],[Close Price]]-Table2[[#This Row],[50D EMA]])/Table2[[#This Row],[50D EMA]]</f>
        <v>-0.16931364183370387</v>
      </c>
      <c r="U695" s="1">
        <f>(Table2[[#This Row],[Close Price]]-Table2[[#This Row],[200D EMA]])/Table2[[#This Row],[200D EMA]]</f>
        <v>-0.24992218233803881</v>
      </c>
      <c r="V695">
        <v>0.86917067437290996</v>
      </c>
      <c r="W695">
        <v>540</v>
      </c>
      <c r="X695">
        <v>562.79999999999995</v>
      </c>
      <c r="Y695">
        <v>535</v>
      </c>
      <c r="Z695">
        <v>613.45000000000005</v>
      </c>
      <c r="AA695">
        <v>535</v>
      </c>
      <c r="AB695">
        <v>711</v>
      </c>
      <c r="AC695" s="1">
        <f>(Table2[[#This Row],[Close Price]]/Table2[[#This Row],[Day Low]])-1</f>
        <v>3.8703703703703685E-2</v>
      </c>
      <c r="AD695" s="1">
        <f>(Table2[[#This Row],[Day High]]/Table2[[#This Row],[Close Price]])-1</f>
        <v>3.3874130861115681E-3</v>
      </c>
      <c r="AE695" s="1">
        <f>(Table2[[#This Row],[Close Price]]/Table2[[#This Row],[Current Week Low]])-1</f>
        <v>4.8411214953270942E-2</v>
      </c>
      <c r="AF695" s="1">
        <f>(Table2[[#This Row],[Current Week High]]/Table2[[#This Row],[Close Price]])-1</f>
        <v>9.3688714565876463E-2</v>
      </c>
      <c r="AG695" s="1">
        <f>(Table2[[#This Row],[Close Price]]/Table2[[#This Row],[Current Month Low]])-1</f>
        <v>4.8411214953270942E-2</v>
      </c>
      <c r="AH695" s="1">
        <f>(Table2[[#This Row],[Current Month High]]/Table2[[#This Row],[Close Price]])-1</f>
        <v>0.26760563380281699</v>
      </c>
      <c r="AI695">
        <v>58.459618470315498</v>
      </c>
      <c r="AJ695">
        <v>4.8411214953270898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3158</v>
      </c>
      <c r="AN695">
        <v>-16.899999999999999</v>
      </c>
      <c r="AO695" t="s">
        <v>3158</v>
      </c>
      <c r="AQ695">
        <f>(Table2[[#This Row],[Sharpe Ratio]]-AVERAGE(Table2[Sharpe Ratio]))/_xlfn.STDEV.P(Table2[Sharpe Ratio])</f>
        <v>-0.67571570385832536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666</v>
      </c>
      <c r="AU695">
        <f>_xlfn.RANK.AVG(Table2[[#This Row],[Sharpe Ratio Z-Score]],Table2[Sharpe Ratio Z-Score])</f>
        <v>521.5</v>
      </c>
      <c r="AV695">
        <f>(Table2[[#This Row],[Rank 1Y]]+Table2[[#This Row],[Rank 6M]]+Table2[[#This Row],[Rank Sharpe]])/3</f>
        <v>635.5</v>
      </c>
    </row>
    <row r="696" spans="1:48" hidden="1" x14ac:dyDescent="0.3">
      <c r="A696" t="s">
        <v>1092</v>
      </c>
      <c r="B696" t="s">
        <v>1093</v>
      </c>
      <c r="C696" t="s">
        <v>3111</v>
      </c>
      <c r="D696" t="s">
        <v>21</v>
      </c>
      <c r="E696">
        <v>11515.177574339999</v>
      </c>
      <c r="F696">
        <v>768.9</v>
      </c>
      <c r="G696">
        <v>-34.421987602865499</v>
      </c>
      <c r="H696">
        <f>(Table2[[#This Row],[1Y Return vs Nifty]]-AVERAGE(Table2[1Y Return vs Nifty]))/_xlfn.STDEV.P(Table2[1Y Return vs Nifty])</f>
        <v>-0.99279776038691903</v>
      </c>
      <c r="I696">
        <v>1.77544064181304</v>
      </c>
      <c r="J696">
        <f>(Table2[[#This Row],[1M Return vs Nifty]]-AVERAGE(Table2[1M Return vs Nifty]))/_xlfn.STDEV.P(Table2[1M Return vs Nifty])</f>
        <v>0.41780743869025783</v>
      </c>
      <c r="K696">
        <v>-13.278294540932199</v>
      </c>
      <c r="L696">
        <f>(Table2[[#This Row],[6M Return vs Nifty]]-AVERAGE(Table2[6M Return vs Nifty]))/_xlfn.STDEV.P(Table2[6M Return vs Nifty])</f>
        <v>-0.6135377351750162</v>
      </c>
      <c r="M696">
        <v>-1.16244062532129</v>
      </c>
      <c r="N696">
        <f>(Table2[[#This Row],[1W Return vs Nifty]]-AVERAGE(Table2[1W Return vs Nifty]))/_xlfn.STDEV.P(Table2[1W Return vs Nifty])</f>
        <v>-0.23320460712837868</v>
      </c>
      <c r="O696">
        <v>784.59</v>
      </c>
      <c r="P696">
        <v>794.36320541109296</v>
      </c>
      <c r="Q696">
        <v>820.218861392907</v>
      </c>
      <c r="R696">
        <v>20.482022525852301</v>
      </c>
      <c r="S696" s="1">
        <f>(Table2[[#This Row],[Close Price]]-Table2[[#This Row],[20D EMA]])/Table2[[#This Row],[20D EMA]]</f>
        <v>-1.9997705808129155E-2</v>
      </c>
      <c r="T696" s="1">
        <f>(Table2[[#This Row],[Close Price]]-Table2[[#This Row],[50D EMA]])/Table2[[#This Row],[50D EMA]]</f>
        <v>-3.2054865126734382E-2</v>
      </c>
      <c r="U696" s="1">
        <f>(Table2[[#This Row],[Close Price]]-Table2[[#This Row],[200D EMA]])/Table2[[#This Row],[200D EMA]]</f>
        <v>-6.2567277843082789E-2</v>
      </c>
      <c r="V696">
        <v>0.88956799870771797</v>
      </c>
      <c r="W696">
        <v>762.3</v>
      </c>
      <c r="X696">
        <v>774</v>
      </c>
      <c r="Y696">
        <v>758</v>
      </c>
      <c r="Z696">
        <v>777.55</v>
      </c>
      <c r="AA696">
        <v>753.6</v>
      </c>
      <c r="AB696">
        <v>813.4</v>
      </c>
      <c r="AC696" s="1">
        <f>(Table2[[#This Row],[Close Price]]/Table2[[#This Row],[Day Low]])-1</f>
        <v>8.6580086580085869E-3</v>
      </c>
      <c r="AD696" s="1">
        <f>(Table2[[#This Row],[Day High]]/Table2[[#This Row],[Close Price]])-1</f>
        <v>6.6328521264142903E-3</v>
      </c>
      <c r="AE696" s="1">
        <f>(Table2[[#This Row],[Close Price]]/Table2[[#This Row],[Current Week Low]])-1</f>
        <v>1.4379947229551382E-2</v>
      </c>
      <c r="AF696" s="1">
        <f>(Table2[[#This Row],[Current Week High]]/Table2[[#This Row],[Close Price]])-1</f>
        <v>1.1249837430094889E-2</v>
      </c>
      <c r="AG696" s="1">
        <f>(Table2[[#This Row],[Close Price]]/Table2[[#This Row],[Current Month Low]])-1</f>
        <v>2.0302547770700619E-2</v>
      </c>
      <c r="AH696" s="1">
        <f>(Table2[[#This Row],[Current Month High]]/Table2[[#This Row],[Close Price]])-1</f>
        <v>5.7874886201066511E-2</v>
      </c>
      <c r="AI696">
        <v>24.983743009493999</v>
      </c>
      <c r="AJ696">
        <v>3.7651821862347998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3158</v>
      </c>
      <c r="AN696">
        <v>-4.5599999999999996</v>
      </c>
      <c r="AO696" t="s">
        <v>3158</v>
      </c>
      <c r="AP696">
        <v>-0.130047710169297</v>
      </c>
      <c r="AQ696">
        <f>(Table2[[#This Row],[Sharpe Ratio]]-AVERAGE(Table2[Sharpe Ratio]))/_xlfn.STDEV.P(Table2[Sharpe Ratio])</f>
        <v>-2.2214265631381496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653</v>
      </c>
      <c r="AT696">
        <f>_xlfn.RANK.AVG(Table2[[#This Row],[6M Return vs Nifty Z-Score]],Table2[6M Return vs Nifty Z-Score])</f>
        <v>530</v>
      </c>
      <c r="AU696">
        <f>_xlfn.RANK.AVG(Table2[[#This Row],[Sharpe Ratio Z-Score]],Table2[Sharpe Ratio Z-Score])</f>
        <v>727</v>
      </c>
      <c r="AV696">
        <f>(Table2[[#This Row],[Rank 1Y]]+Table2[[#This Row],[Rank 6M]]+Table2[[#This Row],[Rank Sharpe]])/3</f>
        <v>636.66666666666663</v>
      </c>
    </row>
    <row r="697" spans="1:48" hidden="1" x14ac:dyDescent="0.3">
      <c r="A697" t="s">
        <v>2042</v>
      </c>
      <c r="B697" t="s">
        <v>2043</v>
      </c>
      <c r="C697" t="s">
        <v>3124</v>
      </c>
      <c r="D697" t="s">
        <v>1442</v>
      </c>
      <c r="E697">
        <v>3110.1612916549998</v>
      </c>
      <c r="F697">
        <v>116.15</v>
      </c>
      <c r="G697">
        <v>-36.707193843315203</v>
      </c>
      <c r="H697">
        <f>(Table2[[#This Row],[1Y Return vs Nifty]]-AVERAGE(Table2[1Y Return vs Nifty]))/_xlfn.STDEV.P(Table2[1Y Return vs Nifty])</f>
        <v>-1.0330502170521676</v>
      </c>
      <c r="I697">
        <v>-6.0247881427931702</v>
      </c>
      <c r="J697">
        <f>(Table2[[#This Row],[1M Return vs Nifty]]-AVERAGE(Table2[1M Return vs Nifty]))/_xlfn.STDEV.P(Table2[1M Return vs Nifty])</f>
        <v>-0.45502857874369496</v>
      </c>
      <c r="K697">
        <v>-12.6695428885578</v>
      </c>
      <c r="L697">
        <f>(Table2[[#This Row],[6M Return vs Nifty]]-AVERAGE(Table2[6M Return vs Nifty]))/_xlfn.STDEV.P(Table2[6M Return vs Nifty])</f>
        <v>-0.59127898549344282</v>
      </c>
      <c r="M697">
        <v>-0.32817096239994897</v>
      </c>
      <c r="N697">
        <f>(Table2[[#This Row],[1W Return vs Nifty]]-AVERAGE(Table2[1W Return vs Nifty]))/_xlfn.STDEV.P(Table2[1W Return vs Nifty])</f>
        <v>-6.989172946870803E-2</v>
      </c>
      <c r="O697">
        <v>119.88</v>
      </c>
      <c r="P697">
        <v>124.606992866601</v>
      </c>
      <c r="Q697">
        <v>133.822751735807</v>
      </c>
      <c r="R697">
        <v>34.712394728650203</v>
      </c>
      <c r="S697" s="1">
        <f>(Table2[[#This Row],[Close Price]]-Table2[[#This Row],[20D EMA]])/Table2[[#This Row],[20D EMA]]</f>
        <v>-3.1114447781114364E-2</v>
      </c>
      <c r="T697" s="1">
        <f>(Table2[[#This Row],[Close Price]]-Table2[[#This Row],[50D EMA]])/Table2[[#This Row],[50D EMA]]</f>
        <v>-6.7869327973067287E-2</v>
      </c>
      <c r="U697" s="1">
        <f>(Table2[[#This Row],[Close Price]]-Table2[[#This Row],[200D EMA]])/Table2[[#This Row],[200D EMA]]</f>
        <v>-0.13206089029387588</v>
      </c>
      <c r="V697">
        <v>0.39021094598835598</v>
      </c>
      <c r="W697">
        <v>115</v>
      </c>
      <c r="X697">
        <v>117.2</v>
      </c>
      <c r="Y697">
        <v>110.5</v>
      </c>
      <c r="Z697">
        <v>117.2</v>
      </c>
      <c r="AA697">
        <v>110.01</v>
      </c>
      <c r="AB697">
        <v>131.6</v>
      </c>
      <c r="AC697" s="1">
        <f>(Table2[[#This Row],[Close Price]]/Table2[[#This Row],[Day Low]])-1</f>
        <v>1.0000000000000009E-2</v>
      </c>
      <c r="AD697" s="1">
        <f>(Table2[[#This Row],[Day High]]/Table2[[#This Row],[Close Price]])-1</f>
        <v>9.0400344382264297E-3</v>
      </c>
      <c r="AE697" s="1">
        <f>(Table2[[#This Row],[Close Price]]/Table2[[#This Row],[Current Week Low]])-1</f>
        <v>5.1131221719457054E-2</v>
      </c>
      <c r="AF697" s="1">
        <f>(Table2[[#This Row],[Current Week High]]/Table2[[#This Row],[Close Price]])-1</f>
        <v>9.0400344382264297E-3</v>
      </c>
      <c r="AG697" s="1">
        <f>(Table2[[#This Row],[Close Price]]/Table2[[#This Row],[Current Month Low]])-1</f>
        <v>5.5813107899281844E-2</v>
      </c>
      <c r="AH697" s="1">
        <f>(Table2[[#This Row],[Current Month High]]/Table2[[#This Row],[Close Price]])-1</f>
        <v>0.13301764959104601</v>
      </c>
      <c r="AI697">
        <v>37.580714593198401</v>
      </c>
      <c r="AJ697">
        <v>11.2015318334131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-0.12</v>
      </c>
      <c r="AM697" t="s">
        <v>3158</v>
      </c>
      <c r="AN697">
        <v>-6.29</v>
      </c>
      <c r="AO697" t="s">
        <v>3158</v>
      </c>
      <c r="AP697">
        <v>-0.114399628240164</v>
      </c>
      <c r="AQ697">
        <f>(Table2[[#This Row],[Sharpe Ratio]]-AVERAGE(Table2[Sharpe Ratio]))/_xlfn.STDEV.P(Table2[Sharpe Ratio])</f>
        <v>-2.0354378199817038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667</v>
      </c>
      <c r="AT697">
        <f>_xlfn.RANK.AVG(Table2[[#This Row],[6M Return vs Nifty Z-Score]],Table2[6M Return vs Nifty Z-Score])</f>
        <v>520</v>
      </c>
      <c r="AU697">
        <f>_xlfn.RANK.AVG(Table2[[#This Row],[Sharpe Ratio Z-Score]],Table2[Sharpe Ratio Z-Score])</f>
        <v>724</v>
      </c>
      <c r="AV697">
        <f>(Table2[[#This Row],[Rank 1Y]]+Table2[[#This Row],[Rank 6M]]+Table2[[#This Row],[Rank Sharpe]])/3</f>
        <v>637</v>
      </c>
    </row>
    <row r="698" spans="1:48" hidden="1" x14ac:dyDescent="0.3">
      <c r="A698" t="s">
        <v>1188</v>
      </c>
      <c r="B698" t="s">
        <v>1189</v>
      </c>
      <c r="C698" t="s">
        <v>3122</v>
      </c>
      <c r="D698" t="s">
        <v>311</v>
      </c>
      <c r="E698">
        <v>9985.3221513600001</v>
      </c>
      <c r="F698">
        <v>866.2</v>
      </c>
      <c r="G698">
        <v>-43.508205928280098</v>
      </c>
      <c r="H698">
        <f>(Table2[[#This Row],[1Y Return vs Nifty]]-AVERAGE(Table2[1Y Return vs Nifty]))/_xlfn.STDEV.P(Table2[1Y Return vs Nifty])</f>
        <v>-1.1528457258269069</v>
      </c>
      <c r="I698">
        <v>-6.36015735481514</v>
      </c>
      <c r="J698">
        <f>(Table2[[#This Row],[1M Return vs Nifty]]-AVERAGE(Table2[1M Return vs Nifty]))/_xlfn.STDEV.P(Table2[1M Return vs Nifty])</f>
        <v>-0.49255598152563745</v>
      </c>
      <c r="K698">
        <v>-16.236115158625999</v>
      </c>
      <c r="L698">
        <f>(Table2[[#This Row],[6M Return vs Nifty]]-AVERAGE(Table2[6M Return vs Nifty]))/_xlfn.STDEV.P(Table2[6M Return vs Nifty])</f>
        <v>-0.72168920954958027</v>
      </c>
      <c r="M698">
        <v>1.40572389808272</v>
      </c>
      <c r="N698">
        <f>(Table2[[#This Row],[1W Return vs Nifty]]-AVERAGE(Table2[1W Return vs Nifty]))/_xlfn.STDEV.P(Table2[1W Return vs Nifty])</f>
        <v>0.26952773142020625</v>
      </c>
      <c r="O698">
        <v>887.44</v>
      </c>
      <c r="P698">
        <v>927.30898883256805</v>
      </c>
      <c r="Q698">
        <v>975.38633871506397</v>
      </c>
      <c r="R698">
        <v>39.5966031499512</v>
      </c>
      <c r="S698" s="1">
        <f>(Table2[[#This Row],[Close Price]]-Table2[[#This Row],[20D EMA]])/Table2[[#This Row],[20D EMA]]</f>
        <v>-2.3934012440277663E-2</v>
      </c>
      <c r="T698" s="1">
        <f>(Table2[[#This Row],[Close Price]]-Table2[[#This Row],[50D EMA]])/Table2[[#This Row],[50D EMA]]</f>
        <v>-6.5899273670905451E-2</v>
      </c>
      <c r="U698" s="1">
        <f>(Table2[[#This Row],[Close Price]]-Table2[[#This Row],[200D EMA]])/Table2[[#This Row],[200D EMA]]</f>
        <v>-0.111941632132045</v>
      </c>
      <c r="V698">
        <v>0.373474462642778</v>
      </c>
      <c r="W698">
        <v>854.55</v>
      </c>
      <c r="X698">
        <v>871</v>
      </c>
      <c r="Y698">
        <v>827.05</v>
      </c>
      <c r="Z698">
        <v>871</v>
      </c>
      <c r="AA698">
        <v>827.05</v>
      </c>
      <c r="AB698">
        <v>973.95</v>
      </c>
      <c r="AC698" s="1">
        <f>(Table2[[#This Row],[Close Price]]/Table2[[#This Row],[Day Low]])-1</f>
        <v>1.3632906207945883E-2</v>
      </c>
      <c r="AD698" s="1">
        <f>(Table2[[#This Row],[Day High]]/Table2[[#This Row],[Close Price]])-1</f>
        <v>5.5414453936735164E-3</v>
      </c>
      <c r="AE698" s="1">
        <f>(Table2[[#This Row],[Close Price]]/Table2[[#This Row],[Current Week Low]])-1</f>
        <v>4.733692037966275E-2</v>
      </c>
      <c r="AF698" s="1">
        <f>(Table2[[#This Row],[Current Week High]]/Table2[[#This Row],[Close Price]])-1</f>
        <v>5.5414453936735164E-3</v>
      </c>
      <c r="AG698" s="1">
        <f>(Table2[[#This Row],[Close Price]]/Table2[[#This Row],[Current Month Low]])-1</f>
        <v>4.733692037966275E-2</v>
      </c>
      <c r="AH698" s="1">
        <f>(Table2[[#This Row],[Current Month High]]/Table2[[#This Row],[Close Price]])-1</f>
        <v>0.12439390441006704</v>
      </c>
      <c r="AI698">
        <v>28.145924728699999</v>
      </c>
      <c r="AJ698">
        <v>5.6148265561177997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3158</v>
      </c>
      <c r="AN698">
        <v>-4.3499999999999996</v>
      </c>
      <c r="AO698" t="s">
        <v>3158</v>
      </c>
      <c r="AP698">
        <v>-5.2505256450000003E-2</v>
      </c>
      <c r="AQ698">
        <f>(Table2[[#This Row],[Sharpe Ratio]]-AVERAGE(Table2[Sharpe Ratio]))/_xlfn.STDEV.P(Table2[Sharpe Ratio])</f>
        <v>-1.2997785570864604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687</v>
      </c>
      <c r="AT698">
        <f>_xlfn.RANK.AVG(Table2[[#This Row],[6M Return vs Nifty Z-Score]],Table2[6M Return vs Nifty Z-Score])</f>
        <v>568</v>
      </c>
      <c r="AU698">
        <f>_xlfn.RANK.AVG(Table2[[#This Row],[Sharpe Ratio Z-Score]],Table2[Sharpe Ratio Z-Score])</f>
        <v>664</v>
      </c>
      <c r="AV698">
        <f>(Table2[[#This Row],[Rank 1Y]]+Table2[[#This Row],[Rank 6M]]+Table2[[#This Row],[Rank Sharpe]])/3</f>
        <v>639.66666666666663</v>
      </c>
    </row>
    <row r="699" spans="1:48" hidden="1" x14ac:dyDescent="0.3">
      <c r="A699" t="s">
        <v>645</v>
      </c>
      <c r="B699" t="s">
        <v>646</v>
      </c>
      <c r="C699" t="s">
        <v>3112</v>
      </c>
      <c r="D699" t="s">
        <v>24</v>
      </c>
      <c r="E699">
        <v>28602.795875374999</v>
      </c>
      <c r="F699">
        <v>177.55</v>
      </c>
      <c r="G699">
        <v>-44.450646018231602</v>
      </c>
      <c r="H699">
        <f>(Table2[[#This Row],[1Y Return vs Nifty]]-AVERAGE(Table2[1Y Return vs Nifty]))/_xlfn.STDEV.P(Table2[1Y Return vs Nifty])</f>
        <v>-1.1694462094983065</v>
      </c>
      <c r="I699">
        <v>-5.9763183223036398</v>
      </c>
      <c r="J699">
        <f>(Table2[[#This Row],[1M Return vs Nifty]]-AVERAGE(Table2[1M Return vs Nifty]))/_xlfn.STDEV.P(Table2[1M Return vs Nifty])</f>
        <v>-0.44960486538219563</v>
      </c>
      <c r="K699">
        <v>-13.3887428772631</v>
      </c>
      <c r="L699">
        <f>(Table2[[#This Row],[6M Return vs Nifty]]-AVERAGE(Table2[6M Return vs Nifty]))/_xlfn.STDEV.P(Table2[6M Return vs Nifty])</f>
        <v>-0.61757623242023396</v>
      </c>
      <c r="M699">
        <v>2.8644629837848399</v>
      </c>
      <c r="N699">
        <f>(Table2[[#This Row],[1W Return vs Nifty]]-AVERAGE(Table2[1W Return vs Nifty]))/_xlfn.STDEV.P(Table2[1W Return vs Nifty])</f>
        <v>0.55508393516186338</v>
      </c>
      <c r="O699">
        <v>186.45</v>
      </c>
      <c r="P699">
        <v>192.826262399808</v>
      </c>
      <c r="Q699">
        <v>201.45328333296601</v>
      </c>
      <c r="R699">
        <v>44.199444999682001</v>
      </c>
      <c r="S699" s="1">
        <f>(Table2[[#This Row],[Close Price]]-Table2[[#This Row],[20D EMA]])/Table2[[#This Row],[20D EMA]]</f>
        <v>-4.7733976937516638E-2</v>
      </c>
      <c r="T699" s="1">
        <f>(Table2[[#This Row],[Close Price]]-Table2[[#This Row],[50D EMA]])/Table2[[#This Row],[50D EMA]]</f>
        <v>-7.9222934727293665E-2</v>
      </c>
      <c r="U699" s="1">
        <f>(Table2[[#This Row],[Close Price]]-Table2[[#This Row],[200D EMA]])/Table2[[#This Row],[200D EMA]]</f>
        <v>-0.11865422562241477</v>
      </c>
      <c r="V699">
        <v>0.94234384395980297</v>
      </c>
      <c r="W699">
        <v>177.15</v>
      </c>
      <c r="X699">
        <v>179.8</v>
      </c>
      <c r="Y699">
        <v>172.5</v>
      </c>
      <c r="Z699">
        <v>189.68</v>
      </c>
      <c r="AA699">
        <v>167.3</v>
      </c>
      <c r="AB699">
        <v>211.8</v>
      </c>
      <c r="AC699" s="1">
        <f>(Table2[[#This Row],[Close Price]]/Table2[[#This Row],[Day Low]])-1</f>
        <v>2.2579734688117359E-3</v>
      </c>
      <c r="AD699" s="1">
        <f>(Table2[[#This Row],[Day High]]/Table2[[#This Row],[Close Price]])-1</f>
        <v>1.2672486623486412E-2</v>
      </c>
      <c r="AE699" s="1">
        <f>(Table2[[#This Row],[Close Price]]/Table2[[#This Row],[Current Week Low]])-1</f>
        <v>2.9275362318840648E-2</v>
      </c>
      <c r="AF699" s="1">
        <f>(Table2[[#This Row],[Current Week High]]/Table2[[#This Row],[Close Price]])-1</f>
        <v>6.831878344128417E-2</v>
      </c>
      <c r="AG699" s="1">
        <f>(Table2[[#This Row],[Close Price]]/Table2[[#This Row],[Current Month Low]])-1</f>
        <v>6.1267184698146959E-2</v>
      </c>
      <c r="AH699" s="1">
        <f>(Table2[[#This Row],[Current Month High]]/Table2[[#This Row],[Close Price]])-1</f>
        <v>0.19290340749084756</v>
      </c>
      <c r="AI699">
        <v>48.183610250633599</v>
      </c>
      <c r="AJ699">
        <v>6.1267184698146897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3158</v>
      </c>
      <c r="AN699">
        <v>-11.25</v>
      </c>
      <c r="AO699" t="s">
        <v>3158</v>
      </c>
      <c r="AP699">
        <v>-9.0072241928183999E-2</v>
      </c>
      <c r="AQ699">
        <f>(Table2[[#This Row],[Sharpe Ratio]]-AVERAGE(Table2[Sharpe Ratio]))/_xlfn.STDEV.P(Table2[Sharpe Ratio])</f>
        <v>-1.7462892824844203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691</v>
      </c>
      <c r="AT699">
        <f>_xlfn.RANK.AVG(Table2[[#This Row],[6M Return vs Nifty Z-Score]],Table2[6M Return vs Nifty Z-Score])</f>
        <v>532</v>
      </c>
      <c r="AU699">
        <f>_xlfn.RANK.AVG(Table2[[#This Row],[Sharpe Ratio Z-Score]],Table2[Sharpe Ratio Z-Score])</f>
        <v>704</v>
      </c>
      <c r="AV699">
        <f>(Table2[[#This Row],[Rank 1Y]]+Table2[[#This Row],[Rank 6M]]+Table2[[#This Row],[Rank Sharpe]])/3</f>
        <v>642.33333333333337</v>
      </c>
    </row>
    <row r="700" spans="1:48" hidden="1" x14ac:dyDescent="0.3">
      <c r="A700" t="s">
        <v>1762</v>
      </c>
      <c r="B700" t="s">
        <v>1763</v>
      </c>
      <c r="C700" t="s">
        <v>3112</v>
      </c>
      <c r="D700" t="s">
        <v>397</v>
      </c>
      <c r="E700">
        <v>4484.0652566549998</v>
      </c>
      <c r="F700">
        <v>40.71</v>
      </c>
      <c r="G700">
        <v>-45.665193899446102</v>
      </c>
      <c r="H700">
        <f>(Table2[[#This Row],[1Y Return vs Nifty]]-AVERAGE(Table2[1Y Return vs Nifty]))/_xlfn.STDEV.P(Table2[1Y Return vs Nifty])</f>
        <v>-1.1908396991059822</v>
      </c>
      <c r="I700">
        <v>-6.8430139057977399</v>
      </c>
      <c r="J700">
        <f>(Table2[[#This Row],[1M Return vs Nifty]]-AVERAGE(Table2[1M Return vs Nifty]))/_xlfn.STDEV.P(Table2[1M Return vs Nifty])</f>
        <v>-0.54658703633050287</v>
      </c>
      <c r="K700">
        <v>-36.446172036908102</v>
      </c>
      <c r="L700">
        <f>(Table2[[#This Row],[6M Return vs Nifty]]-AVERAGE(Table2[6M Return vs Nifty]))/_xlfn.STDEV.P(Table2[6M Return vs Nifty])</f>
        <v>-1.4606614905272637</v>
      </c>
      <c r="M700">
        <v>-1.1357932333881399E-2</v>
      </c>
      <c r="N700">
        <f>(Table2[[#This Row],[1W Return vs Nifty]]-AVERAGE(Table2[1W Return vs Nifty]))/_xlfn.STDEV.P(Table2[1W Return vs Nifty])</f>
        <v>-7.8738353516022621E-3</v>
      </c>
      <c r="O700">
        <v>42.54</v>
      </c>
      <c r="P700">
        <v>45.143041337475701</v>
      </c>
      <c r="Q700">
        <v>49.348855046887898</v>
      </c>
      <c r="R700">
        <v>32.0859903712741</v>
      </c>
      <c r="S700" s="1">
        <f>(Table2[[#This Row],[Close Price]]-Table2[[#This Row],[20D EMA]])/Table2[[#This Row],[20D EMA]]</f>
        <v>-4.301833568406202E-2</v>
      </c>
      <c r="T700" s="1">
        <f>(Table2[[#This Row],[Close Price]]-Table2[[#This Row],[50D EMA]])/Table2[[#This Row],[50D EMA]]</f>
        <v>-9.8199882111079453E-2</v>
      </c>
      <c r="U700" s="1">
        <f>(Table2[[#This Row],[Close Price]]-Table2[[#This Row],[200D EMA]])/Table2[[#This Row],[200D EMA]]</f>
        <v>-0.17505684860732534</v>
      </c>
      <c r="V700">
        <v>1.2492098900063699</v>
      </c>
      <c r="W700">
        <v>39.82</v>
      </c>
      <c r="X700">
        <v>40.89</v>
      </c>
      <c r="Y700">
        <v>38.799999999999997</v>
      </c>
      <c r="Z700">
        <v>40.89</v>
      </c>
      <c r="AA700">
        <v>38.69</v>
      </c>
      <c r="AB700">
        <v>46.39</v>
      </c>
      <c r="AC700" s="1">
        <f>(Table2[[#This Row],[Close Price]]/Table2[[#This Row],[Day Low]])-1</f>
        <v>2.2350577599196342E-2</v>
      </c>
      <c r="AD700" s="1">
        <f>(Table2[[#This Row],[Day High]]/Table2[[#This Row],[Close Price]])-1</f>
        <v>4.4215180545319477E-3</v>
      </c>
      <c r="AE700" s="1">
        <f>(Table2[[#This Row],[Close Price]]/Table2[[#This Row],[Current Week Low]])-1</f>
        <v>4.9226804123711387E-2</v>
      </c>
      <c r="AF700" s="1">
        <f>(Table2[[#This Row],[Current Week High]]/Table2[[#This Row],[Close Price]])-1</f>
        <v>4.4215180545319477E-3</v>
      </c>
      <c r="AG700" s="1">
        <f>(Table2[[#This Row],[Close Price]]/Table2[[#This Row],[Current Month Low]])-1</f>
        <v>5.220987335228755E-2</v>
      </c>
      <c r="AH700" s="1">
        <f>(Table2[[#This Row],[Current Month High]]/Table2[[#This Row],[Close Price]])-1</f>
        <v>0.1395234586096783</v>
      </c>
      <c r="AI700">
        <v>67.772046180299597</v>
      </c>
      <c r="AJ700">
        <v>5.2209873352287497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-0.17</v>
      </c>
      <c r="AM700" t="s">
        <v>3158</v>
      </c>
      <c r="AN700">
        <v>-9.19</v>
      </c>
      <c r="AO700" t="s">
        <v>3158</v>
      </c>
      <c r="AQ700">
        <f>(Table2[[#This Row],[Sharpe Ratio]]-AVERAGE(Table2[Sharpe Ratio]))/_xlfn.STDEV.P(Table2[Sharpe Ratio])</f>
        <v>-0.67571570385832536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697</v>
      </c>
      <c r="AT700">
        <f>_xlfn.RANK.AVG(Table2[[#This Row],[6M Return vs Nifty Z-Score]],Table2[6M Return vs Nifty Z-Score])</f>
        <v>710</v>
      </c>
      <c r="AU700">
        <f>_xlfn.RANK.AVG(Table2[[#This Row],[Sharpe Ratio Z-Score]],Table2[Sharpe Ratio Z-Score])</f>
        <v>521.5</v>
      </c>
      <c r="AV700">
        <f>(Table2[[#This Row],[Rank 1Y]]+Table2[[#This Row],[Rank 6M]]+Table2[[#This Row],[Rank Sharpe]])/3</f>
        <v>642.83333333333337</v>
      </c>
    </row>
    <row r="701" spans="1:48" hidden="1" x14ac:dyDescent="0.3">
      <c r="A701" t="s">
        <v>370</v>
      </c>
      <c r="B701" t="s">
        <v>371</v>
      </c>
      <c r="C701" t="s">
        <v>3112</v>
      </c>
      <c r="D701" t="s">
        <v>372</v>
      </c>
      <c r="E701">
        <v>65069.212341600003</v>
      </c>
      <c r="F701">
        <v>684</v>
      </c>
      <c r="G701">
        <v>-36.0092355488786</v>
      </c>
      <c r="H701">
        <f>(Table2[[#This Row],[1Y Return vs Nifty]]-AVERAGE(Table2[1Y Return vs Nifty]))/_xlfn.STDEV.P(Table2[1Y Return vs Nifty])</f>
        <v>-1.020756124946314</v>
      </c>
      <c r="I701">
        <v>-6.8621479479730496</v>
      </c>
      <c r="J701">
        <f>(Table2[[#This Row],[1M Return vs Nifty]]-AVERAGE(Table2[1M Return vs Nifty]))/_xlfn.STDEV.P(Table2[1M Return vs Nifty])</f>
        <v>-0.54872811214133932</v>
      </c>
      <c r="K701">
        <v>-13.762426082661699</v>
      </c>
      <c r="L701">
        <f>(Table2[[#This Row],[6M Return vs Nifty]]-AVERAGE(Table2[6M Return vs Nifty]))/_xlfn.STDEV.P(Table2[6M Return vs Nifty])</f>
        <v>-0.63123980260806456</v>
      </c>
      <c r="M701">
        <v>-2.6343790058553802</v>
      </c>
      <c r="N701">
        <f>(Table2[[#This Row],[1W Return vs Nifty]]-AVERAGE(Table2[1W Return vs Nifty]))/_xlfn.STDEV.P(Table2[1W Return vs Nifty])</f>
        <v>-0.52134464547159531</v>
      </c>
      <c r="O701">
        <v>718.73</v>
      </c>
      <c r="P701">
        <v>734.87467548454299</v>
      </c>
      <c r="Q701">
        <v>740.59520658669305</v>
      </c>
      <c r="R701">
        <v>31.458110069930399</v>
      </c>
      <c r="S701" s="1">
        <f>(Table2[[#This Row],[Close Price]]-Table2[[#This Row],[20D EMA]])/Table2[[#This Row],[20D EMA]]</f>
        <v>-4.8321344593936548E-2</v>
      </c>
      <c r="T701" s="1">
        <f>(Table2[[#This Row],[Close Price]]-Table2[[#This Row],[50D EMA]])/Table2[[#This Row],[50D EMA]]</f>
        <v>-6.9229049770967457E-2</v>
      </c>
      <c r="U701" s="1">
        <f>(Table2[[#This Row],[Close Price]]-Table2[[#This Row],[200D EMA]])/Table2[[#This Row],[200D EMA]]</f>
        <v>-7.6418542927833677E-2</v>
      </c>
      <c r="V701">
        <v>1.0200106996540199</v>
      </c>
      <c r="W701">
        <v>665</v>
      </c>
      <c r="X701">
        <v>695.9</v>
      </c>
      <c r="Y701">
        <v>659.8</v>
      </c>
      <c r="Z701">
        <v>702</v>
      </c>
      <c r="AA701">
        <v>659.8</v>
      </c>
      <c r="AB701">
        <v>780</v>
      </c>
      <c r="AC701" s="1">
        <f>(Table2[[#This Row],[Close Price]]/Table2[[#This Row],[Day Low]])-1</f>
        <v>2.857142857142847E-2</v>
      </c>
      <c r="AD701" s="1">
        <f>(Table2[[#This Row],[Day High]]/Table2[[#This Row],[Close Price]])-1</f>
        <v>1.7397660818713412E-2</v>
      </c>
      <c r="AE701" s="1">
        <f>(Table2[[#This Row],[Close Price]]/Table2[[#This Row],[Current Week Low]])-1</f>
        <v>3.6677781145801891E-2</v>
      </c>
      <c r="AF701" s="1">
        <f>(Table2[[#This Row],[Current Week High]]/Table2[[#This Row],[Close Price]])-1</f>
        <v>2.6315789473684292E-2</v>
      </c>
      <c r="AG701" s="1">
        <f>(Table2[[#This Row],[Close Price]]/Table2[[#This Row],[Current Month Low]])-1</f>
        <v>3.6677781145801891E-2</v>
      </c>
      <c r="AH701" s="1">
        <f>(Table2[[#This Row],[Current Month High]]/Table2[[#This Row],[Close Price]])-1</f>
        <v>0.14035087719298245</v>
      </c>
      <c r="AI701">
        <v>19.502923976608098</v>
      </c>
      <c r="AJ701">
        <v>5.5637009028474296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-0.06</v>
      </c>
      <c r="AM701" t="s">
        <v>3158</v>
      </c>
      <c r="AN701">
        <v>-7.26</v>
      </c>
      <c r="AO701" t="s">
        <v>3158</v>
      </c>
      <c r="AP701">
        <v>-0.15176971674352199</v>
      </c>
      <c r="AQ701">
        <f>(Table2[[#This Row],[Sharpe Ratio]]-AVERAGE(Table2[Sharpe Ratio]))/_xlfn.STDEV.P(Table2[Sharpe Ratio])</f>
        <v>-2.4796082827810246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664</v>
      </c>
      <c r="AT701">
        <f>_xlfn.RANK.AVG(Table2[[#This Row],[6M Return vs Nifty Z-Score]],Table2[6M Return vs Nifty Z-Score])</f>
        <v>537</v>
      </c>
      <c r="AU701">
        <f>_xlfn.RANK.AVG(Table2[[#This Row],[Sharpe Ratio Z-Score]],Table2[Sharpe Ratio Z-Score])</f>
        <v>731</v>
      </c>
      <c r="AV701">
        <f>(Table2[[#This Row],[Rank 1Y]]+Table2[[#This Row],[Rank 6M]]+Table2[[#This Row],[Rank Sharpe]])/3</f>
        <v>644</v>
      </c>
    </row>
    <row r="702" spans="1:48" hidden="1" x14ac:dyDescent="0.3">
      <c r="A702" t="s">
        <v>1369</v>
      </c>
      <c r="B702" t="s">
        <v>1370</v>
      </c>
      <c r="C702" t="s">
        <v>3126</v>
      </c>
      <c r="D702" t="s">
        <v>473</v>
      </c>
      <c r="E702">
        <v>8016.8463787800001</v>
      </c>
      <c r="F702">
        <v>729.65</v>
      </c>
      <c r="G702">
        <v>-44.096165429979401</v>
      </c>
      <c r="H702">
        <f>(Table2[[#This Row],[1Y Return vs Nifty]]-AVERAGE(Table2[1Y Return vs Nifty]))/_xlfn.STDEV.P(Table2[1Y Return vs Nifty])</f>
        <v>-1.1632022590553541</v>
      </c>
      <c r="I702">
        <v>4.8790927539051498</v>
      </c>
      <c r="J702">
        <f>(Table2[[#This Row],[1M Return vs Nifty]]-AVERAGE(Table2[1M Return vs Nifty]))/_xlfn.STDEV.P(Table2[1M Return vs Nifty])</f>
        <v>0.76510229680584763</v>
      </c>
      <c r="K702">
        <v>-20.039385878391599</v>
      </c>
      <c r="L702">
        <f>(Table2[[#This Row],[6M Return vs Nifty]]-AVERAGE(Table2[6M Return vs Nifty]))/_xlfn.STDEV.P(Table2[6M Return vs Nifty])</f>
        <v>-0.86075421346755643</v>
      </c>
      <c r="M702">
        <v>4.0875972649958401</v>
      </c>
      <c r="N702">
        <f>(Table2[[#This Row],[1W Return vs Nifty]]-AVERAGE(Table2[1W Return vs Nifty]))/_xlfn.STDEV.P(Table2[1W Return vs Nifty])</f>
        <v>0.79451920184684532</v>
      </c>
      <c r="O702">
        <v>724.3</v>
      </c>
      <c r="P702">
        <v>742.87337335374696</v>
      </c>
      <c r="Q702">
        <v>806.85871565053196</v>
      </c>
      <c r="R702">
        <v>54.215327775798798</v>
      </c>
      <c r="S702" s="1">
        <f>(Table2[[#This Row],[Close Price]]-Table2[[#This Row],[20D EMA]])/Table2[[#This Row],[20D EMA]]</f>
        <v>7.3864420820102484E-3</v>
      </c>
      <c r="T702" s="1">
        <f>(Table2[[#This Row],[Close Price]]-Table2[[#This Row],[50D EMA]])/Table2[[#This Row],[50D EMA]]</f>
        <v>-1.7800305984920762E-2</v>
      </c>
      <c r="U702" s="1">
        <f>(Table2[[#This Row],[Close Price]]-Table2[[#This Row],[200D EMA]])/Table2[[#This Row],[200D EMA]]</f>
        <v>-9.5690502132436225E-2</v>
      </c>
      <c r="V702">
        <v>0.78451415934072399</v>
      </c>
      <c r="W702">
        <v>722</v>
      </c>
      <c r="X702">
        <v>734.4</v>
      </c>
      <c r="Y702">
        <v>672.8</v>
      </c>
      <c r="Z702">
        <v>740</v>
      </c>
      <c r="AA702">
        <v>672.8</v>
      </c>
      <c r="AB702">
        <v>784.1</v>
      </c>
      <c r="AC702" s="1">
        <f>(Table2[[#This Row],[Close Price]]/Table2[[#This Row],[Day Low]])-1</f>
        <v>1.0595567867035971E-2</v>
      </c>
      <c r="AD702" s="1">
        <f>(Table2[[#This Row],[Day High]]/Table2[[#This Row],[Close Price]])-1</f>
        <v>6.5099705338176328E-3</v>
      </c>
      <c r="AE702" s="1">
        <f>(Table2[[#This Row],[Close Price]]/Table2[[#This Row],[Current Week Low]])-1</f>
        <v>8.4497621878715901E-2</v>
      </c>
      <c r="AF702" s="1">
        <f>(Table2[[#This Row],[Current Week High]]/Table2[[#This Row],[Close Price]])-1</f>
        <v>1.4184883163160356E-2</v>
      </c>
      <c r="AG702" s="1">
        <f>(Table2[[#This Row],[Close Price]]/Table2[[#This Row],[Current Month Low]])-1</f>
        <v>8.4497621878715901E-2</v>
      </c>
      <c r="AH702" s="1">
        <f>(Table2[[#This Row],[Current Month High]]/Table2[[#This Row],[Close Price]])-1</f>
        <v>7.4624820119235213E-2</v>
      </c>
      <c r="AI702">
        <v>51.620640032892403</v>
      </c>
      <c r="AJ702">
        <v>8.4497621878715901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-0.02</v>
      </c>
      <c r="AM702" t="s">
        <v>3158</v>
      </c>
      <c r="AN702">
        <v>-0.51</v>
      </c>
      <c r="AO702" t="s">
        <v>3158</v>
      </c>
      <c r="AP702">
        <v>-4.0723197459219998E-2</v>
      </c>
      <c r="AQ702">
        <f>(Table2[[#This Row],[Sharpe Ratio]]-AVERAGE(Table2[Sharpe Ratio]))/_xlfn.STDEV.P(Table2[Sharpe Ratio])</f>
        <v>-1.1597402857242343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689</v>
      </c>
      <c r="AT702">
        <f>_xlfn.RANK.AVG(Table2[[#This Row],[6M Return vs Nifty Z-Score]],Table2[6M Return vs Nifty Z-Score])</f>
        <v>606</v>
      </c>
      <c r="AU702">
        <f>_xlfn.RANK.AVG(Table2[[#This Row],[Sharpe Ratio Z-Score]],Table2[Sharpe Ratio Z-Score])</f>
        <v>641</v>
      </c>
      <c r="AV702">
        <f>(Table2[[#This Row],[Rank 1Y]]+Table2[[#This Row],[Rank 6M]]+Table2[[#This Row],[Rank Sharpe]])/3</f>
        <v>645.33333333333337</v>
      </c>
    </row>
    <row r="703" spans="1:48" hidden="1" x14ac:dyDescent="0.3">
      <c r="A703" t="s">
        <v>1349</v>
      </c>
      <c r="B703" t="s">
        <v>1350</v>
      </c>
      <c r="C703" t="s">
        <v>3115</v>
      </c>
      <c r="D703" t="s">
        <v>48</v>
      </c>
      <c r="E703">
        <v>8205.4051925250005</v>
      </c>
      <c r="F703">
        <v>319.85000000000002</v>
      </c>
      <c r="G703">
        <v>-32.4945035998525</v>
      </c>
      <c r="H703">
        <f>(Table2[[#This Row],[1Y Return vs Nifty]]-AVERAGE(Table2[1Y Return vs Nifty]))/_xlfn.STDEV.P(Table2[1Y Return vs Nifty])</f>
        <v>-0.95884635375634175</v>
      </c>
      <c r="I703">
        <v>-19.981174344895798</v>
      </c>
      <c r="J703">
        <f>(Table2[[#This Row],[1M Return vs Nifty]]-AVERAGE(Table2[1M Return vs Nifty]))/_xlfn.STDEV.P(Table2[1M Return vs Nifty])</f>
        <v>-2.0167310475807563</v>
      </c>
      <c r="K703">
        <v>-36.3722212985857</v>
      </c>
      <c r="L703">
        <f>(Table2[[#This Row],[6M Return vs Nifty]]-AVERAGE(Table2[6M Return vs Nifty]))/_xlfn.STDEV.P(Table2[6M Return vs Nifty])</f>
        <v>-1.4579575126954738</v>
      </c>
      <c r="M703">
        <v>-5.2964643580749904</v>
      </c>
      <c r="N703">
        <f>(Table2[[#This Row],[1W Return vs Nifty]]-AVERAGE(Table2[1W Return vs Nifty]))/_xlfn.STDEV.P(Table2[1W Return vs Nifty])</f>
        <v>-1.0424625031248143</v>
      </c>
      <c r="O703">
        <v>380.26</v>
      </c>
      <c r="P703">
        <v>418.81251727371199</v>
      </c>
      <c r="Q703">
        <v>432.819411232758</v>
      </c>
      <c r="R703">
        <v>22.7359636575734</v>
      </c>
      <c r="S703" s="1">
        <f>(Table2[[#This Row],[Close Price]]-Table2[[#This Row],[20D EMA]])/Table2[[#This Row],[20D EMA]]</f>
        <v>-0.15886498711407976</v>
      </c>
      <c r="T703" s="1">
        <f>(Table2[[#This Row],[Close Price]]-Table2[[#This Row],[50D EMA]])/Table2[[#This Row],[50D EMA]]</f>
        <v>-0.23629312208220296</v>
      </c>
      <c r="U703" s="1">
        <f>(Table2[[#This Row],[Close Price]]-Table2[[#This Row],[200D EMA]])/Table2[[#This Row],[200D EMA]]</f>
        <v>-0.26100819025421723</v>
      </c>
      <c r="V703">
        <v>2.7694943431428798</v>
      </c>
      <c r="W703">
        <v>315.75</v>
      </c>
      <c r="X703">
        <v>323.8</v>
      </c>
      <c r="Y703">
        <v>300.2</v>
      </c>
      <c r="Z703">
        <v>329</v>
      </c>
      <c r="AA703">
        <v>299</v>
      </c>
      <c r="AB703">
        <v>469.65</v>
      </c>
      <c r="AC703" s="1">
        <f>(Table2[[#This Row],[Close Price]]/Table2[[#This Row],[Day Low]])-1</f>
        <v>1.2984956452890106E-2</v>
      </c>
      <c r="AD703" s="1">
        <f>(Table2[[#This Row],[Day High]]/Table2[[#This Row],[Close Price]])-1</f>
        <v>1.2349538846334163E-2</v>
      </c>
      <c r="AE703" s="1">
        <f>(Table2[[#This Row],[Close Price]]/Table2[[#This Row],[Current Week Low]])-1</f>
        <v>6.5456362425050152E-2</v>
      </c>
      <c r="AF703" s="1">
        <f>(Table2[[#This Row],[Current Week High]]/Table2[[#This Row],[Close Price]])-1</f>
        <v>2.8607159606065302E-2</v>
      </c>
      <c r="AG703" s="1">
        <f>(Table2[[#This Row],[Close Price]]/Table2[[#This Row],[Current Month Low]])-1</f>
        <v>6.9732441471572093E-2</v>
      </c>
      <c r="AH703" s="1">
        <f>(Table2[[#This Row],[Current Month High]]/Table2[[#This Row],[Close Price]])-1</f>
        <v>0.46834453650148489</v>
      </c>
      <c r="AI703">
        <v>79.709238705643202</v>
      </c>
      <c r="AJ703">
        <v>6.9732441471572004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-0.32</v>
      </c>
      <c r="AM703" t="s">
        <v>3158</v>
      </c>
      <c r="AN703">
        <v>-29.06</v>
      </c>
      <c r="AO703" t="s">
        <v>3158</v>
      </c>
      <c r="AP703">
        <v>-1.9441714544894E-2</v>
      </c>
      <c r="AQ703">
        <f>(Table2[[#This Row],[Sharpe Ratio]]-AVERAGE(Table2[Sharpe Ratio]))/_xlfn.STDEV.P(Table2[Sharpe Ratio])</f>
        <v>-0.90679450759843128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646</v>
      </c>
      <c r="AT703">
        <f>_xlfn.RANK.AVG(Table2[[#This Row],[6M Return vs Nifty Z-Score]],Table2[6M Return vs Nifty Z-Score])</f>
        <v>709</v>
      </c>
      <c r="AU703">
        <f>_xlfn.RANK.AVG(Table2[[#This Row],[Sharpe Ratio Z-Score]],Table2[Sharpe Ratio Z-Score])</f>
        <v>595</v>
      </c>
      <c r="AV703">
        <f>(Table2[[#This Row],[Rank 1Y]]+Table2[[#This Row],[Rank 6M]]+Table2[[#This Row],[Rank Sharpe]])/3</f>
        <v>650</v>
      </c>
    </row>
    <row r="704" spans="1:48" hidden="1" x14ac:dyDescent="0.3">
      <c r="A704" t="s">
        <v>1692</v>
      </c>
      <c r="B704" t="s">
        <v>1693</v>
      </c>
      <c r="C704" t="s">
        <v>3123</v>
      </c>
      <c r="D704" t="s">
        <v>267</v>
      </c>
      <c r="E704">
        <v>5022.7336143900002</v>
      </c>
      <c r="F704">
        <v>1632.9</v>
      </c>
      <c r="G704">
        <v>-61.097506649177497</v>
      </c>
      <c r="H704">
        <f>(Table2[[#This Row],[1Y Return vs Nifty]]-AVERAGE(Table2[1Y Return vs Nifty]))/_xlfn.STDEV.P(Table2[1Y Return vs Nifty])</f>
        <v>-1.4626700876318262</v>
      </c>
      <c r="I704">
        <v>-2.8630321262362299</v>
      </c>
      <c r="J704">
        <f>(Table2[[#This Row],[1M Return vs Nifty]]-AVERAGE(Table2[1M Return vs Nifty]))/_xlfn.STDEV.P(Table2[1M Return vs Nifty])</f>
        <v>-0.10123196510645535</v>
      </c>
      <c r="K704">
        <v>-21.1019994855866</v>
      </c>
      <c r="L704">
        <f>(Table2[[#This Row],[6M Return vs Nifty]]-AVERAGE(Table2[6M Return vs Nifty]))/_xlfn.STDEV.P(Table2[6M Return vs Nifty])</f>
        <v>-0.89960823579099891</v>
      </c>
      <c r="M704">
        <v>0.71364672883047098</v>
      </c>
      <c r="N704">
        <f>(Table2[[#This Row],[1W Return vs Nifty]]-AVERAGE(Table2[1W Return vs Nifty]))/_xlfn.STDEV.P(Table2[1W Return vs Nifty])</f>
        <v>0.13404981690828868</v>
      </c>
      <c r="O704">
        <v>1651.92</v>
      </c>
      <c r="P704">
        <v>1718.62327824927</v>
      </c>
      <c r="Q704">
        <v>1857.27714932557</v>
      </c>
      <c r="R704">
        <v>40.461608984718097</v>
      </c>
      <c r="S704" s="1">
        <f>(Table2[[#This Row],[Close Price]]-Table2[[#This Row],[20D EMA]])/Table2[[#This Row],[20D EMA]]</f>
        <v>-1.1513874763911074E-2</v>
      </c>
      <c r="T704" s="1">
        <f>(Table2[[#This Row],[Close Price]]-Table2[[#This Row],[50D EMA]])/Table2[[#This Row],[50D EMA]]</f>
        <v>-4.9879039423110019E-2</v>
      </c>
      <c r="U704" s="1">
        <f>(Table2[[#This Row],[Close Price]]-Table2[[#This Row],[200D EMA]])/Table2[[#This Row],[200D EMA]]</f>
        <v>-0.12080972912795897</v>
      </c>
      <c r="V704">
        <v>1.4522149478212101</v>
      </c>
      <c r="W704">
        <v>1550.05</v>
      </c>
      <c r="X704">
        <v>1645</v>
      </c>
      <c r="Y704">
        <v>1495.4</v>
      </c>
      <c r="Z704">
        <v>1645</v>
      </c>
      <c r="AA704">
        <v>1495.4</v>
      </c>
      <c r="AB704">
        <v>1841.95</v>
      </c>
      <c r="AC704" s="1">
        <f>(Table2[[#This Row],[Close Price]]/Table2[[#This Row],[Day Low]])-1</f>
        <v>5.3449888713267502E-2</v>
      </c>
      <c r="AD704" s="1">
        <f>(Table2[[#This Row],[Day High]]/Table2[[#This Row],[Close Price]])-1</f>
        <v>7.4101292179558076E-3</v>
      </c>
      <c r="AE704" s="1">
        <f>(Table2[[#This Row],[Close Price]]/Table2[[#This Row],[Current Week Low]])-1</f>
        <v>9.1948642503677958E-2</v>
      </c>
      <c r="AF704" s="1">
        <f>(Table2[[#This Row],[Current Week High]]/Table2[[#This Row],[Close Price]])-1</f>
        <v>7.4101292179558076E-3</v>
      </c>
      <c r="AG704" s="1">
        <f>(Table2[[#This Row],[Close Price]]/Table2[[#This Row],[Current Month Low]])-1</f>
        <v>9.1948642503677958E-2</v>
      </c>
      <c r="AH704" s="1">
        <f>(Table2[[#This Row],[Current Month High]]/Table2[[#This Row],[Close Price]])-1</f>
        <v>0.12802376140608729</v>
      </c>
      <c r="AI704">
        <v>58.184824545287498</v>
      </c>
      <c r="AJ704">
        <v>9.1948642503677895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-0.06</v>
      </c>
      <c r="AM704" t="s">
        <v>3158</v>
      </c>
      <c r="AN704">
        <v>-8.3000000000000007</v>
      </c>
      <c r="AO704" t="s">
        <v>3158</v>
      </c>
      <c r="AP704">
        <v>-2.3546647940905E-2</v>
      </c>
      <c r="AQ704">
        <f>(Table2[[#This Row],[Sharpe Ratio]]-AVERAGE(Table2[Sharpe Ratio]))/_xlfn.STDEV.P(Table2[Sharpe Ratio])</f>
        <v>-0.95558460254569788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723</v>
      </c>
      <c r="AT704">
        <f>_xlfn.RANK.AVG(Table2[[#This Row],[6M Return vs Nifty Z-Score]],Table2[6M Return vs Nifty Z-Score])</f>
        <v>618</v>
      </c>
      <c r="AU704">
        <f>_xlfn.RANK.AVG(Table2[[#This Row],[Sharpe Ratio Z-Score]],Table2[Sharpe Ratio Z-Score])</f>
        <v>611</v>
      </c>
      <c r="AV704">
        <f>(Table2[[#This Row],[Rank 1Y]]+Table2[[#This Row],[Rank 6M]]+Table2[[#This Row],[Rank Sharpe]])/3</f>
        <v>650.66666666666663</v>
      </c>
    </row>
    <row r="705" spans="1:48" hidden="1" x14ac:dyDescent="0.3">
      <c r="A705" t="s">
        <v>2326</v>
      </c>
      <c r="B705" t="s">
        <v>2327</v>
      </c>
      <c r="C705" t="s">
        <v>3112</v>
      </c>
      <c r="D705" t="s">
        <v>24</v>
      </c>
      <c r="E705">
        <v>2271.3620878080001</v>
      </c>
      <c r="F705">
        <v>44.11</v>
      </c>
      <c r="G705">
        <v>-63.285449926653698</v>
      </c>
      <c r="H705">
        <f>(Table2[[#This Row],[1Y Return vs Nifty]]-AVERAGE(Table2[1Y Return vs Nifty]))/_xlfn.STDEV.P(Table2[1Y Return vs Nifty])</f>
        <v>-1.5012093189728459</v>
      </c>
      <c r="I705">
        <v>-1.4875163880922699</v>
      </c>
      <c r="J705">
        <f>(Table2[[#This Row],[1M Return vs Nifty]]-AVERAGE(Table2[1M Return vs Nifty]))/_xlfn.STDEV.P(Table2[1M Return vs Nifty])</f>
        <v>5.2686555997526544E-2</v>
      </c>
      <c r="K705">
        <v>-36.188681937919299</v>
      </c>
      <c r="L705">
        <f>(Table2[[#This Row],[6M Return vs Nifty]]-AVERAGE(Table2[6M Return vs Nifty]))/_xlfn.STDEV.P(Table2[6M Return vs Nifty])</f>
        <v>-1.4512464727009953</v>
      </c>
      <c r="M705">
        <v>-2.71099229309069</v>
      </c>
      <c r="N705">
        <f>(Table2[[#This Row],[1W Return vs Nifty]]-AVERAGE(Table2[1W Return vs Nifty]))/_xlfn.STDEV.P(Table2[1W Return vs Nifty])</f>
        <v>-0.53634211806523202</v>
      </c>
      <c r="O705">
        <v>45.12</v>
      </c>
      <c r="P705">
        <v>47.153480584035698</v>
      </c>
      <c r="Q705">
        <v>55.692627008031302</v>
      </c>
      <c r="R705">
        <v>33.009298693428804</v>
      </c>
      <c r="S705" s="1">
        <f>(Table2[[#This Row],[Close Price]]-Table2[[#This Row],[20D EMA]])/Table2[[#This Row],[20D EMA]]</f>
        <v>-2.2384751773049601E-2</v>
      </c>
      <c r="T705" s="1">
        <f>(Table2[[#This Row],[Close Price]]-Table2[[#This Row],[50D EMA]])/Table2[[#This Row],[50D EMA]]</f>
        <v>-6.4544134310757548E-2</v>
      </c>
      <c r="U705" s="1">
        <f>(Table2[[#This Row],[Close Price]]-Table2[[#This Row],[200D EMA]])/Table2[[#This Row],[200D EMA]]</f>
        <v>-0.20797415439499736</v>
      </c>
      <c r="V705">
        <v>0.68799369904658203</v>
      </c>
      <c r="W705">
        <v>43.27</v>
      </c>
      <c r="X705">
        <v>44.38</v>
      </c>
      <c r="Y705">
        <v>42.01</v>
      </c>
      <c r="Z705">
        <v>44.38</v>
      </c>
      <c r="AA705">
        <v>42.01</v>
      </c>
      <c r="AB705">
        <v>48.09</v>
      </c>
      <c r="AC705" s="1">
        <f>(Table2[[#This Row],[Close Price]]/Table2[[#This Row],[Day Low]])-1</f>
        <v>1.9412988213542759E-2</v>
      </c>
      <c r="AD705" s="1">
        <f>(Table2[[#This Row],[Day High]]/Table2[[#This Row],[Close Price]])-1</f>
        <v>6.1210609839039698E-3</v>
      </c>
      <c r="AE705" s="1">
        <f>(Table2[[#This Row],[Close Price]]/Table2[[#This Row],[Current Week Low]])-1</f>
        <v>4.9988098071887643E-2</v>
      </c>
      <c r="AF705" s="1">
        <f>(Table2[[#This Row],[Current Week High]]/Table2[[#This Row],[Close Price]])-1</f>
        <v>6.1210609839039698E-3</v>
      </c>
      <c r="AG705" s="1">
        <f>(Table2[[#This Row],[Close Price]]/Table2[[#This Row],[Current Month Low]])-1</f>
        <v>4.9988098071887643E-2</v>
      </c>
      <c r="AH705" s="1">
        <f>(Table2[[#This Row],[Current Month High]]/Table2[[#This Row],[Close Price]])-1</f>
        <v>9.0228973021990511E-2</v>
      </c>
      <c r="AI705">
        <v>86.805712990251607</v>
      </c>
      <c r="AJ705">
        <v>4.9988098071887599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-0.17</v>
      </c>
      <c r="AM705" t="s">
        <v>3158</v>
      </c>
      <c r="AN705">
        <v>-2.37</v>
      </c>
      <c r="AO705" t="s">
        <v>3158</v>
      </c>
      <c r="AQ705">
        <f>(Table2[[#This Row],[Sharpe Ratio]]-AVERAGE(Table2[Sharpe Ratio]))/_xlfn.STDEV.P(Table2[Sharpe Ratio])</f>
        <v>-0.67571570385832536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725</v>
      </c>
      <c r="AT705">
        <f>_xlfn.RANK.AVG(Table2[[#This Row],[6M Return vs Nifty Z-Score]],Table2[6M Return vs Nifty Z-Score])</f>
        <v>708</v>
      </c>
      <c r="AU705">
        <f>_xlfn.RANK.AVG(Table2[[#This Row],[Sharpe Ratio Z-Score]],Table2[Sharpe Ratio Z-Score])</f>
        <v>521.5</v>
      </c>
      <c r="AV705">
        <f>(Table2[[#This Row],[Rank 1Y]]+Table2[[#This Row],[Rank 6M]]+Table2[[#This Row],[Rank Sharpe]])/3</f>
        <v>651.5</v>
      </c>
    </row>
    <row r="706" spans="1:48" hidden="1" x14ac:dyDescent="0.3">
      <c r="A706" t="s">
        <v>622</v>
      </c>
      <c r="B706" t="s">
        <v>623</v>
      </c>
      <c r="C706" t="s">
        <v>3112</v>
      </c>
      <c r="D706" t="s">
        <v>43</v>
      </c>
      <c r="E706">
        <v>30309.678824384999</v>
      </c>
      <c r="F706">
        <v>515.85</v>
      </c>
      <c r="G706">
        <v>-39.437103564212997</v>
      </c>
      <c r="H706">
        <f>(Table2[[#This Row],[1Y Return vs Nifty]]-AVERAGE(Table2[1Y Return vs Nifty]))/_xlfn.STDEV.P(Table2[1Y Return vs Nifty])</f>
        <v>-1.0811358431087703</v>
      </c>
      <c r="I706">
        <v>-6.25053349704931</v>
      </c>
      <c r="J706">
        <f>(Table2[[#This Row],[1M Return vs Nifty]]-AVERAGE(Table2[1M Return vs Nifty]))/_xlfn.STDEV.P(Table2[1M Return vs Nifty])</f>
        <v>-0.48028920652835722</v>
      </c>
      <c r="K706">
        <v>-17.433091840232201</v>
      </c>
      <c r="L706">
        <f>(Table2[[#This Row],[6M Return vs Nifty]]-AVERAGE(Table2[6M Return vs Nifty]))/_xlfn.STDEV.P(Table2[6M Return vs Nifty])</f>
        <v>-0.76545616151863483</v>
      </c>
      <c r="M706">
        <v>-2.4483123548311001</v>
      </c>
      <c r="N706">
        <f>(Table2[[#This Row],[1W Return vs Nifty]]-AVERAGE(Table2[1W Return vs Nifty]))/_xlfn.STDEV.P(Table2[1W Return vs Nifty])</f>
        <v>-0.48492107457382677</v>
      </c>
      <c r="O706">
        <v>554.49</v>
      </c>
      <c r="P706">
        <v>573.73563000287402</v>
      </c>
      <c r="Q706">
        <v>574.07966940355402</v>
      </c>
      <c r="R706">
        <v>25.315342375879698</v>
      </c>
      <c r="S706" s="1">
        <f>(Table2[[#This Row],[Close Price]]-Table2[[#This Row],[20D EMA]])/Table2[[#This Row],[20D EMA]]</f>
        <v>-6.9685657090299169E-2</v>
      </c>
      <c r="T706" s="1">
        <f>(Table2[[#This Row],[Close Price]]-Table2[[#This Row],[50D EMA]])/Table2[[#This Row],[50D EMA]]</f>
        <v>-0.10089251386145223</v>
      </c>
      <c r="U706" s="1">
        <f>(Table2[[#This Row],[Close Price]]-Table2[[#This Row],[200D EMA]])/Table2[[#This Row],[200D EMA]]</f>
        <v>-0.1014313387269964</v>
      </c>
      <c r="V706">
        <v>0.83619493597429195</v>
      </c>
      <c r="W706">
        <v>500.65</v>
      </c>
      <c r="X706">
        <v>524.4</v>
      </c>
      <c r="Y706">
        <v>500.65</v>
      </c>
      <c r="Z706">
        <v>548.95000000000005</v>
      </c>
      <c r="AA706">
        <v>500.65</v>
      </c>
      <c r="AB706">
        <v>606.5</v>
      </c>
      <c r="AC706" s="1">
        <f>(Table2[[#This Row],[Close Price]]/Table2[[#This Row],[Day Low]])-1</f>
        <v>3.0360531309298056E-2</v>
      </c>
      <c r="AD706" s="1">
        <f>(Table2[[#This Row],[Day High]]/Table2[[#This Row],[Close Price]])-1</f>
        <v>1.6574585635358963E-2</v>
      </c>
      <c r="AE706" s="1">
        <f>(Table2[[#This Row],[Close Price]]/Table2[[#This Row],[Current Week Low]])-1</f>
        <v>3.0360531309298056E-2</v>
      </c>
      <c r="AF706" s="1">
        <f>(Table2[[#This Row],[Current Week High]]/Table2[[#This Row],[Close Price]])-1</f>
        <v>6.4165939711156472E-2</v>
      </c>
      <c r="AG706" s="1">
        <f>(Table2[[#This Row],[Close Price]]/Table2[[#This Row],[Current Month Low]])-1</f>
        <v>3.0360531309298056E-2</v>
      </c>
      <c r="AH706" s="1">
        <f>(Table2[[#This Row],[Current Month High]]/Table2[[#This Row],[Close Price]])-1</f>
        <v>0.1757293786953571</v>
      </c>
      <c r="AI706">
        <v>25.424057381021601</v>
      </c>
      <c r="AJ706">
        <v>13.4234828496042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3158</v>
      </c>
      <c r="AN706">
        <v>-6.17</v>
      </c>
      <c r="AO706" t="s">
        <v>3158</v>
      </c>
      <c r="AP706">
        <v>-9.7253320436171006E-2</v>
      </c>
      <c r="AQ706">
        <f>(Table2[[#This Row],[Sharpe Ratio]]-AVERAGE(Table2[Sharpe Ratio]))/_xlfn.STDEV.P(Table2[Sharpe Ratio])</f>
        <v>-1.831641581396001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675</v>
      </c>
      <c r="AT706">
        <f>_xlfn.RANK.AVG(Table2[[#This Row],[6M Return vs Nifty Z-Score]],Table2[6M Return vs Nifty Z-Score])</f>
        <v>580</v>
      </c>
      <c r="AU706">
        <f>_xlfn.RANK.AVG(Table2[[#This Row],[Sharpe Ratio Z-Score]],Table2[Sharpe Ratio Z-Score])</f>
        <v>709</v>
      </c>
      <c r="AV706">
        <f>(Table2[[#This Row],[Rank 1Y]]+Table2[[#This Row],[Rank 6M]]+Table2[[#This Row],[Rank Sharpe]])/3</f>
        <v>654.66666666666663</v>
      </c>
    </row>
    <row r="707" spans="1:48" hidden="1" x14ac:dyDescent="0.3">
      <c r="A707" t="s">
        <v>828</v>
      </c>
      <c r="B707" t="s">
        <v>829</v>
      </c>
      <c r="C707" t="s">
        <v>3126</v>
      </c>
      <c r="D707" t="s">
        <v>473</v>
      </c>
      <c r="E707">
        <v>18580.92415875</v>
      </c>
      <c r="F707">
        <v>512.54999999999995</v>
      </c>
      <c r="G707">
        <v>-15.084911014330601</v>
      </c>
      <c r="H707">
        <f>(Table2[[#This Row],[1Y Return vs Nifty]]-AVERAGE(Table2[1Y Return vs Nifty]))/_xlfn.STDEV.P(Table2[1Y Return vs Nifty])</f>
        <v>-0.65218743662926104</v>
      </c>
      <c r="I707">
        <v>-6.0094025619166302</v>
      </c>
      <c r="J707">
        <f>(Table2[[#This Row],[1M Return vs Nifty]]-AVERAGE(Table2[1M Return vs Nifty]))/_xlfn.STDEV.P(Table2[1M Return vs Nifty])</f>
        <v>-0.45330695114673403</v>
      </c>
      <c r="K707">
        <v>-38.5796667251985</v>
      </c>
      <c r="L707">
        <f>(Table2[[#This Row],[6M Return vs Nifty]]-AVERAGE(Table2[6M Return vs Nifty]))/_xlfn.STDEV.P(Table2[6M Return vs Nifty])</f>
        <v>-1.5386718319011146</v>
      </c>
      <c r="M707">
        <v>4.8193949605209401</v>
      </c>
      <c r="N707">
        <f>(Table2[[#This Row],[1W Return vs Nifty]]-AVERAGE(Table2[1W Return vs Nifty]))/_xlfn.STDEV.P(Table2[1W Return vs Nifty])</f>
        <v>0.93777262796619798</v>
      </c>
      <c r="O707">
        <v>524.63</v>
      </c>
      <c r="P707">
        <v>564.44177666693895</v>
      </c>
      <c r="Q707">
        <v>616.07415078154702</v>
      </c>
      <c r="R707">
        <v>48.568536487516198</v>
      </c>
      <c r="S707" s="1">
        <f>(Table2[[#This Row],[Close Price]]-Table2[[#This Row],[20D EMA]])/Table2[[#This Row],[20D EMA]]</f>
        <v>-2.3025751481996915E-2</v>
      </c>
      <c r="T707" s="1">
        <f>(Table2[[#This Row],[Close Price]]-Table2[[#This Row],[50D EMA]])/Table2[[#This Row],[50D EMA]]</f>
        <v>-9.1934684518504131E-2</v>
      </c>
      <c r="U707" s="1">
        <f>(Table2[[#This Row],[Close Price]]-Table2[[#This Row],[200D EMA]])/Table2[[#This Row],[200D EMA]]</f>
        <v>-0.16803845876379833</v>
      </c>
      <c r="V707">
        <v>0.58352947538068001</v>
      </c>
      <c r="W707">
        <v>510.05</v>
      </c>
      <c r="X707">
        <v>519.75</v>
      </c>
      <c r="Y707">
        <v>483.9</v>
      </c>
      <c r="Z707">
        <v>519.79999999999995</v>
      </c>
      <c r="AA707">
        <v>480.4</v>
      </c>
      <c r="AB707">
        <v>592.79999999999995</v>
      </c>
      <c r="AC707" s="1">
        <f>(Table2[[#This Row],[Close Price]]/Table2[[#This Row],[Day Low]])-1</f>
        <v>4.9014802470344065E-3</v>
      </c>
      <c r="AD707" s="1">
        <f>(Table2[[#This Row],[Day High]]/Table2[[#This Row],[Close Price]])-1</f>
        <v>1.4047410008779737E-2</v>
      </c>
      <c r="AE707" s="1">
        <f>(Table2[[#This Row],[Close Price]]/Table2[[#This Row],[Current Week Low]])-1</f>
        <v>5.9206447613143087E-2</v>
      </c>
      <c r="AF707" s="1">
        <f>(Table2[[#This Row],[Current Week High]]/Table2[[#This Row],[Close Price]])-1</f>
        <v>1.4144961467174033E-2</v>
      </c>
      <c r="AG707" s="1">
        <f>(Table2[[#This Row],[Close Price]]/Table2[[#This Row],[Current Month Low]])-1</f>
        <v>6.6923397169025733E-2</v>
      </c>
      <c r="AH707" s="1">
        <f>(Table2[[#This Row],[Current Month High]]/Table2[[#This Row],[Close Price]])-1</f>
        <v>0.15657009072285621</v>
      </c>
      <c r="AI707">
        <v>50.082918739635097</v>
      </c>
      <c r="AJ707">
        <v>14.921524663677101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-0.27</v>
      </c>
      <c r="AM707" t="s">
        <v>3158</v>
      </c>
      <c r="AN707">
        <v>-3.89</v>
      </c>
      <c r="AO707" t="s">
        <v>3158</v>
      </c>
      <c r="AP707">
        <v>-0.10649931532852799</v>
      </c>
      <c r="AQ707">
        <f>(Table2[[#This Row],[Sharpe Ratio]]-AVERAGE(Table2[Sharpe Ratio]))/_xlfn.STDEV.P(Table2[Sharpe Ratio])</f>
        <v>-1.941536901285579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535</v>
      </c>
      <c r="AT707">
        <f>_xlfn.RANK.AVG(Table2[[#This Row],[6M Return vs Nifty Z-Score]],Table2[6M Return vs Nifty Z-Score])</f>
        <v>719</v>
      </c>
      <c r="AU707">
        <f>_xlfn.RANK.AVG(Table2[[#This Row],[Sharpe Ratio Z-Score]],Table2[Sharpe Ratio Z-Score])</f>
        <v>714</v>
      </c>
      <c r="AV707">
        <f>(Table2[[#This Row],[Rank 1Y]]+Table2[[#This Row],[Rank 6M]]+Table2[[#This Row],[Rank Sharpe]])/3</f>
        <v>656</v>
      </c>
    </row>
    <row r="708" spans="1:48" hidden="1" x14ac:dyDescent="0.3">
      <c r="A708" t="s">
        <v>1902</v>
      </c>
      <c r="B708" t="s">
        <v>1903</v>
      </c>
      <c r="C708" t="s">
        <v>3121</v>
      </c>
      <c r="D708" t="s">
        <v>444</v>
      </c>
      <c r="E708">
        <v>3751.4550549000001</v>
      </c>
      <c r="F708">
        <v>977.45</v>
      </c>
      <c r="G708">
        <v>-54.089053443637603</v>
      </c>
      <c r="H708">
        <f>(Table2[[#This Row],[1Y Return vs Nifty]]-AVERAGE(Table2[1Y Return vs Nifty]))/_xlfn.STDEV.P(Table2[1Y Return vs Nifty])</f>
        <v>-1.3392206352572775</v>
      </c>
      <c r="I708">
        <v>-7.07611850004138</v>
      </c>
      <c r="J708">
        <f>(Table2[[#This Row],[1M Return vs Nifty]]-AVERAGE(Table2[1M Return vs Nifty]))/_xlfn.STDEV.P(Table2[1M Return vs Nifty])</f>
        <v>-0.57267115402801327</v>
      </c>
      <c r="K708">
        <v>-13.0802033564265</v>
      </c>
      <c r="L708">
        <f>(Table2[[#This Row],[6M Return vs Nifty]]-AVERAGE(Table2[6M Return vs Nifty]))/_xlfn.STDEV.P(Table2[6M Return vs Nifty])</f>
        <v>-0.60629461382521666</v>
      </c>
      <c r="M708">
        <v>-3.3502774833968698</v>
      </c>
      <c r="N708">
        <f>(Table2[[#This Row],[1W Return vs Nifty]]-AVERAGE(Table2[1W Return vs Nifty]))/_xlfn.STDEV.P(Table2[1W Return vs Nifty])</f>
        <v>-0.66148571217427021</v>
      </c>
      <c r="O708">
        <v>1018.53</v>
      </c>
      <c r="P708">
        <v>1061.4053112998099</v>
      </c>
      <c r="Q708">
        <v>1156.81653223483</v>
      </c>
      <c r="R708">
        <v>10.062302035310999</v>
      </c>
      <c r="S708" s="1">
        <f>(Table2[[#This Row],[Close Price]]-Table2[[#This Row],[20D EMA]])/Table2[[#This Row],[20D EMA]]</f>
        <v>-4.0332636250282196E-2</v>
      </c>
      <c r="T708" s="1">
        <f>(Table2[[#This Row],[Close Price]]-Table2[[#This Row],[50D EMA]])/Table2[[#This Row],[50D EMA]]</f>
        <v>-7.9098258135713639E-2</v>
      </c>
      <c r="U708" s="1">
        <f>(Table2[[#This Row],[Close Price]]-Table2[[#This Row],[200D EMA]])/Table2[[#This Row],[200D EMA]]</f>
        <v>-0.15505184031932484</v>
      </c>
      <c r="V708">
        <v>0.56445257334743104</v>
      </c>
      <c r="W708">
        <v>968.15</v>
      </c>
      <c r="X708">
        <v>1013.25</v>
      </c>
      <c r="Y708">
        <v>967.05</v>
      </c>
      <c r="Z708">
        <v>1013.25</v>
      </c>
      <c r="AA708">
        <v>967.05</v>
      </c>
      <c r="AB708">
        <v>1110</v>
      </c>
      <c r="AC708" s="1">
        <f>(Table2[[#This Row],[Close Price]]/Table2[[#This Row],[Day Low]])-1</f>
        <v>9.6059494912978938E-3</v>
      </c>
      <c r="AD708" s="1">
        <f>(Table2[[#This Row],[Day High]]/Table2[[#This Row],[Close Price]])-1</f>
        <v>3.6625914369021295E-2</v>
      </c>
      <c r="AE708" s="1">
        <f>(Table2[[#This Row],[Close Price]]/Table2[[#This Row],[Current Week Low]])-1</f>
        <v>1.0754356031229095E-2</v>
      </c>
      <c r="AF708" s="1">
        <f>(Table2[[#This Row],[Current Week High]]/Table2[[#This Row],[Close Price]])-1</f>
        <v>3.6625914369021295E-2</v>
      </c>
      <c r="AG708" s="1">
        <f>(Table2[[#This Row],[Close Price]]/Table2[[#This Row],[Current Month Low]])-1</f>
        <v>1.0754356031229095E-2</v>
      </c>
      <c r="AH708" s="1">
        <f>(Table2[[#This Row],[Current Month High]]/Table2[[#This Row],[Close Price]])-1</f>
        <v>0.13560795948641879</v>
      </c>
      <c r="AI708">
        <v>48.114993094275903</v>
      </c>
      <c r="AJ708">
        <v>1.0754356031229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-0.11</v>
      </c>
      <c r="AM708" t="s">
        <v>3158</v>
      </c>
      <c r="AN708">
        <v>-5.24</v>
      </c>
      <c r="AO708" t="s">
        <v>3158</v>
      </c>
      <c r="AP708">
        <v>-0.132424173001533</v>
      </c>
      <c r="AQ708">
        <f>(Table2[[#This Row],[Sharpe Ratio]]-AVERAGE(Table2[Sharpe Ratio]))/_xlfn.STDEV.P(Table2[Sharpe Ratio])</f>
        <v>-2.2496725384166076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715</v>
      </c>
      <c r="AT708">
        <f>_xlfn.RANK.AVG(Table2[[#This Row],[6M Return vs Nifty Z-Score]],Table2[6M Return vs Nifty Z-Score])</f>
        <v>528</v>
      </c>
      <c r="AU708">
        <f>_xlfn.RANK.AVG(Table2[[#This Row],[Sharpe Ratio Z-Score]],Table2[Sharpe Ratio Z-Score])</f>
        <v>728</v>
      </c>
      <c r="AV708">
        <f>(Table2[[#This Row],[Rank 1Y]]+Table2[[#This Row],[Rank 6M]]+Table2[[#This Row],[Rank Sharpe]])/3</f>
        <v>657</v>
      </c>
    </row>
    <row r="709" spans="1:48" hidden="1" x14ac:dyDescent="0.3">
      <c r="A709" t="s">
        <v>2140</v>
      </c>
      <c r="B709" t="s">
        <v>2141</v>
      </c>
      <c r="C709" t="s">
        <v>3125</v>
      </c>
      <c r="D709" t="s">
        <v>134</v>
      </c>
      <c r="E709">
        <v>2801.1424936950002</v>
      </c>
      <c r="F709">
        <v>368.55</v>
      </c>
      <c r="G709">
        <v>-48.843456637798099</v>
      </c>
      <c r="H709">
        <f>(Table2[[#This Row],[1Y Return vs Nifty]]-AVERAGE(Table2[1Y Return vs Nifty]))/_xlfn.STDEV.P(Table2[1Y Return vs Nifty])</f>
        <v>-1.2468227788305992</v>
      </c>
      <c r="I709">
        <v>-3.5277783332778099</v>
      </c>
      <c r="J709">
        <f>(Table2[[#This Row],[1M Return vs Nifty]]-AVERAGE(Table2[1M Return vs Nifty]))/_xlfn.STDEV.P(Table2[1M Return vs Nifty])</f>
        <v>-0.17561624894996961</v>
      </c>
      <c r="K709">
        <v>-38.701665647652</v>
      </c>
      <c r="L709">
        <f>(Table2[[#This Row],[6M Return vs Nifty]]-AVERAGE(Table2[6M Return vs Nifty]))/_xlfn.STDEV.P(Table2[6M Return vs Nifty])</f>
        <v>-1.543132671499204</v>
      </c>
      <c r="M709">
        <v>-3.2444217135708602</v>
      </c>
      <c r="N709">
        <f>(Table2[[#This Row],[1W Return vs Nifty]]-AVERAGE(Table2[1W Return vs Nifty]))/_xlfn.STDEV.P(Table2[1W Return vs Nifty])</f>
        <v>-0.640763862686624</v>
      </c>
      <c r="O709">
        <v>382.02</v>
      </c>
      <c r="P709">
        <v>395.07895850469998</v>
      </c>
      <c r="Q709">
        <v>428.71632711952702</v>
      </c>
      <c r="R709">
        <v>33.1211199995575</v>
      </c>
      <c r="S709" s="1">
        <f>(Table2[[#This Row],[Close Price]]-Table2[[#This Row],[20D EMA]])/Table2[[#This Row],[20D EMA]]</f>
        <v>-3.5259934034867206E-2</v>
      </c>
      <c r="T709" s="1">
        <f>(Table2[[#This Row],[Close Price]]-Table2[[#This Row],[50D EMA]])/Table2[[#This Row],[50D EMA]]</f>
        <v>-6.7148497619582484E-2</v>
      </c>
      <c r="U709" s="1">
        <f>(Table2[[#This Row],[Close Price]]-Table2[[#This Row],[200D EMA]])/Table2[[#This Row],[200D EMA]]</f>
        <v>-0.14034064791461165</v>
      </c>
      <c r="V709">
        <v>2.2097246562520301</v>
      </c>
      <c r="W709">
        <v>362.5</v>
      </c>
      <c r="X709">
        <v>373.15</v>
      </c>
      <c r="Y709">
        <v>356.95</v>
      </c>
      <c r="Z709">
        <v>373.15</v>
      </c>
      <c r="AA709">
        <v>350.5</v>
      </c>
      <c r="AB709">
        <v>446.35</v>
      </c>
      <c r="AC709" s="1">
        <f>(Table2[[#This Row],[Close Price]]/Table2[[#This Row],[Day Low]])-1</f>
        <v>1.6689655172413831E-2</v>
      </c>
      <c r="AD709" s="1">
        <f>(Table2[[#This Row],[Day High]]/Table2[[#This Row],[Close Price]])-1</f>
        <v>1.2481345814679079E-2</v>
      </c>
      <c r="AE709" s="1">
        <f>(Table2[[#This Row],[Close Price]]/Table2[[#This Row],[Current Week Low]])-1</f>
        <v>3.2497548676285293E-2</v>
      </c>
      <c r="AF709" s="1">
        <f>(Table2[[#This Row],[Current Week High]]/Table2[[#This Row],[Close Price]])-1</f>
        <v>1.2481345814679079E-2</v>
      </c>
      <c r="AG709" s="1">
        <f>(Table2[[#This Row],[Close Price]]/Table2[[#This Row],[Current Month Low]])-1</f>
        <v>5.1497860199714696E-2</v>
      </c>
      <c r="AH709" s="1">
        <f>(Table2[[#This Row],[Current Month High]]/Table2[[#This Row],[Close Price]])-1</f>
        <v>0.2110975444308778</v>
      </c>
      <c r="AI709">
        <v>58.730158730158699</v>
      </c>
      <c r="AJ709">
        <v>6.8260869565217304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0.04</v>
      </c>
      <c r="AM709" t="s">
        <v>3159</v>
      </c>
      <c r="AN709">
        <v>-4.95</v>
      </c>
      <c r="AO709" t="s">
        <v>3158</v>
      </c>
      <c r="AP709">
        <v>-5.25515865714E-4</v>
      </c>
      <c r="AQ709">
        <f>(Table2[[#This Row],[Sharpe Ratio]]-AVERAGE(Table2[Sharpe Ratio]))/_xlfn.STDEV.P(Table2[Sharpe Ratio])</f>
        <v>-0.68196183905978724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702</v>
      </c>
      <c r="AT709">
        <f>_xlfn.RANK.AVG(Table2[[#This Row],[6M Return vs Nifty Z-Score]],Table2[6M Return vs Nifty Z-Score])</f>
        <v>720</v>
      </c>
      <c r="AU709">
        <f>_xlfn.RANK.AVG(Table2[[#This Row],[Sharpe Ratio Z-Score]],Table2[Sharpe Ratio Z-Score])</f>
        <v>550</v>
      </c>
      <c r="AV709">
        <f>(Table2[[#This Row],[Rank 1Y]]+Table2[[#This Row],[Rank 6M]]+Table2[[#This Row],[Rank Sharpe]])/3</f>
        <v>657.33333333333337</v>
      </c>
    </row>
    <row r="710" spans="1:48" hidden="1" x14ac:dyDescent="0.3">
      <c r="A710" t="s">
        <v>1399</v>
      </c>
      <c r="B710" t="s">
        <v>1400</v>
      </c>
      <c r="C710" t="s">
        <v>3124</v>
      </c>
      <c r="D710" t="s">
        <v>128</v>
      </c>
      <c r="E710">
        <v>7631.0955971249996</v>
      </c>
      <c r="F710">
        <v>638.75</v>
      </c>
      <c r="G710">
        <v>-47.4773435202166</v>
      </c>
      <c r="H710">
        <f>(Table2[[#This Row],[1Y Return vs Nifty]]-AVERAGE(Table2[1Y Return vs Nifty]))/_xlfn.STDEV.P(Table2[1Y Return vs Nifty])</f>
        <v>-1.2227595638384785</v>
      </c>
      <c r="I710">
        <v>3.2732637139518399</v>
      </c>
      <c r="J710">
        <f>(Table2[[#This Row],[1M Return vs Nifty]]-AVERAGE(Table2[1M Return vs Nifty]))/_xlfn.STDEV.P(Table2[1M Return vs Nifty])</f>
        <v>0.5854120001982982</v>
      </c>
      <c r="K710">
        <v>-16.023863116526201</v>
      </c>
      <c r="L710">
        <f>(Table2[[#This Row],[6M Return vs Nifty]]-AVERAGE(Table2[6M Return vs Nifty]))/_xlfn.STDEV.P(Table2[6M Return vs Nifty])</f>
        <v>-0.71392830236177274</v>
      </c>
      <c r="M710">
        <v>-3.3056673385458</v>
      </c>
      <c r="N710">
        <f>(Table2[[#This Row],[1W Return vs Nifty]]-AVERAGE(Table2[1W Return vs Nifty]))/_xlfn.STDEV.P(Table2[1W Return vs Nifty])</f>
        <v>-0.65275303082165836</v>
      </c>
      <c r="O710">
        <v>666.28</v>
      </c>
      <c r="P710">
        <v>671.45637558297597</v>
      </c>
      <c r="Q710">
        <v>693.15756472701003</v>
      </c>
      <c r="R710">
        <v>30.902784973838699</v>
      </c>
      <c r="S710" s="1">
        <f>(Table2[[#This Row],[Close Price]]-Table2[[#This Row],[20D EMA]])/Table2[[#This Row],[20D EMA]]</f>
        <v>-4.1318964999699788E-2</v>
      </c>
      <c r="T710" s="1">
        <f>(Table2[[#This Row],[Close Price]]-Table2[[#This Row],[50D EMA]])/Table2[[#This Row],[50D EMA]]</f>
        <v>-4.8709606122332869E-2</v>
      </c>
      <c r="U710" s="1">
        <f>(Table2[[#This Row],[Close Price]]-Table2[[#This Row],[200D EMA]])/Table2[[#This Row],[200D EMA]]</f>
        <v>-7.8492347910013291E-2</v>
      </c>
      <c r="V710">
        <v>0.28522263828804101</v>
      </c>
      <c r="W710">
        <v>636.1</v>
      </c>
      <c r="X710">
        <v>654.25</v>
      </c>
      <c r="Y710">
        <v>636.1</v>
      </c>
      <c r="Z710">
        <v>666.7</v>
      </c>
      <c r="AA710">
        <v>634.79999999999995</v>
      </c>
      <c r="AB710">
        <v>699</v>
      </c>
      <c r="AC710" s="1">
        <f>(Table2[[#This Row],[Close Price]]/Table2[[#This Row],[Day Low]])-1</f>
        <v>4.1660116333910313E-3</v>
      </c>
      <c r="AD710" s="1">
        <f>(Table2[[#This Row],[Day High]]/Table2[[#This Row],[Close Price]])-1</f>
        <v>2.4266144814089952E-2</v>
      </c>
      <c r="AE710" s="1">
        <f>(Table2[[#This Row],[Close Price]]/Table2[[#This Row],[Current Week Low]])-1</f>
        <v>4.1660116333910313E-3</v>
      </c>
      <c r="AF710" s="1">
        <f>(Table2[[#This Row],[Current Week High]]/Table2[[#This Row],[Close Price]])-1</f>
        <v>4.3757338551859259E-2</v>
      </c>
      <c r="AG710" s="1">
        <f>(Table2[[#This Row],[Close Price]]/Table2[[#This Row],[Current Month Low]])-1</f>
        <v>6.2224322621298178E-3</v>
      </c>
      <c r="AH710" s="1">
        <f>(Table2[[#This Row],[Current Month High]]/Table2[[#This Row],[Close Price]])-1</f>
        <v>9.432485322896289E-2</v>
      </c>
      <c r="AI710">
        <v>32.915851272015601</v>
      </c>
      <c r="AJ710">
        <v>6.7073170731707297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-0.02</v>
      </c>
      <c r="AM710" t="s">
        <v>3158</v>
      </c>
      <c r="AN710">
        <v>-4.67</v>
      </c>
      <c r="AO710" t="s">
        <v>3158</v>
      </c>
      <c r="AP710">
        <v>-9.9191457279921E-2</v>
      </c>
      <c r="AQ710">
        <f>(Table2[[#This Row],[Sharpe Ratio]]-AVERAGE(Table2[Sharpe Ratio]))/_xlfn.STDEV.P(Table2[Sharpe Ratio])</f>
        <v>-1.8546777360676576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699</v>
      </c>
      <c r="AT710">
        <f>_xlfn.RANK.AVG(Table2[[#This Row],[6M Return vs Nifty Z-Score]],Table2[6M Return vs Nifty Z-Score])</f>
        <v>565</v>
      </c>
      <c r="AU710">
        <f>_xlfn.RANK.AVG(Table2[[#This Row],[Sharpe Ratio Z-Score]],Table2[Sharpe Ratio Z-Score])</f>
        <v>712</v>
      </c>
      <c r="AV710">
        <f>(Table2[[#This Row],[Rank 1Y]]+Table2[[#This Row],[Rank 6M]]+Table2[[#This Row],[Rank Sharpe]])/3</f>
        <v>658.66666666666663</v>
      </c>
    </row>
    <row r="711" spans="1:48" hidden="1" x14ac:dyDescent="0.3">
      <c r="A711" t="s">
        <v>1485</v>
      </c>
      <c r="B711" t="s">
        <v>1486</v>
      </c>
      <c r="C711" t="s">
        <v>3122</v>
      </c>
      <c r="D711" t="s">
        <v>458</v>
      </c>
      <c r="E711">
        <v>6817.3555712400002</v>
      </c>
      <c r="F711">
        <v>480.05</v>
      </c>
      <c r="G711">
        <v>-48.957180901110597</v>
      </c>
      <c r="H711">
        <f>(Table2[[#This Row],[1Y Return vs Nifty]]-AVERAGE(Table2[1Y Return vs Nifty]))/_xlfn.STDEV.P(Table2[1Y Return vs Nifty])</f>
        <v>-1.2488259595062623</v>
      </c>
      <c r="I711">
        <v>-8.6045856148766706</v>
      </c>
      <c r="J711">
        <f>(Table2[[#This Row],[1M Return vs Nifty]]-AVERAGE(Table2[1M Return vs Nifty]))/_xlfn.STDEV.P(Table2[1M Return vs Nifty])</f>
        <v>-0.74370474626372485</v>
      </c>
      <c r="K711">
        <v>-20.334425770475299</v>
      </c>
      <c r="L711">
        <f>(Table2[[#This Row],[6M Return vs Nifty]]-AVERAGE(Table2[6M Return vs Nifty]))/_xlfn.STDEV.P(Table2[6M Return vs Nifty])</f>
        <v>-0.87154222378071866</v>
      </c>
      <c r="M711">
        <v>-1.82186046167004</v>
      </c>
      <c r="N711">
        <f>(Table2[[#This Row],[1W Return vs Nifty]]-AVERAGE(Table2[1W Return vs Nifty]))/_xlfn.STDEV.P(Table2[1W Return vs Nifty])</f>
        <v>-0.36228966900499293</v>
      </c>
      <c r="O711">
        <v>502.96</v>
      </c>
      <c r="P711">
        <v>504.851927001273</v>
      </c>
      <c r="Q711">
        <v>519.38452609185299</v>
      </c>
      <c r="R711">
        <v>37.575182619386297</v>
      </c>
      <c r="S711" s="1">
        <f>(Table2[[#This Row],[Close Price]]-Table2[[#This Row],[20D EMA]])/Table2[[#This Row],[20D EMA]]</f>
        <v>-4.5550341975504949E-2</v>
      </c>
      <c r="T711" s="1">
        <f>(Table2[[#This Row],[Close Price]]-Table2[[#This Row],[50D EMA]])/Table2[[#This Row],[50D EMA]]</f>
        <v>-4.9127131490993493E-2</v>
      </c>
      <c r="U711" s="1">
        <f>(Table2[[#This Row],[Close Price]]-Table2[[#This Row],[200D EMA]])/Table2[[#This Row],[200D EMA]]</f>
        <v>-7.573295721347055E-2</v>
      </c>
      <c r="V711">
        <v>0.60247887745031403</v>
      </c>
      <c r="W711">
        <v>471.7</v>
      </c>
      <c r="X711">
        <v>486.95</v>
      </c>
      <c r="Y711">
        <v>462.15</v>
      </c>
      <c r="Z711">
        <v>486.95</v>
      </c>
      <c r="AA711">
        <v>447</v>
      </c>
      <c r="AB711">
        <v>568</v>
      </c>
      <c r="AC711" s="1">
        <f>(Table2[[#This Row],[Close Price]]/Table2[[#This Row],[Day Low]])-1</f>
        <v>1.7701929192283306E-2</v>
      </c>
      <c r="AD711" s="1">
        <f>(Table2[[#This Row],[Day High]]/Table2[[#This Row],[Close Price]])-1</f>
        <v>1.4373502760129053E-2</v>
      </c>
      <c r="AE711" s="1">
        <f>(Table2[[#This Row],[Close Price]]/Table2[[#This Row],[Current Week Low]])-1</f>
        <v>3.8732013415557764E-2</v>
      </c>
      <c r="AF711" s="1">
        <f>(Table2[[#This Row],[Current Week High]]/Table2[[#This Row],[Close Price]])-1</f>
        <v>1.4373502760129053E-2</v>
      </c>
      <c r="AG711" s="1">
        <f>(Table2[[#This Row],[Close Price]]/Table2[[#This Row],[Current Month Low]])-1</f>
        <v>7.3937360178971012E-2</v>
      </c>
      <c r="AH711" s="1">
        <f>(Table2[[#This Row],[Current Month High]]/Table2[[#This Row],[Close Price]])-1</f>
        <v>0.18321008228309554</v>
      </c>
      <c r="AI711">
        <v>39.110509321945599</v>
      </c>
      <c r="AJ711">
        <v>12.0303383897316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0.11</v>
      </c>
      <c r="AM711" t="s">
        <v>3159</v>
      </c>
      <c r="AN711">
        <v>-10.43</v>
      </c>
      <c r="AO711" t="s">
        <v>3158</v>
      </c>
      <c r="AP711">
        <v>-5.2077054223041999E-2</v>
      </c>
      <c r="AQ711">
        <f>(Table2[[#This Row],[Sharpe Ratio]]-AVERAGE(Table2[Sharpe Ratio]))/_xlfn.STDEV.P(Table2[Sharpe Ratio])</f>
        <v>-1.2946890646892844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703</v>
      </c>
      <c r="AT711">
        <f>_xlfn.RANK.AVG(Table2[[#This Row],[6M Return vs Nifty Z-Score]],Table2[6M Return vs Nifty Z-Score])</f>
        <v>612</v>
      </c>
      <c r="AU711">
        <f>_xlfn.RANK.AVG(Table2[[#This Row],[Sharpe Ratio Z-Score]],Table2[Sharpe Ratio Z-Score])</f>
        <v>662</v>
      </c>
      <c r="AV711">
        <f>(Table2[[#This Row],[Rank 1Y]]+Table2[[#This Row],[Rank 6M]]+Table2[[#This Row],[Rank Sharpe]])/3</f>
        <v>659</v>
      </c>
    </row>
    <row r="712" spans="1:48" hidden="1" x14ac:dyDescent="0.3">
      <c r="A712" t="s">
        <v>1363</v>
      </c>
      <c r="B712" t="s">
        <v>1364</v>
      </c>
      <c r="C712" t="s">
        <v>3112</v>
      </c>
      <c r="D712" t="s">
        <v>24</v>
      </c>
      <c r="E712">
        <v>8064.5024659600003</v>
      </c>
      <c r="F712">
        <v>70.81</v>
      </c>
      <c r="G712">
        <v>-49.651643403137001</v>
      </c>
      <c r="H712">
        <f>(Table2[[#This Row],[1Y Return vs Nifty]]-AVERAGE(Table2[1Y Return vs Nifty]))/_xlfn.STDEV.P(Table2[1Y Return vs Nifty])</f>
        <v>-1.2610584754488743</v>
      </c>
      <c r="I712">
        <v>-5.4270921105001904</v>
      </c>
      <c r="J712">
        <f>(Table2[[#This Row],[1M Return vs Nifty]]-AVERAGE(Table2[1M Return vs Nifty]))/_xlfn.STDEV.P(Table2[1M Return vs Nifty])</f>
        <v>-0.38814712707496457</v>
      </c>
      <c r="K712">
        <v>-34.7173773170827</v>
      </c>
      <c r="L712">
        <f>(Table2[[#This Row],[6M Return vs Nifty]]-AVERAGE(Table2[6M Return vs Nifty]))/_xlfn.STDEV.P(Table2[6M Return vs Nifty])</f>
        <v>-1.3974488343162663</v>
      </c>
      <c r="M712">
        <v>5.3544318564778504</v>
      </c>
      <c r="N712">
        <f>(Table2[[#This Row],[1W Return vs Nifty]]-AVERAGE(Table2[1W Return vs Nifty]))/_xlfn.STDEV.P(Table2[1W Return vs Nifty])</f>
        <v>1.0425090447584016</v>
      </c>
      <c r="O712">
        <v>72.27</v>
      </c>
      <c r="P712">
        <v>76.8330552022489</v>
      </c>
      <c r="Q712">
        <v>86.598748468082405</v>
      </c>
      <c r="R712">
        <v>42.898611954642199</v>
      </c>
      <c r="S712" s="1">
        <f>(Table2[[#This Row],[Close Price]]-Table2[[#This Row],[20D EMA]])/Table2[[#This Row],[20D EMA]]</f>
        <v>-2.0202020202020117E-2</v>
      </c>
      <c r="T712" s="1">
        <f>(Table2[[#This Row],[Close Price]]-Table2[[#This Row],[50D EMA]])/Table2[[#This Row],[50D EMA]]</f>
        <v>-7.8391457770282752E-2</v>
      </c>
      <c r="U712" s="1">
        <f>(Table2[[#This Row],[Close Price]]-Table2[[#This Row],[200D EMA]])/Table2[[#This Row],[200D EMA]]</f>
        <v>-0.18232074651634997</v>
      </c>
      <c r="V712">
        <v>0.94248062365264595</v>
      </c>
      <c r="W712">
        <v>69.81</v>
      </c>
      <c r="X712">
        <v>71.78</v>
      </c>
      <c r="Y712">
        <v>67.86</v>
      </c>
      <c r="Z712">
        <v>71.78</v>
      </c>
      <c r="AA712">
        <v>65.599999999999994</v>
      </c>
      <c r="AB712">
        <v>78.25</v>
      </c>
      <c r="AC712" s="1">
        <f>(Table2[[#This Row],[Close Price]]/Table2[[#This Row],[Day Low]])-1</f>
        <v>1.4324595330181822E-2</v>
      </c>
      <c r="AD712" s="1">
        <f>(Table2[[#This Row],[Day High]]/Table2[[#This Row],[Close Price]])-1</f>
        <v>1.3698630136986356E-2</v>
      </c>
      <c r="AE712" s="1">
        <f>(Table2[[#This Row],[Close Price]]/Table2[[#This Row],[Current Week Low]])-1</f>
        <v>4.3471853816681394E-2</v>
      </c>
      <c r="AF712" s="1">
        <f>(Table2[[#This Row],[Current Week High]]/Table2[[#This Row],[Close Price]])-1</f>
        <v>1.3698630136986356E-2</v>
      </c>
      <c r="AG712" s="1">
        <f>(Table2[[#This Row],[Close Price]]/Table2[[#This Row],[Current Month Low]])-1</f>
        <v>7.9420731707317227E-2</v>
      </c>
      <c r="AH712" s="1">
        <f>(Table2[[#This Row],[Current Month High]]/Table2[[#This Row],[Close Price]])-1</f>
        <v>0.10506990538059591</v>
      </c>
      <c r="AI712">
        <v>64.524784634938499</v>
      </c>
      <c r="AJ712">
        <v>7.94207317073172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-0.11</v>
      </c>
      <c r="AM712" t="s">
        <v>3158</v>
      </c>
      <c r="AN712">
        <v>-4.45</v>
      </c>
      <c r="AO712" t="s">
        <v>3158</v>
      </c>
      <c r="AP712">
        <v>-8.6127147752600008E-3</v>
      </c>
      <c r="AQ712">
        <f>(Table2[[#This Row],[Sharpe Ratio]]-AVERAGE(Table2[Sharpe Ratio]))/_xlfn.STDEV.P(Table2[Sharpe Ratio])</f>
        <v>-0.7780840326714088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706</v>
      </c>
      <c r="AT712">
        <f>_xlfn.RANK.AVG(Table2[[#This Row],[6M Return vs Nifty Z-Score]],Table2[6M Return vs Nifty Z-Score])</f>
        <v>704</v>
      </c>
      <c r="AU712">
        <f>_xlfn.RANK.AVG(Table2[[#This Row],[Sharpe Ratio Z-Score]],Table2[Sharpe Ratio Z-Score])</f>
        <v>572</v>
      </c>
      <c r="AV712">
        <f>(Table2[[#This Row],[Rank 1Y]]+Table2[[#This Row],[Rank 6M]]+Table2[[#This Row],[Rank Sharpe]])/3</f>
        <v>660.66666666666663</v>
      </c>
    </row>
    <row r="713" spans="1:48" hidden="1" x14ac:dyDescent="0.3">
      <c r="A713" t="s">
        <v>2409</v>
      </c>
      <c r="B713" t="s">
        <v>2410</v>
      </c>
      <c r="C713" t="s">
        <v>3112</v>
      </c>
      <c r="D713" t="s">
        <v>54</v>
      </c>
      <c r="E713">
        <v>2088.463725045</v>
      </c>
      <c r="F713">
        <v>207.49</v>
      </c>
      <c r="G713">
        <v>-92.887825419120404</v>
      </c>
      <c r="H713">
        <f>(Table2[[#This Row],[1Y Return vs Nifty]]-AVERAGE(Table2[1Y Return vs Nifty]))/_xlfn.STDEV.P(Table2[1Y Return vs Nifty])</f>
        <v>-2.0226363637652867</v>
      </c>
      <c r="I713">
        <v>-15.497143420972099</v>
      </c>
      <c r="J713">
        <f>(Table2[[#This Row],[1M Return vs Nifty]]-AVERAGE(Table2[1M Return vs Nifty]))/_xlfn.STDEV.P(Table2[1M Return vs Nifty])</f>
        <v>-1.5149734963904375</v>
      </c>
      <c r="K713">
        <v>-67.600571391615006</v>
      </c>
      <c r="L713">
        <f>(Table2[[#This Row],[6M Return vs Nifty]]-AVERAGE(Table2[6M Return vs Nifty]))/_xlfn.STDEV.P(Table2[6M Return vs Nifty])</f>
        <v>-2.5998090788933967</v>
      </c>
      <c r="M713">
        <v>-3.2175317698011199</v>
      </c>
      <c r="N713">
        <f>(Table2[[#This Row],[1W Return vs Nifty]]-AVERAGE(Table2[1W Return vs Nifty]))/_xlfn.STDEV.P(Table2[1W Return vs Nifty])</f>
        <v>-0.63550000821328079</v>
      </c>
      <c r="O713">
        <v>218.64</v>
      </c>
      <c r="P713">
        <v>262.71622870396101</v>
      </c>
      <c r="Q713">
        <v>391.35198135619902</v>
      </c>
      <c r="R713">
        <v>29.144779680902602</v>
      </c>
      <c r="S713" s="1">
        <f>(Table2[[#This Row],[Close Price]]-Table2[[#This Row],[20D EMA]])/Table2[[#This Row],[20D EMA]]</f>
        <v>-5.0997072813757677E-2</v>
      </c>
      <c r="T713" s="1">
        <f>(Table2[[#This Row],[Close Price]]-Table2[[#This Row],[50D EMA]])/Table2[[#This Row],[50D EMA]]</f>
        <v>-0.21021247517294445</v>
      </c>
      <c r="U713" s="1">
        <f>(Table2[[#This Row],[Close Price]]-Table2[[#This Row],[200D EMA]])/Table2[[#This Row],[200D EMA]]</f>
        <v>-0.46981231759461139</v>
      </c>
      <c r="V713">
        <v>0.60872682051776505</v>
      </c>
      <c r="W713">
        <v>195.21</v>
      </c>
      <c r="X713">
        <v>207.49</v>
      </c>
      <c r="Y713">
        <v>185</v>
      </c>
      <c r="Z713">
        <v>207.7</v>
      </c>
      <c r="AA713">
        <v>185</v>
      </c>
      <c r="AB713">
        <v>249</v>
      </c>
      <c r="AC713" s="1">
        <f>(Table2[[#This Row],[Close Price]]/Table2[[#This Row],[Day Low]])-1</f>
        <v>6.2906613390707466E-2</v>
      </c>
      <c r="AD713" s="1">
        <f>(Table2[[#This Row],[Day High]]/Table2[[#This Row],[Close Price]])-1</f>
        <v>0</v>
      </c>
      <c r="AE713" s="1">
        <f>(Table2[[#This Row],[Close Price]]/Table2[[#This Row],[Current Week Low]])-1</f>
        <v>0.12156756756756759</v>
      </c>
      <c r="AF713" s="1">
        <f>(Table2[[#This Row],[Current Week High]]/Table2[[#This Row],[Close Price]])-1</f>
        <v>1.012096968528553E-3</v>
      </c>
      <c r="AG713" s="1">
        <f>(Table2[[#This Row],[Close Price]]/Table2[[#This Row],[Current Month Low]])-1</f>
        <v>0.12156756756756759</v>
      </c>
      <c r="AH713" s="1">
        <f>(Table2[[#This Row],[Current Month High]]/Table2[[#This Row],[Close Price]])-1</f>
        <v>0.20005783411248723</v>
      </c>
      <c r="AI713">
        <v>225.24459010072701</v>
      </c>
      <c r="AJ713">
        <v>12.1567567567567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-0.35</v>
      </c>
      <c r="AM713" t="s">
        <v>3158</v>
      </c>
      <c r="AN713">
        <v>-8.56</v>
      </c>
      <c r="AO713" t="s">
        <v>3158</v>
      </c>
      <c r="AQ713">
        <f>(Table2[[#This Row],[Sharpe Ratio]]-AVERAGE(Table2[Sharpe Ratio]))/_xlfn.STDEV.P(Table2[Sharpe Ratio])</f>
        <v>-0.67571570385832536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731</v>
      </c>
      <c r="AT713">
        <f>_xlfn.RANK.AVG(Table2[[#This Row],[6M Return vs Nifty Z-Score]],Table2[6M Return vs Nifty Z-Score])</f>
        <v>731</v>
      </c>
      <c r="AU713">
        <f>_xlfn.RANK.AVG(Table2[[#This Row],[Sharpe Ratio Z-Score]],Table2[Sharpe Ratio Z-Score])</f>
        <v>521.5</v>
      </c>
      <c r="AV713">
        <f>(Table2[[#This Row],[Rank 1Y]]+Table2[[#This Row],[Rank 6M]]+Table2[[#This Row],[Rank Sharpe]])/3</f>
        <v>661.16666666666663</v>
      </c>
    </row>
    <row r="714" spans="1:48" hidden="1" x14ac:dyDescent="0.3">
      <c r="A714" t="s">
        <v>1747</v>
      </c>
      <c r="B714" t="s">
        <v>1748</v>
      </c>
      <c r="C714" t="s">
        <v>3124</v>
      </c>
      <c r="D714" t="s">
        <v>537</v>
      </c>
      <c r="E714">
        <v>4540.5975888839903</v>
      </c>
      <c r="F714">
        <v>91.14</v>
      </c>
      <c r="G714">
        <v>-44.873241676342701</v>
      </c>
      <c r="H714">
        <f>(Table2[[#This Row],[1Y Return vs Nifty]]-AVERAGE(Table2[1Y Return vs Nifty]))/_xlfn.STDEV.P(Table2[1Y Return vs Nifty])</f>
        <v>-1.1768899636391543</v>
      </c>
      <c r="I714">
        <v>-11.4019578617545</v>
      </c>
      <c r="J714">
        <f>(Table2[[#This Row],[1M Return vs Nifty]]-AVERAGE(Table2[1M Return vs Nifty]))/_xlfn.STDEV.P(Table2[1M Return vs Nifty])</f>
        <v>-1.0567272637652265</v>
      </c>
      <c r="K714">
        <v>-16.448536606201799</v>
      </c>
      <c r="L714">
        <f>(Table2[[#This Row],[6M Return vs Nifty]]-AVERAGE(Table2[6M Return vs Nifty]))/_xlfn.STDEV.P(Table2[6M Return vs Nifty])</f>
        <v>-0.72945631097779817</v>
      </c>
      <c r="M714">
        <v>-4.1768833781871004</v>
      </c>
      <c r="N714">
        <f>(Table2[[#This Row],[1W Return vs Nifty]]-AVERAGE(Table2[1W Return vs Nifty]))/_xlfn.STDEV.P(Table2[1W Return vs Nifty])</f>
        <v>-0.82329836504711884</v>
      </c>
      <c r="O714">
        <v>100.14</v>
      </c>
      <c r="P714">
        <v>104.197359535774</v>
      </c>
      <c r="Q714">
        <v>107.439190863929</v>
      </c>
      <c r="R714">
        <v>16.894236077508602</v>
      </c>
      <c r="S714" s="1">
        <f>(Table2[[#This Row],[Close Price]]-Table2[[#This Row],[20D EMA]])/Table2[[#This Row],[20D EMA]]</f>
        <v>-8.9874176153385263E-2</v>
      </c>
      <c r="T714" s="1">
        <f>(Table2[[#This Row],[Close Price]]-Table2[[#This Row],[50D EMA]])/Table2[[#This Row],[50D EMA]]</f>
        <v>-0.1253137276601623</v>
      </c>
      <c r="U714" s="1">
        <f>(Table2[[#This Row],[Close Price]]-Table2[[#This Row],[200D EMA]])/Table2[[#This Row],[200D EMA]]</f>
        <v>-0.15170619522415998</v>
      </c>
      <c r="V714">
        <v>0.50845856828757896</v>
      </c>
      <c r="W714">
        <v>90.47</v>
      </c>
      <c r="X714">
        <v>93.56</v>
      </c>
      <c r="Y714">
        <v>90.47</v>
      </c>
      <c r="Z714">
        <v>97.39</v>
      </c>
      <c r="AA714">
        <v>90.47</v>
      </c>
      <c r="AB714">
        <v>114.1</v>
      </c>
      <c r="AC714" s="1">
        <f>(Table2[[#This Row],[Close Price]]/Table2[[#This Row],[Day Low]])-1</f>
        <v>7.40576986846464E-3</v>
      </c>
      <c r="AD714" s="1">
        <f>(Table2[[#This Row],[Day High]]/Table2[[#This Row],[Close Price]])-1</f>
        <v>2.6552556506473479E-2</v>
      </c>
      <c r="AE714" s="1">
        <f>(Table2[[#This Row],[Close Price]]/Table2[[#This Row],[Current Week Low]])-1</f>
        <v>7.40576986846464E-3</v>
      </c>
      <c r="AF714" s="1">
        <f>(Table2[[#This Row],[Current Week High]]/Table2[[#This Row],[Close Price]])-1</f>
        <v>6.8575817423743635E-2</v>
      </c>
      <c r="AG714" s="1">
        <f>(Table2[[#This Row],[Close Price]]/Table2[[#This Row],[Current Month Low]])-1</f>
        <v>7.40576986846464E-3</v>
      </c>
      <c r="AH714" s="1">
        <f>(Table2[[#This Row],[Current Month High]]/Table2[[#This Row],[Close Price]])-1</f>
        <v>0.25192012288786469</v>
      </c>
      <c r="AI714">
        <v>46.697388632872403</v>
      </c>
      <c r="AJ714">
        <v>0.740576986846464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-0.17</v>
      </c>
      <c r="AM714" t="s">
        <v>3158</v>
      </c>
      <c r="AN714">
        <v>-13.85</v>
      </c>
      <c r="AO714" t="s">
        <v>3158</v>
      </c>
      <c r="AP714">
        <v>-0.111284549435857</v>
      </c>
      <c r="AQ714">
        <f>(Table2[[#This Row],[Sharpe Ratio]]-AVERAGE(Table2[Sharpe Ratio]))/_xlfn.STDEV.P(Table2[Sharpe Ratio])</f>
        <v>-1.9984128609950249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694</v>
      </c>
      <c r="AT714">
        <f>_xlfn.RANK.AVG(Table2[[#This Row],[6M Return vs Nifty Z-Score]],Table2[6M Return vs Nifty Z-Score])</f>
        <v>572</v>
      </c>
      <c r="AU714">
        <f>_xlfn.RANK.AVG(Table2[[#This Row],[Sharpe Ratio Z-Score]],Table2[Sharpe Ratio Z-Score])</f>
        <v>720</v>
      </c>
      <c r="AV714">
        <f>(Table2[[#This Row],[Rank 1Y]]+Table2[[#This Row],[Rank 6M]]+Table2[[#This Row],[Rank Sharpe]])/3</f>
        <v>662</v>
      </c>
    </row>
    <row r="715" spans="1:48" hidden="1" x14ac:dyDescent="0.3">
      <c r="A715" t="s">
        <v>1639</v>
      </c>
      <c r="B715" t="s">
        <v>1640</v>
      </c>
      <c r="C715" t="s">
        <v>3121</v>
      </c>
      <c r="D715" t="s">
        <v>444</v>
      </c>
      <c r="E715">
        <v>5475.079056816</v>
      </c>
      <c r="F715">
        <v>55.71</v>
      </c>
      <c r="G715">
        <v>-38.650310098067798</v>
      </c>
      <c r="H715">
        <f>(Table2[[#This Row],[1Y Return vs Nifty]]-AVERAGE(Table2[1Y Return vs Nifty]))/_xlfn.STDEV.P(Table2[1Y Return vs Nifty])</f>
        <v>-1.0672769758696024</v>
      </c>
      <c r="I715">
        <v>-10.075713055579699</v>
      </c>
      <c r="J715">
        <f>(Table2[[#This Row],[1M Return vs Nifty]]-AVERAGE(Table2[1M Return vs Nifty]))/_xlfn.STDEV.P(Table2[1M Return vs Nifty])</f>
        <v>-0.90832209941304798</v>
      </c>
      <c r="K715">
        <v>-31.677039324472599</v>
      </c>
      <c r="L715">
        <f>(Table2[[#This Row],[6M Return vs Nifty]]-AVERAGE(Table2[6M Return vs Nifty]))/_xlfn.STDEV.P(Table2[6M Return vs Nifty])</f>
        <v>-1.2862801466241229</v>
      </c>
      <c r="M715">
        <v>-3.4138742964347601</v>
      </c>
      <c r="N715">
        <f>(Table2[[#This Row],[1W Return vs Nifty]]-AVERAGE(Table2[1W Return vs Nifty]))/_xlfn.STDEV.P(Table2[1W Return vs Nifty])</f>
        <v>-0.67393513831165708</v>
      </c>
      <c r="O715">
        <v>59.3</v>
      </c>
      <c r="P715">
        <v>62.324870673777703</v>
      </c>
      <c r="Q715">
        <v>66.906023974893301</v>
      </c>
      <c r="R715">
        <v>19.0395651821404</v>
      </c>
      <c r="S715" s="1">
        <f>(Table2[[#This Row],[Close Price]]-Table2[[#This Row],[20D EMA]])/Table2[[#This Row],[20D EMA]]</f>
        <v>-6.0539629005058965E-2</v>
      </c>
      <c r="T715" s="1">
        <f>(Table2[[#This Row],[Close Price]]-Table2[[#This Row],[50D EMA]])/Table2[[#This Row],[50D EMA]]</f>
        <v>-0.10613532931983787</v>
      </c>
      <c r="U715" s="1">
        <f>(Table2[[#This Row],[Close Price]]-Table2[[#This Row],[200D EMA]])/Table2[[#This Row],[200D EMA]]</f>
        <v>-0.16733955045803714</v>
      </c>
      <c r="V715">
        <v>0.33634537019487998</v>
      </c>
      <c r="W715">
        <v>55.1</v>
      </c>
      <c r="X715">
        <v>56.2</v>
      </c>
      <c r="Y715">
        <v>53.94</v>
      </c>
      <c r="Z715">
        <v>56.2</v>
      </c>
      <c r="AA715">
        <v>53.94</v>
      </c>
      <c r="AB715">
        <v>66.099999999999994</v>
      </c>
      <c r="AC715" s="1">
        <f>(Table2[[#This Row],[Close Price]]/Table2[[#This Row],[Day Low]])-1</f>
        <v>1.1070780399274005E-2</v>
      </c>
      <c r="AD715" s="1">
        <f>(Table2[[#This Row],[Day High]]/Table2[[#This Row],[Close Price]])-1</f>
        <v>8.7955483755159936E-3</v>
      </c>
      <c r="AE715" s="1">
        <f>(Table2[[#This Row],[Close Price]]/Table2[[#This Row],[Current Week Low]])-1</f>
        <v>3.281423804226935E-2</v>
      </c>
      <c r="AF715" s="1">
        <f>(Table2[[#This Row],[Current Week High]]/Table2[[#This Row],[Close Price]])-1</f>
        <v>8.7955483755159936E-3</v>
      </c>
      <c r="AG715" s="1">
        <f>(Table2[[#This Row],[Close Price]]/Table2[[#This Row],[Current Month Low]])-1</f>
        <v>3.281423804226935E-2</v>
      </c>
      <c r="AH715" s="1">
        <f>(Table2[[#This Row],[Current Month High]]/Table2[[#This Row],[Close Price]])-1</f>
        <v>0.18650152575839152</v>
      </c>
      <c r="AI715">
        <v>75.910967510321299</v>
      </c>
      <c r="AJ715">
        <v>3.2814238042269301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-0.05</v>
      </c>
      <c r="AM715" t="s">
        <v>3158</v>
      </c>
      <c r="AN715">
        <v>-8.6999999999999993</v>
      </c>
      <c r="AO715" t="s">
        <v>3158</v>
      </c>
      <c r="AP715">
        <v>-3.0158976031011999E-2</v>
      </c>
      <c r="AQ715">
        <f>(Table2[[#This Row],[Sharpe Ratio]]-AVERAGE(Table2[Sharpe Ratio]))/_xlfn.STDEV.P(Table2[Sharpe Ratio])</f>
        <v>-1.0341768924114247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673</v>
      </c>
      <c r="AT715">
        <f>_xlfn.RANK.AVG(Table2[[#This Row],[6M Return vs Nifty Z-Score]],Table2[6M Return vs Nifty Z-Score])</f>
        <v>692</v>
      </c>
      <c r="AU715">
        <f>_xlfn.RANK.AVG(Table2[[#This Row],[Sharpe Ratio Z-Score]],Table2[Sharpe Ratio Z-Score])</f>
        <v>623</v>
      </c>
      <c r="AV715">
        <f>(Table2[[#This Row],[Rank 1Y]]+Table2[[#This Row],[Rank 6M]]+Table2[[#This Row],[Rank Sharpe]])/3</f>
        <v>662.66666666666663</v>
      </c>
    </row>
    <row r="716" spans="1:48" hidden="1" x14ac:dyDescent="0.3">
      <c r="A716" t="s">
        <v>1612</v>
      </c>
      <c r="B716" t="s">
        <v>1613</v>
      </c>
      <c r="C716" t="s">
        <v>3124</v>
      </c>
      <c r="D716" t="s">
        <v>890</v>
      </c>
      <c r="E716">
        <v>5743.183642938</v>
      </c>
      <c r="F716">
        <v>32.409999999999997</v>
      </c>
      <c r="G716">
        <v>-45.219792746080401</v>
      </c>
      <c r="H716">
        <f>(Table2[[#This Row],[1Y Return vs Nifty]]-AVERAGE(Table2[1Y Return vs Nifty]))/_xlfn.STDEV.P(Table2[1Y Return vs Nifty])</f>
        <v>-1.1829942406492535</v>
      </c>
      <c r="I716">
        <v>-8.6273383699941792</v>
      </c>
      <c r="J716">
        <f>(Table2[[#This Row],[1M Return vs Nifty]]-AVERAGE(Table2[1M Return vs Nifty]))/_xlfn.STDEV.P(Table2[1M Return vs Nifty])</f>
        <v>-0.74625075160674881</v>
      </c>
      <c r="K716">
        <v>-38.055707687057101</v>
      </c>
      <c r="L716">
        <f>(Table2[[#This Row],[6M Return vs Nifty]]-AVERAGE(Table2[6M Return vs Nifty]))/_xlfn.STDEV.P(Table2[6M Return vs Nifty])</f>
        <v>-1.519513488711576</v>
      </c>
      <c r="M716">
        <v>-0.90233626070316997</v>
      </c>
      <c r="N716">
        <f>(Table2[[#This Row],[1W Return vs Nifty]]-AVERAGE(Table2[1W Return vs Nifty]))/_xlfn.STDEV.P(Table2[1W Return vs Nifty])</f>
        <v>-0.18228774635115719</v>
      </c>
      <c r="O716">
        <v>32.299999999999997</v>
      </c>
      <c r="P716">
        <v>35.372609130121603</v>
      </c>
      <c r="Q716">
        <v>40.299887671831101</v>
      </c>
      <c r="R716">
        <v>30.422721675521601</v>
      </c>
      <c r="S716" s="1">
        <f>(Table2[[#This Row],[Close Price]]-Table2[[#This Row],[20D EMA]])/Table2[[#This Row],[20D EMA]]</f>
        <v>3.4055727554179395E-3</v>
      </c>
      <c r="T716" s="1">
        <f>(Table2[[#This Row],[Close Price]]-Table2[[#This Row],[50D EMA]])/Table2[[#This Row],[50D EMA]]</f>
        <v>-8.3754328645177373E-2</v>
      </c>
      <c r="U716" s="1">
        <f>(Table2[[#This Row],[Close Price]]-Table2[[#This Row],[200D EMA]])/Table2[[#This Row],[200D EMA]]</f>
        <v>-0.19577939611345355</v>
      </c>
      <c r="V716">
        <v>0.43495414293317602</v>
      </c>
      <c r="W716">
        <v>29.76</v>
      </c>
      <c r="X716">
        <v>32.700000000000003</v>
      </c>
      <c r="Y716">
        <v>28.51</v>
      </c>
      <c r="Z716">
        <v>32.700000000000003</v>
      </c>
      <c r="AA716">
        <v>28.41</v>
      </c>
      <c r="AB716">
        <v>34.75</v>
      </c>
      <c r="AC716" s="1">
        <f>(Table2[[#This Row],[Close Price]]/Table2[[#This Row],[Day Low]])-1</f>
        <v>8.904569892473102E-2</v>
      </c>
      <c r="AD716" s="1">
        <f>(Table2[[#This Row],[Day High]]/Table2[[#This Row],[Close Price]])-1</f>
        <v>8.9478556001236775E-3</v>
      </c>
      <c r="AE716" s="1">
        <f>(Table2[[#This Row],[Close Price]]/Table2[[#This Row],[Current Week Low]])-1</f>
        <v>0.13679410733076103</v>
      </c>
      <c r="AF716" s="1">
        <f>(Table2[[#This Row],[Current Week High]]/Table2[[#This Row],[Close Price]])-1</f>
        <v>8.9478556001236775E-3</v>
      </c>
      <c r="AG716" s="1">
        <f>(Table2[[#This Row],[Close Price]]/Table2[[#This Row],[Current Month Low]])-1</f>
        <v>0.1407954945441745</v>
      </c>
      <c r="AH716" s="1">
        <f>(Table2[[#This Row],[Current Month High]]/Table2[[#This Row],[Close Price]])-1</f>
        <v>7.2199938290651078E-2</v>
      </c>
      <c r="AI716">
        <v>66.615242209194705</v>
      </c>
      <c r="AJ716">
        <v>14.0795494544174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3158</v>
      </c>
      <c r="AN716">
        <v>-3.08</v>
      </c>
      <c r="AO716" t="s">
        <v>3158</v>
      </c>
      <c r="AP716">
        <v>-1.1667622129509E-2</v>
      </c>
      <c r="AQ716">
        <f>(Table2[[#This Row],[Sharpe Ratio]]-AVERAGE(Table2[Sharpe Ratio]))/_xlfn.STDEV.P(Table2[Sharpe Ratio])</f>
        <v>-0.81439381056299442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695</v>
      </c>
      <c r="AT716">
        <f>_xlfn.RANK.AVG(Table2[[#This Row],[6M Return vs Nifty Z-Score]],Table2[6M Return vs Nifty Z-Score])</f>
        <v>715</v>
      </c>
      <c r="AU716">
        <f>_xlfn.RANK.AVG(Table2[[#This Row],[Sharpe Ratio Z-Score]],Table2[Sharpe Ratio Z-Score])</f>
        <v>580</v>
      </c>
      <c r="AV716">
        <f>(Table2[[#This Row],[Rank 1Y]]+Table2[[#This Row],[Rank 6M]]+Table2[[#This Row],[Rank Sharpe]])/3</f>
        <v>663.33333333333337</v>
      </c>
    </row>
    <row r="717" spans="1:48" hidden="1" x14ac:dyDescent="0.3">
      <c r="A717" t="s">
        <v>1271</v>
      </c>
      <c r="B717" t="s">
        <v>1272</v>
      </c>
      <c r="C717" t="s">
        <v>3120</v>
      </c>
      <c r="D717" t="s">
        <v>75</v>
      </c>
      <c r="E717">
        <v>8841.7539425399991</v>
      </c>
      <c r="F717">
        <v>1148.2</v>
      </c>
      <c r="G717">
        <v>-33.535446929937301</v>
      </c>
      <c r="H717">
        <f>(Table2[[#This Row],[1Y Return vs Nifty]]-AVERAGE(Table2[1Y Return vs Nifty]))/_xlfn.STDEV.P(Table2[1Y Return vs Nifty])</f>
        <v>-0.97718190944648042</v>
      </c>
      <c r="I717">
        <v>-2.7995345510313401</v>
      </c>
      <c r="J717">
        <f>(Table2[[#This Row],[1M Return vs Nifty]]-AVERAGE(Table2[1M Return vs Nifty]))/_xlfn.STDEV.P(Table2[1M Return vs Nifty])</f>
        <v>-9.4126664455796677E-2</v>
      </c>
      <c r="K717">
        <v>-28.0625296860619</v>
      </c>
      <c r="L717">
        <f>(Table2[[#This Row],[6M Return vs Nifty]]-AVERAGE(Table2[6M Return vs Nifty]))/_xlfn.STDEV.P(Table2[6M Return vs Nifty])</f>
        <v>-1.1541171127346697</v>
      </c>
      <c r="M717">
        <v>-1.8168300551273699</v>
      </c>
      <c r="N717">
        <f>(Table2[[#This Row],[1W Return vs Nifty]]-AVERAGE(Table2[1W Return vs Nifty]))/_xlfn.STDEV.P(Table2[1W Return vs Nifty])</f>
        <v>-0.36130493924099222</v>
      </c>
      <c r="O717">
        <v>1193.56</v>
      </c>
      <c r="P717">
        <v>1262.75678275153</v>
      </c>
      <c r="Q717">
        <v>1367.1372493282399</v>
      </c>
      <c r="R717">
        <v>34.861158721328003</v>
      </c>
      <c r="S717" s="1">
        <f>(Table2[[#This Row],[Close Price]]-Table2[[#This Row],[20D EMA]])/Table2[[#This Row],[20D EMA]]</f>
        <v>-3.8003954556117749E-2</v>
      </c>
      <c r="T717" s="1">
        <f>(Table2[[#This Row],[Close Price]]-Table2[[#This Row],[50D EMA]])/Table2[[#This Row],[50D EMA]]</f>
        <v>-9.0719594078847263E-2</v>
      </c>
      <c r="U717" s="1">
        <f>(Table2[[#This Row],[Close Price]]-Table2[[#This Row],[200D EMA]])/Table2[[#This Row],[200D EMA]]</f>
        <v>-0.16014284552324023</v>
      </c>
      <c r="V717">
        <v>0.87587547902913299</v>
      </c>
      <c r="W717">
        <v>1138.3</v>
      </c>
      <c r="X717">
        <v>1161.95</v>
      </c>
      <c r="Y717">
        <v>1106.5999999999999</v>
      </c>
      <c r="Z717">
        <v>1161.95</v>
      </c>
      <c r="AA717">
        <v>1100</v>
      </c>
      <c r="AB717">
        <v>1298</v>
      </c>
      <c r="AC717" s="1">
        <f>(Table2[[#This Row],[Close Price]]/Table2[[#This Row],[Day Low]])-1</f>
        <v>8.6971800052710879E-3</v>
      </c>
      <c r="AD717" s="1">
        <f>(Table2[[#This Row],[Day High]]/Table2[[#This Row],[Close Price]])-1</f>
        <v>1.1975265633164867E-2</v>
      </c>
      <c r="AE717" s="1">
        <f>(Table2[[#This Row],[Close Price]]/Table2[[#This Row],[Current Week Low]])-1</f>
        <v>3.759262606181113E-2</v>
      </c>
      <c r="AF717" s="1">
        <f>(Table2[[#This Row],[Current Week High]]/Table2[[#This Row],[Close Price]])-1</f>
        <v>1.1975265633164867E-2</v>
      </c>
      <c r="AG717" s="1">
        <f>(Table2[[#This Row],[Close Price]]/Table2[[#This Row],[Current Month Low]])-1</f>
        <v>4.3818181818181756E-2</v>
      </c>
      <c r="AH717" s="1">
        <f>(Table2[[#This Row],[Current Month High]]/Table2[[#This Row],[Close Price]])-1</f>
        <v>0.13046507577077149</v>
      </c>
      <c r="AI717">
        <v>56.941299425187196</v>
      </c>
      <c r="AJ717">
        <v>4.3818181818181703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-0.08</v>
      </c>
      <c r="AM717" t="s">
        <v>3158</v>
      </c>
      <c r="AN717">
        <v>-7.19</v>
      </c>
      <c r="AO717" t="s">
        <v>3158</v>
      </c>
      <c r="AP717">
        <v>-5.7005839543559998E-2</v>
      </c>
      <c r="AQ717">
        <f>(Table2[[#This Row],[Sharpe Ratio]]-AVERAGE(Table2[Sharpe Ratio]))/_xlfn.STDEV.P(Table2[Sharpe Ratio])</f>
        <v>-1.3532712341336051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648</v>
      </c>
      <c r="AT717">
        <f>_xlfn.RANK.AVG(Table2[[#This Row],[6M Return vs Nifty Z-Score]],Table2[6M Return vs Nifty Z-Score])</f>
        <v>677</v>
      </c>
      <c r="AU717">
        <f>_xlfn.RANK.AVG(Table2[[#This Row],[Sharpe Ratio Z-Score]],Table2[Sharpe Ratio Z-Score])</f>
        <v>671</v>
      </c>
      <c r="AV717">
        <f>(Table2[[#This Row],[Rank 1Y]]+Table2[[#This Row],[Rank 6M]]+Table2[[#This Row],[Rank Sharpe]])/3</f>
        <v>665.33333333333337</v>
      </c>
    </row>
    <row r="718" spans="1:48" hidden="1" x14ac:dyDescent="0.3">
      <c r="A718" t="s">
        <v>2227</v>
      </c>
      <c r="B718" t="s">
        <v>2228</v>
      </c>
      <c r="C718" t="s">
        <v>3122</v>
      </c>
      <c r="D718" t="s">
        <v>1277</v>
      </c>
      <c r="E718">
        <v>2512.318332495</v>
      </c>
      <c r="F718">
        <v>300.35000000000002</v>
      </c>
      <c r="G718">
        <v>-65.060628704110002</v>
      </c>
      <c r="H718">
        <f>(Table2[[#This Row],[1Y Return vs Nifty]]-AVERAGE(Table2[1Y Return vs Nifty]))/_xlfn.STDEV.P(Table2[1Y Return vs Nifty])</f>
        <v>-1.5324779657793444</v>
      </c>
      <c r="I718">
        <v>3.1859499576646799</v>
      </c>
      <c r="J718">
        <f>(Table2[[#This Row],[1M Return vs Nifty]]-AVERAGE(Table2[1M Return vs Nifty]))/_xlfn.STDEV.P(Table2[1M Return vs Nifty])</f>
        <v>0.57564169814571153</v>
      </c>
      <c r="K718">
        <v>-20.3210262277819</v>
      </c>
      <c r="L718">
        <f>(Table2[[#This Row],[6M Return vs Nifty]]-AVERAGE(Table2[6M Return vs Nifty]))/_xlfn.STDEV.P(Table2[6M Return vs Nifty])</f>
        <v>-0.87105227510378846</v>
      </c>
      <c r="M718">
        <v>2.1728294296981701</v>
      </c>
      <c r="N718">
        <f>(Table2[[#This Row],[1W Return vs Nifty]]-AVERAGE(Table2[1W Return vs Nifty]))/_xlfn.STDEV.P(Table2[1W Return vs Nifty])</f>
        <v>0.41969286075990564</v>
      </c>
      <c r="O718">
        <v>306.38</v>
      </c>
      <c r="P718">
        <v>324.51937750486098</v>
      </c>
      <c r="Q718">
        <v>374.64590155532102</v>
      </c>
      <c r="R718">
        <v>47.334535124950001</v>
      </c>
      <c r="S718" s="1">
        <f>(Table2[[#This Row],[Close Price]]-Table2[[#This Row],[20D EMA]])/Table2[[#This Row],[20D EMA]]</f>
        <v>-1.9681441347346344E-2</v>
      </c>
      <c r="T718" s="1">
        <f>(Table2[[#This Row],[Close Price]]-Table2[[#This Row],[50D EMA]])/Table2[[#This Row],[50D EMA]]</f>
        <v>-7.4477455524204955E-2</v>
      </c>
      <c r="U718" s="1">
        <f>(Table2[[#This Row],[Close Price]]-Table2[[#This Row],[200D EMA]])/Table2[[#This Row],[200D EMA]]</f>
        <v>-0.19830966052714261</v>
      </c>
      <c r="V718">
        <v>1.3575042512356501</v>
      </c>
      <c r="W718">
        <v>295.14999999999998</v>
      </c>
      <c r="X718">
        <v>304.39999999999998</v>
      </c>
      <c r="Y718">
        <v>280.10000000000002</v>
      </c>
      <c r="Z718">
        <v>304.39999999999998</v>
      </c>
      <c r="AA718">
        <v>268.19</v>
      </c>
      <c r="AB718">
        <v>332.84</v>
      </c>
      <c r="AC718" s="1">
        <f>(Table2[[#This Row],[Close Price]]/Table2[[#This Row],[Day Low]])-1</f>
        <v>1.7618160257496296E-2</v>
      </c>
      <c r="AD718" s="1">
        <f>(Table2[[#This Row],[Day High]]/Table2[[#This Row],[Close Price]])-1</f>
        <v>1.3484268353587403E-2</v>
      </c>
      <c r="AE718" s="1">
        <f>(Table2[[#This Row],[Close Price]]/Table2[[#This Row],[Current Week Low]])-1</f>
        <v>7.2295608711174575E-2</v>
      </c>
      <c r="AF718" s="1">
        <f>(Table2[[#This Row],[Current Week High]]/Table2[[#This Row],[Close Price]])-1</f>
        <v>1.3484268353587403E-2</v>
      </c>
      <c r="AG718" s="1">
        <f>(Table2[[#This Row],[Close Price]]/Table2[[#This Row],[Current Month Low]])-1</f>
        <v>0.11991498564450587</v>
      </c>
      <c r="AH718" s="1">
        <f>(Table2[[#This Row],[Current Month High]]/Table2[[#This Row],[Close Price]])-1</f>
        <v>0.10817379723655729</v>
      </c>
      <c r="AI718">
        <v>76.137809092553994</v>
      </c>
      <c r="AJ718">
        <v>11.992010681221499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-0.19</v>
      </c>
      <c r="AM718" t="s">
        <v>3158</v>
      </c>
      <c r="AN718">
        <v>0.28999999999999998</v>
      </c>
      <c r="AO718" t="s">
        <v>3159</v>
      </c>
      <c r="AP718">
        <v>-5.1689731796853003E-2</v>
      </c>
      <c r="AQ718">
        <f>(Table2[[#This Row],[Sharpe Ratio]]-AVERAGE(Table2[Sharpe Ratio]))/_xlfn.STDEV.P(Table2[Sharpe Ratio])</f>
        <v>-1.2900854582172936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726</v>
      </c>
      <c r="AT718">
        <f>_xlfn.RANK.AVG(Table2[[#This Row],[6M Return vs Nifty Z-Score]],Table2[6M Return vs Nifty Z-Score])</f>
        <v>611</v>
      </c>
      <c r="AU718">
        <f>_xlfn.RANK.AVG(Table2[[#This Row],[Sharpe Ratio Z-Score]],Table2[Sharpe Ratio Z-Score])</f>
        <v>661</v>
      </c>
      <c r="AV718">
        <f>(Table2[[#This Row],[Rank 1Y]]+Table2[[#This Row],[Rank 6M]]+Table2[[#This Row],[Rank Sharpe]])/3</f>
        <v>666</v>
      </c>
    </row>
    <row r="719" spans="1:48" hidden="1" x14ac:dyDescent="0.3">
      <c r="A719" t="s">
        <v>1140</v>
      </c>
      <c r="B719" t="s">
        <v>1141</v>
      </c>
      <c r="C719" t="s">
        <v>3112</v>
      </c>
      <c r="D719" t="s">
        <v>24</v>
      </c>
      <c r="E719">
        <v>10671.507886883999</v>
      </c>
      <c r="F719">
        <v>175.61</v>
      </c>
      <c r="G719">
        <v>-48.400155818081501</v>
      </c>
      <c r="H719">
        <f>(Table2[[#This Row],[1Y Return vs Nifty]]-AVERAGE(Table2[1Y Return vs Nifty]))/_xlfn.STDEV.P(Table2[1Y Return vs Nifty])</f>
        <v>-1.239014316417246</v>
      </c>
      <c r="I719">
        <v>-10.7767847632773</v>
      </c>
      <c r="J719">
        <f>(Table2[[#This Row],[1M Return vs Nifty]]-AVERAGE(Table2[1M Return vs Nifty]))/_xlfn.STDEV.P(Table2[1M Return vs Nifty])</f>
        <v>-0.98677116214951832</v>
      </c>
      <c r="K719">
        <v>-40.215303757525298</v>
      </c>
      <c r="L719">
        <f>(Table2[[#This Row],[6M Return vs Nifty]]-AVERAGE(Table2[6M Return vs Nifty]))/_xlfn.STDEV.P(Table2[6M Return vs Nifty])</f>
        <v>-1.5984782162131237</v>
      </c>
      <c r="M719">
        <v>2.8070350916161702</v>
      </c>
      <c r="N719">
        <f>(Table2[[#This Row],[1W Return vs Nifty]]-AVERAGE(Table2[1W Return vs Nifty]))/_xlfn.STDEV.P(Table2[1W Return vs Nifty])</f>
        <v>0.54384210923335785</v>
      </c>
      <c r="O719">
        <v>185.6</v>
      </c>
      <c r="P719">
        <v>201.326939182117</v>
      </c>
      <c r="Q719">
        <v>225.96497471756101</v>
      </c>
      <c r="R719">
        <v>38.190370707703302</v>
      </c>
      <c r="S719" s="1">
        <f>(Table2[[#This Row],[Close Price]]-Table2[[#This Row],[20D EMA]])/Table2[[#This Row],[20D EMA]]</f>
        <v>-5.3825431034482653E-2</v>
      </c>
      <c r="T719" s="1">
        <f>(Table2[[#This Row],[Close Price]]-Table2[[#This Row],[50D EMA]])/Table2[[#This Row],[50D EMA]]</f>
        <v>-0.12773719844244924</v>
      </c>
      <c r="U719" s="1">
        <f>(Table2[[#This Row],[Close Price]]-Table2[[#This Row],[200D EMA]])/Table2[[#This Row],[200D EMA]]</f>
        <v>-0.22284415883700948</v>
      </c>
      <c r="V719">
        <v>1.6711870279924499</v>
      </c>
      <c r="W719">
        <v>170.94</v>
      </c>
      <c r="X719">
        <v>176.68</v>
      </c>
      <c r="Y719">
        <v>161.30000000000001</v>
      </c>
      <c r="Z719">
        <v>176.68</v>
      </c>
      <c r="AA719">
        <v>158.4</v>
      </c>
      <c r="AB719">
        <v>212.01</v>
      </c>
      <c r="AC719" s="1">
        <f>(Table2[[#This Row],[Close Price]]/Table2[[#This Row],[Day Low]])-1</f>
        <v>2.731952731952747E-2</v>
      </c>
      <c r="AD719" s="1">
        <f>(Table2[[#This Row],[Day High]]/Table2[[#This Row],[Close Price]])-1</f>
        <v>6.0930470929900782E-3</v>
      </c>
      <c r="AE719" s="1">
        <f>(Table2[[#This Row],[Close Price]]/Table2[[#This Row],[Current Week Low]])-1</f>
        <v>8.8716676999380129E-2</v>
      </c>
      <c r="AF719" s="1">
        <f>(Table2[[#This Row],[Current Week High]]/Table2[[#This Row],[Close Price]])-1</f>
        <v>6.0930470929900782E-3</v>
      </c>
      <c r="AG719" s="1">
        <f>(Table2[[#This Row],[Close Price]]/Table2[[#This Row],[Current Month Low]])-1</f>
        <v>0.10864898989898997</v>
      </c>
      <c r="AH719" s="1">
        <f>(Table2[[#This Row],[Current Month High]]/Table2[[#This Row],[Close Price]])-1</f>
        <v>0.20727748989237504</v>
      </c>
      <c r="AI719">
        <v>71.231706622629602</v>
      </c>
      <c r="AJ719">
        <v>10.864898989898901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-0.21</v>
      </c>
      <c r="AM719" t="s">
        <v>3158</v>
      </c>
      <c r="AN719">
        <v>-15.04</v>
      </c>
      <c r="AO719" t="s">
        <v>3158</v>
      </c>
      <c r="AP719">
        <v>-1.0031019732470999E-2</v>
      </c>
      <c r="AQ719">
        <f>(Table2[[#This Row],[Sharpe Ratio]]-AVERAGE(Table2[Sharpe Ratio]))/_xlfn.STDEV.P(Table2[Sharpe Ratio])</f>
        <v>-0.79494161033484878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701</v>
      </c>
      <c r="AT719">
        <f>_xlfn.RANK.AVG(Table2[[#This Row],[6M Return vs Nifty Z-Score]],Table2[6M Return vs Nifty Z-Score])</f>
        <v>723</v>
      </c>
      <c r="AU719">
        <f>_xlfn.RANK.AVG(Table2[[#This Row],[Sharpe Ratio Z-Score]],Table2[Sharpe Ratio Z-Score])</f>
        <v>577</v>
      </c>
      <c r="AV719">
        <f>(Table2[[#This Row],[Rank 1Y]]+Table2[[#This Row],[Rank 6M]]+Table2[[#This Row],[Rank Sharpe]])/3</f>
        <v>667</v>
      </c>
    </row>
    <row r="720" spans="1:48" hidden="1" x14ac:dyDescent="0.3">
      <c r="A720" t="s">
        <v>1275</v>
      </c>
      <c r="B720" t="s">
        <v>1276</v>
      </c>
      <c r="C720" t="s">
        <v>3122</v>
      </c>
      <c r="D720" t="s">
        <v>1277</v>
      </c>
      <c r="E720">
        <v>8798.5062672450003</v>
      </c>
      <c r="F720">
        <v>809.45</v>
      </c>
      <c r="G720">
        <v>-53.1666039807346</v>
      </c>
      <c r="H720">
        <f>(Table2[[#This Row],[1Y Return vs Nifty]]-AVERAGE(Table2[1Y Return vs Nifty]))/_xlfn.STDEV.P(Table2[1Y Return vs Nifty])</f>
        <v>-1.3229722737859391</v>
      </c>
      <c r="I720">
        <v>-2.9753369341152101</v>
      </c>
      <c r="J720">
        <f>(Table2[[#This Row],[1M Return vs Nifty]]-AVERAGE(Table2[1M Return vs Nifty]))/_xlfn.STDEV.P(Table2[1M Return vs Nifty])</f>
        <v>-0.11379873512751222</v>
      </c>
      <c r="K720">
        <v>-18.178440990904999</v>
      </c>
      <c r="L720">
        <f>(Table2[[#This Row],[6M Return vs Nifty]]-AVERAGE(Table2[6M Return vs Nifty]))/_xlfn.STDEV.P(Table2[6M Return vs Nifty])</f>
        <v>-0.79270954162115914</v>
      </c>
      <c r="M720">
        <v>-3.5495240256039402</v>
      </c>
      <c r="N720">
        <f>(Table2[[#This Row],[1W Return vs Nifty]]-AVERAGE(Table2[1W Return vs Nifty]))/_xlfn.STDEV.P(Table2[1W Return vs Nifty])</f>
        <v>-0.70048931930248914</v>
      </c>
      <c r="O720">
        <v>866.49</v>
      </c>
      <c r="P720">
        <v>899.33644457835999</v>
      </c>
      <c r="Q720">
        <v>972.23497338920799</v>
      </c>
      <c r="R720">
        <v>22.193364077838499</v>
      </c>
      <c r="S720" s="1">
        <f>(Table2[[#This Row],[Close Price]]-Table2[[#This Row],[20D EMA]])/Table2[[#This Row],[20D EMA]]</f>
        <v>-6.5828803563803343E-2</v>
      </c>
      <c r="T720" s="1">
        <f>(Table2[[#This Row],[Close Price]]-Table2[[#This Row],[50D EMA]])/Table2[[#This Row],[50D EMA]]</f>
        <v>-9.994751699460129E-2</v>
      </c>
      <c r="U720" s="1">
        <f>(Table2[[#This Row],[Close Price]]-Table2[[#This Row],[200D EMA]])/Table2[[#This Row],[200D EMA]]</f>
        <v>-0.16743377665353887</v>
      </c>
      <c r="V720">
        <v>0.69099773501722705</v>
      </c>
      <c r="W720">
        <v>803</v>
      </c>
      <c r="X720">
        <v>824.65</v>
      </c>
      <c r="Y720">
        <v>803</v>
      </c>
      <c r="Z720">
        <v>850.45</v>
      </c>
      <c r="AA720">
        <v>803</v>
      </c>
      <c r="AB720">
        <v>930</v>
      </c>
      <c r="AC720" s="1">
        <f>(Table2[[#This Row],[Close Price]]/Table2[[#This Row],[Day Low]])-1</f>
        <v>8.0323785803237957E-3</v>
      </c>
      <c r="AD720" s="1">
        <f>(Table2[[#This Row],[Day High]]/Table2[[#This Row],[Close Price]])-1</f>
        <v>1.877818271665932E-2</v>
      </c>
      <c r="AE720" s="1">
        <f>(Table2[[#This Row],[Close Price]]/Table2[[#This Row],[Current Week Low]])-1</f>
        <v>8.0323785803237957E-3</v>
      </c>
      <c r="AF720" s="1">
        <f>(Table2[[#This Row],[Current Week High]]/Table2[[#This Row],[Close Price]])-1</f>
        <v>5.0651677064673439E-2</v>
      </c>
      <c r="AG720" s="1">
        <f>(Table2[[#This Row],[Close Price]]/Table2[[#This Row],[Current Month Low]])-1</f>
        <v>8.0323785803237957E-3</v>
      </c>
      <c r="AH720" s="1">
        <f>(Table2[[#This Row],[Current Month High]]/Table2[[#This Row],[Close Price]])-1</f>
        <v>0.1489282846377169</v>
      </c>
      <c r="AI720">
        <v>60.232256470442799</v>
      </c>
      <c r="AJ720">
        <v>0.80323785803237902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3158</v>
      </c>
      <c r="AN720">
        <v>-10.32</v>
      </c>
      <c r="AO720" t="s">
        <v>3158</v>
      </c>
      <c r="AP720">
        <v>-0.10706353809302301</v>
      </c>
      <c r="AQ720">
        <f>(Table2[[#This Row],[Sharpe Ratio]]-AVERAGE(Table2[Sharpe Ratio]))/_xlfn.STDEV.P(Table2[Sharpe Ratio])</f>
        <v>-1.9482430959044423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713</v>
      </c>
      <c r="AT720">
        <f>_xlfn.RANK.AVG(Table2[[#This Row],[6M Return vs Nifty Z-Score]],Table2[6M Return vs Nifty Z-Score])</f>
        <v>585</v>
      </c>
      <c r="AU720">
        <f>_xlfn.RANK.AVG(Table2[[#This Row],[Sharpe Ratio Z-Score]],Table2[Sharpe Ratio Z-Score])</f>
        <v>715</v>
      </c>
      <c r="AV720">
        <f>(Table2[[#This Row],[Rank 1Y]]+Table2[[#This Row],[Rank 6M]]+Table2[[#This Row],[Rank Sharpe]])/3</f>
        <v>671</v>
      </c>
    </row>
    <row r="721" spans="1:48" hidden="1" x14ac:dyDescent="0.3">
      <c r="A721" t="s">
        <v>1606</v>
      </c>
      <c r="B721" t="s">
        <v>1607</v>
      </c>
      <c r="C721" t="s">
        <v>3113</v>
      </c>
      <c r="D721" t="s">
        <v>748</v>
      </c>
      <c r="E721">
        <v>5776.41223601</v>
      </c>
      <c r="F721">
        <v>118.43</v>
      </c>
      <c r="G721">
        <v>-41.965256552026801</v>
      </c>
      <c r="H721">
        <f>(Table2[[#This Row],[1Y Return vs Nifty]]-AVERAGE(Table2[1Y Return vs Nifty]))/_xlfn.STDEV.P(Table2[1Y Return vs Nifty])</f>
        <v>-1.1256676524412477</v>
      </c>
      <c r="I721">
        <v>-3.30472068916754</v>
      </c>
      <c r="J721">
        <f>(Table2[[#This Row],[1M Return vs Nifty]]-AVERAGE(Table2[1M Return vs Nifty]))/_xlfn.STDEV.P(Table2[1M Return vs Nifty])</f>
        <v>-0.15065637262843976</v>
      </c>
      <c r="K721">
        <v>-21.548858746524001</v>
      </c>
      <c r="L721">
        <f>(Table2[[#This Row],[6M Return vs Nifty]]-AVERAGE(Table2[6M Return vs Nifty]))/_xlfn.STDEV.P(Table2[6M Return vs Nifty])</f>
        <v>-0.91594745785849174</v>
      </c>
      <c r="M721">
        <v>-0.75078098434190799</v>
      </c>
      <c r="N721">
        <f>(Table2[[#This Row],[1W Return vs Nifty]]-AVERAGE(Table2[1W Return vs Nifty]))/_xlfn.STDEV.P(Table2[1W Return vs Nifty])</f>
        <v>-0.15261996696625826</v>
      </c>
      <c r="O721">
        <v>120.14</v>
      </c>
      <c r="P721">
        <v>125.118160610902</v>
      </c>
      <c r="Q721">
        <v>133.968623281416</v>
      </c>
      <c r="R721">
        <v>36.694099459196103</v>
      </c>
      <c r="S721" s="1">
        <f>(Table2[[#This Row],[Close Price]]-Table2[[#This Row],[20D EMA]])/Table2[[#This Row],[20D EMA]]</f>
        <v>-1.4233394373231179E-2</v>
      </c>
      <c r="T721" s="1">
        <f>(Table2[[#This Row],[Close Price]]-Table2[[#This Row],[50D EMA]])/Table2[[#This Row],[50D EMA]]</f>
        <v>-5.3454754915244693E-2</v>
      </c>
      <c r="U721" s="1">
        <f>(Table2[[#This Row],[Close Price]]-Table2[[#This Row],[200D EMA]])/Table2[[#This Row],[200D EMA]]</f>
        <v>-0.11598703413392095</v>
      </c>
      <c r="V721">
        <v>0.89069182074593001</v>
      </c>
      <c r="W721">
        <v>114.55</v>
      </c>
      <c r="X721">
        <v>119.86</v>
      </c>
      <c r="Y721">
        <v>113.55</v>
      </c>
      <c r="Z721">
        <v>119.86</v>
      </c>
      <c r="AA721">
        <v>112.4</v>
      </c>
      <c r="AB721">
        <v>128.30000000000001</v>
      </c>
      <c r="AC721" s="1">
        <f>(Table2[[#This Row],[Close Price]]/Table2[[#This Row],[Day Low]])-1</f>
        <v>3.3871671759057254E-2</v>
      </c>
      <c r="AD721" s="1">
        <f>(Table2[[#This Row],[Day High]]/Table2[[#This Row],[Close Price]])-1</f>
        <v>1.2074643249176731E-2</v>
      </c>
      <c r="AE721" s="1">
        <f>(Table2[[#This Row],[Close Price]]/Table2[[#This Row],[Current Week Low]])-1</f>
        <v>4.2976662263320309E-2</v>
      </c>
      <c r="AF721" s="1">
        <f>(Table2[[#This Row],[Current Week High]]/Table2[[#This Row],[Close Price]])-1</f>
        <v>1.2074643249176731E-2</v>
      </c>
      <c r="AG721" s="1">
        <f>(Table2[[#This Row],[Close Price]]/Table2[[#This Row],[Current Month Low]])-1</f>
        <v>5.3647686832740238E-2</v>
      </c>
      <c r="AH721" s="1">
        <f>(Table2[[#This Row],[Current Month High]]/Table2[[#This Row],[Close Price]])-1</f>
        <v>8.3340369838723394E-2</v>
      </c>
      <c r="AI721">
        <v>37.549607362999197</v>
      </c>
      <c r="AJ721">
        <v>8.15525114155251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3158</v>
      </c>
      <c r="AN721">
        <v>-2.4500000000000002</v>
      </c>
      <c r="AO721" t="s">
        <v>3158</v>
      </c>
      <c r="AP721">
        <v>-0.108885952189871</v>
      </c>
      <c r="AQ721">
        <f>(Table2[[#This Row],[Sharpe Ratio]]-AVERAGE(Table2[Sharpe Ratio]))/_xlfn.STDEV.P(Table2[Sharpe Ratio])</f>
        <v>-1.9699038022401052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680</v>
      </c>
      <c r="AT721">
        <f>_xlfn.RANK.AVG(Table2[[#This Row],[6M Return vs Nifty Z-Score]],Table2[6M Return vs Nifty Z-Score])</f>
        <v>622</v>
      </c>
      <c r="AU721">
        <f>_xlfn.RANK.AVG(Table2[[#This Row],[Sharpe Ratio Z-Score]],Table2[Sharpe Ratio Z-Score])</f>
        <v>717</v>
      </c>
      <c r="AV721">
        <f>(Table2[[#This Row],[Rank 1Y]]+Table2[[#This Row],[Rank 6M]]+Table2[[#This Row],[Rank Sharpe]])/3</f>
        <v>673</v>
      </c>
    </row>
    <row r="722" spans="1:48" hidden="1" x14ac:dyDescent="0.3">
      <c r="A722" t="s">
        <v>2286</v>
      </c>
      <c r="B722" t="s">
        <v>2287</v>
      </c>
      <c r="C722" t="s">
        <v>3129</v>
      </c>
      <c r="D722" t="s">
        <v>1981</v>
      </c>
      <c r="E722">
        <v>2356.8078771199998</v>
      </c>
      <c r="F722">
        <v>12.8</v>
      </c>
      <c r="G722">
        <v>-52.093381617956403</v>
      </c>
      <c r="H722">
        <f>(Table2[[#This Row],[1Y Return vs Nifty]]-AVERAGE(Table2[1Y Return vs Nifty]))/_xlfn.STDEV.P(Table2[1Y Return vs Nifty])</f>
        <v>-1.3040681434342716</v>
      </c>
      <c r="I722">
        <v>-7.2417836262304798</v>
      </c>
      <c r="J722">
        <f>(Table2[[#This Row],[1M Return vs Nifty]]-AVERAGE(Table2[1M Return vs Nifty]))/_xlfn.STDEV.P(Table2[1M Return vs Nifty])</f>
        <v>-0.59120887810810085</v>
      </c>
      <c r="K722">
        <v>-35.158521378509498</v>
      </c>
      <c r="L722">
        <f>(Table2[[#This Row],[6M Return vs Nifty]]-AVERAGE(Table2[6M Return vs Nifty]))/_xlfn.STDEV.P(Table2[6M Return vs Nifty])</f>
        <v>-1.4135790825028824</v>
      </c>
      <c r="M722">
        <v>-3.4736575820244999</v>
      </c>
      <c r="N722">
        <f>(Table2[[#This Row],[1W Return vs Nifty]]-AVERAGE(Table2[1W Return vs Nifty]))/_xlfn.STDEV.P(Table2[1W Return vs Nifty])</f>
        <v>-0.68563804546451002</v>
      </c>
      <c r="O722">
        <v>13.32</v>
      </c>
      <c r="P722">
        <v>13.9414939161523</v>
      </c>
      <c r="Q722">
        <v>15.8283665331821</v>
      </c>
      <c r="R722">
        <v>26.849745184382101</v>
      </c>
      <c r="S722" s="1">
        <f>(Table2[[#This Row],[Close Price]]-Table2[[#This Row],[20D EMA]])/Table2[[#This Row],[20D EMA]]</f>
        <v>-3.9039039039039006E-2</v>
      </c>
      <c r="T722" s="1">
        <f>(Table2[[#This Row],[Close Price]]-Table2[[#This Row],[50D EMA]])/Table2[[#This Row],[50D EMA]]</f>
        <v>-8.187744606263396E-2</v>
      </c>
      <c r="U722" s="1">
        <f>(Table2[[#This Row],[Close Price]]-Table2[[#This Row],[200D EMA]])/Table2[[#This Row],[200D EMA]]</f>
        <v>-0.19132527205719713</v>
      </c>
      <c r="V722">
        <v>0.645569354251324</v>
      </c>
      <c r="W722">
        <v>12.38</v>
      </c>
      <c r="X722">
        <v>12.92</v>
      </c>
      <c r="Y722">
        <v>12.17</v>
      </c>
      <c r="Z722">
        <v>12.92</v>
      </c>
      <c r="AA722">
        <v>12.17</v>
      </c>
      <c r="AB722">
        <v>15.6</v>
      </c>
      <c r="AC722" s="1">
        <f>(Table2[[#This Row],[Close Price]]/Table2[[#This Row],[Day Low]])-1</f>
        <v>3.3925686591276261E-2</v>
      </c>
      <c r="AD722" s="1">
        <f>(Table2[[#This Row],[Day High]]/Table2[[#This Row],[Close Price]])-1</f>
        <v>9.3749999999999112E-3</v>
      </c>
      <c r="AE722" s="1">
        <f>(Table2[[#This Row],[Close Price]]/Table2[[#This Row],[Current Week Low]])-1</f>
        <v>5.1766639276910498E-2</v>
      </c>
      <c r="AF722" s="1">
        <f>(Table2[[#This Row],[Current Week High]]/Table2[[#This Row],[Close Price]])-1</f>
        <v>9.3749999999999112E-3</v>
      </c>
      <c r="AG722" s="1">
        <f>(Table2[[#This Row],[Close Price]]/Table2[[#This Row],[Current Month Low]])-1</f>
        <v>5.1766639276910498E-2</v>
      </c>
      <c r="AH722" s="1">
        <f>(Table2[[#This Row],[Current Month High]]/Table2[[#This Row],[Close Price]])-1</f>
        <v>0.21875</v>
      </c>
      <c r="AI722">
        <v>103.515625</v>
      </c>
      <c r="AJ722">
        <v>5.1766639276910498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-0.11</v>
      </c>
      <c r="AM722" t="s">
        <v>3158</v>
      </c>
      <c r="AN722">
        <v>-9.09</v>
      </c>
      <c r="AO722" t="s">
        <v>3158</v>
      </c>
      <c r="AP722">
        <v>-2.180286489832E-2</v>
      </c>
      <c r="AQ722">
        <f>(Table2[[#This Row],[Sharpe Ratio]]-AVERAGE(Table2[Sharpe Ratio]))/_xlfn.STDEV.P(Table2[Sharpe Ratio])</f>
        <v>-0.93485848301892749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712</v>
      </c>
      <c r="AT722">
        <f>_xlfn.RANK.AVG(Table2[[#This Row],[6M Return vs Nifty Z-Score]],Table2[6M Return vs Nifty Z-Score])</f>
        <v>706</v>
      </c>
      <c r="AU722">
        <f>_xlfn.RANK.AVG(Table2[[#This Row],[Sharpe Ratio Z-Score]],Table2[Sharpe Ratio Z-Score])</f>
        <v>603</v>
      </c>
      <c r="AV722">
        <f>(Table2[[#This Row],[Rank 1Y]]+Table2[[#This Row],[Rank 6M]]+Table2[[#This Row],[Rank Sharpe]])/3</f>
        <v>673.66666666666663</v>
      </c>
    </row>
    <row r="723" spans="1:48" hidden="1" x14ac:dyDescent="0.3">
      <c r="A723" t="s">
        <v>1177</v>
      </c>
      <c r="B723" t="s">
        <v>1178</v>
      </c>
      <c r="C723" t="s">
        <v>3111</v>
      </c>
      <c r="D723" t="s">
        <v>261</v>
      </c>
      <c r="E723">
        <v>10078.422352305</v>
      </c>
      <c r="F723">
        <v>748.95</v>
      </c>
      <c r="G723">
        <v>-49.301123846131397</v>
      </c>
      <c r="H723">
        <f>(Table2[[#This Row],[1Y Return vs Nifty]]-AVERAGE(Table2[1Y Return vs Nifty]))/_xlfn.STDEV.P(Table2[1Y Return vs Nifty])</f>
        <v>-1.2548842960558086</v>
      </c>
      <c r="I723">
        <v>-12.4890813559087</v>
      </c>
      <c r="J723">
        <f>(Table2[[#This Row],[1M Return vs Nifty]]-AVERAGE(Table2[1M Return vs Nifty]))/_xlfn.STDEV.P(Table2[1M Return vs Nifty])</f>
        <v>-1.1783750470929484</v>
      </c>
      <c r="K723">
        <v>-25.894346052011301</v>
      </c>
      <c r="L723">
        <f>(Table2[[#This Row],[6M Return vs Nifty]]-AVERAGE(Table2[6M Return vs Nifty]))/_xlfn.STDEV.P(Table2[6M Return vs Nifty])</f>
        <v>-1.0748383845607463</v>
      </c>
      <c r="M723">
        <v>-4.4838816086376898</v>
      </c>
      <c r="N723">
        <f>(Table2[[#This Row],[1W Return vs Nifty]]-AVERAGE(Table2[1W Return vs Nifty]))/_xlfn.STDEV.P(Table2[1W Return vs Nifty])</f>
        <v>-0.88339495812680702</v>
      </c>
      <c r="O723">
        <v>807.1</v>
      </c>
      <c r="P723">
        <v>862.24836408122496</v>
      </c>
      <c r="Q723">
        <v>919.14146492982604</v>
      </c>
      <c r="R723">
        <v>12.325430117769599</v>
      </c>
      <c r="S723" s="1">
        <f>(Table2[[#This Row],[Close Price]]-Table2[[#This Row],[20D EMA]])/Table2[[#This Row],[20D EMA]]</f>
        <v>-7.2048073349027353E-2</v>
      </c>
      <c r="T723" s="1">
        <f>(Table2[[#This Row],[Close Price]]-Table2[[#This Row],[50D EMA]])/Table2[[#This Row],[50D EMA]]</f>
        <v>-0.13139875794597861</v>
      </c>
      <c r="U723" s="1">
        <f>(Table2[[#This Row],[Close Price]]-Table2[[#This Row],[200D EMA]])/Table2[[#This Row],[200D EMA]]</f>
        <v>-0.18516351554525903</v>
      </c>
      <c r="V723">
        <v>0.78521876372117705</v>
      </c>
      <c r="W723">
        <v>729.5</v>
      </c>
      <c r="X723">
        <v>761.7</v>
      </c>
      <c r="Y723">
        <v>719.1</v>
      </c>
      <c r="Z723">
        <v>761.7</v>
      </c>
      <c r="AA723">
        <v>719.1</v>
      </c>
      <c r="AB723">
        <v>917.45</v>
      </c>
      <c r="AC723" s="1">
        <f>(Table2[[#This Row],[Close Price]]/Table2[[#This Row],[Day Low]])-1</f>
        <v>2.6662097326936252E-2</v>
      </c>
      <c r="AD723" s="1">
        <f>(Table2[[#This Row],[Day High]]/Table2[[#This Row],[Close Price]])-1</f>
        <v>1.7023833366713426E-2</v>
      </c>
      <c r="AE723" s="1">
        <f>(Table2[[#This Row],[Close Price]]/Table2[[#This Row],[Current Week Low]])-1</f>
        <v>4.1510221109720469E-2</v>
      </c>
      <c r="AF723" s="1">
        <f>(Table2[[#This Row],[Current Week High]]/Table2[[#This Row],[Close Price]])-1</f>
        <v>1.7023833366713426E-2</v>
      </c>
      <c r="AG723" s="1">
        <f>(Table2[[#This Row],[Close Price]]/Table2[[#This Row],[Current Month Low]])-1</f>
        <v>4.1510221109720469E-2</v>
      </c>
      <c r="AH723" s="1">
        <f>(Table2[[#This Row],[Current Month High]]/Table2[[#This Row],[Close Price]])-1</f>
        <v>0.22498164096401618</v>
      </c>
      <c r="AI723">
        <v>66.633286601241707</v>
      </c>
      <c r="AJ723">
        <v>4.1510221109720398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-0.24</v>
      </c>
      <c r="AM723" t="s">
        <v>3158</v>
      </c>
      <c r="AN723">
        <v>-12.6</v>
      </c>
      <c r="AO723" t="s">
        <v>3158</v>
      </c>
      <c r="AP723">
        <v>-4.9567294322520002E-2</v>
      </c>
      <c r="AQ723">
        <f>(Table2[[#This Row],[Sharpe Ratio]]-AVERAGE(Table2[Sharpe Ratio]))/_xlfn.STDEV.P(Table2[Sharpe Ratio])</f>
        <v>-1.2648587575860548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704</v>
      </c>
      <c r="AT723">
        <f>_xlfn.RANK.AVG(Table2[[#This Row],[6M Return vs Nifty Z-Score]],Table2[6M Return vs Nifty Z-Score])</f>
        <v>662</v>
      </c>
      <c r="AU723">
        <f>_xlfn.RANK.AVG(Table2[[#This Row],[Sharpe Ratio Z-Score]],Table2[Sharpe Ratio Z-Score])</f>
        <v>656</v>
      </c>
      <c r="AV723">
        <f>(Table2[[#This Row],[Rank 1Y]]+Table2[[#This Row],[Rank 6M]]+Table2[[#This Row],[Rank Sharpe]])/3</f>
        <v>674</v>
      </c>
    </row>
    <row r="724" spans="1:48" hidden="1" x14ac:dyDescent="0.3">
      <c r="A724" t="s">
        <v>423</v>
      </c>
      <c r="B724" t="s">
        <v>424</v>
      </c>
      <c r="C724" t="s">
        <v>3113</v>
      </c>
      <c r="D724" t="s">
        <v>27</v>
      </c>
      <c r="E724">
        <v>53529.459179520003</v>
      </c>
      <c r="F724">
        <v>7.68</v>
      </c>
      <c r="G724">
        <v>-61.243948619831798</v>
      </c>
      <c r="H724">
        <f>(Table2[[#This Row],[1Y Return vs Nifty]]-AVERAGE(Table2[1Y Return vs Nifty]))/_xlfn.STDEV.P(Table2[1Y Return vs Nifty])</f>
        <v>-1.4652495699443615</v>
      </c>
      <c r="I724">
        <v>-19.351801668451898</v>
      </c>
      <c r="J724">
        <f>(Table2[[#This Row],[1M Return vs Nifty]]-AVERAGE(Table2[1M Return vs Nifty]))/_xlfn.STDEV.P(Table2[1M Return vs Nifty])</f>
        <v>-1.9463050183502848</v>
      </c>
      <c r="K724">
        <v>-49.497949655614903</v>
      </c>
      <c r="L724">
        <f>(Table2[[#This Row],[6M Return vs Nifty]]-AVERAGE(Table2[6M Return vs Nifty]))/_xlfn.STDEV.P(Table2[6M Return vs Nifty])</f>
        <v>-1.9378942828839116</v>
      </c>
      <c r="M724">
        <v>-3.9395767979437202</v>
      </c>
      <c r="N724">
        <f>(Table2[[#This Row],[1W Return vs Nifty]]-AVERAGE(Table2[1W Return vs Nifty]))/_xlfn.STDEV.P(Table2[1W Return vs Nifty])</f>
        <v>-0.77684429602174676</v>
      </c>
      <c r="O724">
        <v>8.9499999999999993</v>
      </c>
      <c r="P724">
        <v>10.903228287595599</v>
      </c>
      <c r="Q724">
        <v>13.032481041915499</v>
      </c>
      <c r="R724">
        <v>31.023078485018999</v>
      </c>
      <c r="S724" s="1">
        <f>(Table2[[#This Row],[Close Price]]-Table2[[#This Row],[20D EMA]])/Table2[[#This Row],[20D EMA]]</f>
        <v>-0.14189944134078208</v>
      </c>
      <c r="T724" s="1">
        <f>(Table2[[#This Row],[Close Price]]-Table2[[#This Row],[50D EMA]])/Table2[[#This Row],[50D EMA]]</f>
        <v>-0.2956214620639106</v>
      </c>
      <c r="U724" s="1">
        <f>(Table2[[#This Row],[Close Price]]-Table2[[#This Row],[200D EMA]])/Table2[[#This Row],[200D EMA]]</f>
        <v>-0.41070315197088503</v>
      </c>
      <c r="V724">
        <v>0.85486544762629202</v>
      </c>
      <c r="W724">
        <v>7.65</v>
      </c>
      <c r="X724">
        <v>8.0399999999999991</v>
      </c>
      <c r="Y724">
        <v>7.58</v>
      </c>
      <c r="Z724">
        <v>8.42</v>
      </c>
      <c r="AA724">
        <v>7.58</v>
      </c>
      <c r="AB724">
        <v>10.53</v>
      </c>
      <c r="AC724" s="1">
        <f>(Table2[[#This Row],[Close Price]]/Table2[[#This Row],[Day Low]])-1</f>
        <v>3.9215686274509665E-3</v>
      </c>
      <c r="AD724" s="1">
        <f>(Table2[[#This Row],[Day High]]/Table2[[#This Row],[Close Price]])-1</f>
        <v>4.6875E-2</v>
      </c>
      <c r="AE724" s="1">
        <f>(Table2[[#This Row],[Close Price]]/Table2[[#This Row],[Current Week Low]])-1</f>
        <v>1.3192612137203019E-2</v>
      </c>
      <c r="AF724" s="1">
        <f>(Table2[[#This Row],[Current Week High]]/Table2[[#This Row],[Close Price]])-1</f>
        <v>9.6354166666666741E-2</v>
      </c>
      <c r="AG724" s="1">
        <f>(Table2[[#This Row],[Close Price]]/Table2[[#This Row],[Current Month Low]])-1</f>
        <v>1.3192612137203019E-2</v>
      </c>
      <c r="AH724" s="1">
        <f>(Table2[[#This Row],[Current Month High]]/Table2[[#This Row],[Close Price]])-1</f>
        <v>0.37109375</v>
      </c>
      <c r="AI724">
        <v>149.739583333333</v>
      </c>
      <c r="AJ724">
        <v>1.3192612137202999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-0.54</v>
      </c>
      <c r="AM724" t="s">
        <v>3158</v>
      </c>
      <c r="AN724">
        <v>-15.51</v>
      </c>
      <c r="AO724" t="s">
        <v>3158</v>
      </c>
      <c r="AP724">
        <v>-1.2591531082285E-2</v>
      </c>
      <c r="AQ724">
        <f>(Table2[[#This Row],[Sharpe Ratio]]-AVERAGE(Table2[Sharpe Ratio]))/_xlfn.STDEV.P(Table2[Sharpe Ratio])</f>
        <v>-0.82537513502793591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729</v>
      </c>
      <c r="AU724">
        <f>_xlfn.RANK.AVG(Table2[[#This Row],[Sharpe Ratio Z-Score]],Table2[Sharpe Ratio Z-Score])</f>
        <v>582</v>
      </c>
      <c r="AV724">
        <f>(Table2[[#This Row],[Rank 1Y]]+Table2[[#This Row],[Rank 6M]]+Table2[[#This Row],[Rank Sharpe]])/3</f>
        <v>678.33333333333337</v>
      </c>
    </row>
    <row r="725" spans="1:48" hidden="1" x14ac:dyDescent="0.3">
      <c r="A725" t="s">
        <v>681</v>
      </c>
      <c r="B725" t="s">
        <v>682</v>
      </c>
      <c r="C725" t="s">
        <v>3121</v>
      </c>
      <c r="D725" t="s">
        <v>444</v>
      </c>
      <c r="E725">
        <v>26253.860456509999</v>
      </c>
      <c r="F725">
        <v>354.35</v>
      </c>
      <c r="G725">
        <v>-42.827768827104997</v>
      </c>
      <c r="H725">
        <f>(Table2[[#This Row],[1Y Return vs Nifty]]-AVERAGE(Table2[1Y Return vs Nifty]))/_xlfn.STDEV.P(Table2[1Y Return vs Nifty])</f>
        <v>-1.1408602584132137</v>
      </c>
      <c r="I725">
        <v>-12.3507908361752</v>
      </c>
      <c r="J725">
        <f>(Table2[[#This Row],[1M Return vs Nifty]]-AVERAGE(Table2[1M Return vs Nifty]))/_xlfn.STDEV.P(Table2[1M Return vs Nifty])</f>
        <v>-1.1629005078420904</v>
      </c>
      <c r="K725">
        <v>-28.759946011152401</v>
      </c>
      <c r="L725">
        <f>(Table2[[#This Row],[6M Return vs Nifty]]-AVERAGE(Table2[6M Return vs Nifty]))/_xlfn.STDEV.P(Table2[6M Return vs Nifty])</f>
        <v>-1.1796178491080056</v>
      </c>
      <c r="M725">
        <v>-5.5512746855483401</v>
      </c>
      <c r="N725">
        <f>(Table2[[#This Row],[1W Return vs Nifty]]-AVERAGE(Table2[1W Return vs Nifty]))/_xlfn.STDEV.P(Table2[1W Return vs Nifty])</f>
        <v>-1.092343026996865</v>
      </c>
      <c r="O725">
        <v>386.09</v>
      </c>
      <c r="P725">
        <v>401.32863971835297</v>
      </c>
      <c r="Q725">
        <v>412.54052775102002</v>
      </c>
      <c r="R725">
        <v>9.7442840731207099</v>
      </c>
      <c r="S725" s="1">
        <f>(Table2[[#This Row],[Close Price]]-Table2[[#This Row],[20D EMA]])/Table2[[#This Row],[20D EMA]]</f>
        <v>-8.2208811417027003E-2</v>
      </c>
      <c r="T725" s="1">
        <f>(Table2[[#This Row],[Close Price]]-Table2[[#This Row],[50D EMA]])/Table2[[#This Row],[50D EMA]]</f>
        <v>-0.11705778025540846</v>
      </c>
      <c r="U725" s="1">
        <f>(Table2[[#This Row],[Close Price]]-Table2[[#This Row],[200D EMA]])/Table2[[#This Row],[200D EMA]]</f>
        <v>-0.14105408762685165</v>
      </c>
      <c r="V725">
        <v>0.51373888111647703</v>
      </c>
      <c r="W725">
        <v>348.25</v>
      </c>
      <c r="X725">
        <v>357.2</v>
      </c>
      <c r="Y725">
        <v>348.25</v>
      </c>
      <c r="Z725">
        <v>362.95</v>
      </c>
      <c r="AA725">
        <v>348.25</v>
      </c>
      <c r="AB725">
        <v>428.45</v>
      </c>
      <c r="AC725" s="1">
        <f>(Table2[[#This Row],[Close Price]]/Table2[[#This Row],[Day Low]])-1</f>
        <v>1.7516152189519074E-2</v>
      </c>
      <c r="AD725" s="1">
        <f>(Table2[[#This Row],[Day High]]/Table2[[#This Row],[Close Price]])-1</f>
        <v>8.0428954423592547E-3</v>
      </c>
      <c r="AE725" s="1">
        <f>(Table2[[#This Row],[Close Price]]/Table2[[#This Row],[Current Week Low]])-1</f>
        <v>1.7516152189519074E-2</v>
      </c>
      <c r="AF725" s="1">
        <f>(Table2[[#This Row],[Current Week High]]/Table2[[#This Row],[Close Price]])-1</f>
        <v>2.4269789755891003E-2</v>
      </c>
      <c r="AG725" s="1">
        <f>(Table2[[#This Row],[Close Price]]/Table2[[#This Row],[Current Month Low]])-1</f>
        <v>1.7516152189519074E-2</v>
      </c>
      <c r="AH725" s="1">
        <f>(Table2[[#This Row],[Current Month High]]/Table2[[#This Row],[Close Price]])-1</f>
        <v>0.2091152815013404</v>
      </c>
      <c r="AI725">
        <v>37.716946521800402</v>
      </c>
      <c r="AJ725">
        <v>1.7516152189519001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-0.09</v>
      </c>
      <c r="AM725" t="s">
        <v>3158</v>
      </c>
      <c r="AN725">
        <v>-15.39</v>
      </c>
      <c r="AO725" t="s">
        <v>3158</v>
      </c>
      <c r="AP725">
        <v>-8.6352306964807002E-2</v>
      </c>
      <c r="AQ725">
        <f>(Table2[[#This Row],[Sharpe Ratio]]-AVERAGE(Table2[Sharpe Ratio]))/_xlfn.STDEV.P(Table2[Sharpe Ratio])</f>
        <v>-1.7020751716690803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684</v>
      </c>
      <c r="AT725">
        <f>_xlfn.RANK.AVG(Table2[[#This Row],[6M Return vs Nifty Z-Score]],Table2[6M Return vs Nifty Z-Score])</f>
        <v>685</v>
      </c>
      <c r="AU725">
        <f>_xlfn.RANK.AVG(Table2[[#This Row],[Sharpe Ratio Z-Score]],Table2[Sharpe Ratio Z-Score])</f>
        <v>699</v>
      </c>
      <c r="AV725">
        <f>(Table2[[#This Row],[Rank 1Y]]+Table2[[#This Row],[Rank 6M]]+Table2[[#This Row],[Rank Sharpe]])/3</f>
        <v>689.33333333333337</v>
      </c>
    </row>
    <row r="726" spans="1:48" hidden="1" x14ac:dyDescent="0.3">
      <c r="A726" t="s">
        <v>2366</v>
      </c>
      <c r="B726" t="s">
        <v>2367</v>
      </c>
      <c r="C726" t="s">
        <v>3126</v>
      </c>
      <c r="D726" t="s">
        <v>406</v>
      </c>
      <c r="E726">
        <v>2165.880094956</v>
      </c>
      <c r="F726">
        <v>188.07</v>
      </c>
      <c r="G726">
        <v>-59.442532635373297</v>
      </c>
      <c r="H726">
        <f>(Table2[[#This Row],[1Y Return vs Nifty]]-AVERAGE(Table2[1Y Return vs Nifty]))/_xlfn.STDEV.P(Table2[1Y Return vs Nifty])</f>
        <v>-1.4335187713989175</v>
      </c>
      <c r="I726">
        <v>-6.1736994945625199</v>
      </c>
      <c r="J726">
        <f>(Table2[[#This Row],[1M Return vs Nifty]]-AVERAGE(Table2[1M Return vs Nifty]))/_xlfn.STDEV.P(Table2[1M Return vs Nifty])</f>
        <v>-0.47169157605033452</v>
      </c>
      <c r="K726">
        <v>-28.174377856456498</v>
      </c>
      <c r="L726">
        <f>(Table2[[#This Row],[6M Return vs Nifty]]-AVERAGE(Table2[6M Return vs Nifty]))/_xlfn.STDEV.P(Table2[6M Return vs Nifty])</f>
        <v>-1.1582067943272285</v>
      </c>
      <c r="M726">
        <v>-4.7360720989505198</v>
      </c>
      <c r="N726">
        <f>(Table2[[#This Row],[1W Return vs Nifty]]-AVERAGE(Table2[1W Return vs Nifty]))/_xlfn.STDEV.P(Table2[1W Return vs Nifty])</f>
        <v>-0.93276263445722973</v>
      </c>
      <c r="O726">
        <v>194.9</v>
      </c>
      <c r="P726">
        <v>204.045575662884</v>
      </c>
      <c r="Q726">
        <v>236.12840594072799</v>
      </c>
      <c r="R726">
        <v>28.247996674345799</v>
      </c>
      <c r="S726" s="1">
        <f>(Table2[[#This Row],[Close Price]]-Table2[[#This Row],[20D EMA]])/Table2[[#This Row],[20D EMA]]</f>
        <v>-3.504361210877379E-2</v>
      </c>
      <c r="T726" s="1">
        <f>(Table2[[#This Row],[Close Price]]-Table2[[#This Row],[50D EMA]])/Table2[[#This Row],[50D EMA]]</f>
        <v>-7.8294153700633154E-2</v>
      </c>
      <c r="U726" s="1">
        <f>(Table2[[#This Row],[Close Price]]-Table2[[#This Row],[200D EMA]])/Table2[[#This Row],[200D EMA]]</f>
        <v>-0.20352657592916382</v>
      </c>
      <c r="V726">
        <v>0.50874113019884903</v>
      </c>
      <c r="W726">
        <v>182.96</v>
      </c>
      <c r="X726">
        <v>188.9</v>
      </c>
      <c r="Y726">
        <v>178</v>
      </c>
      <c r="Z726">
        <v>188.9</v>
      </c>
      <c r="AA726">
        <v>173.5</v>
      </c>
      <c r="AB726">
        <v>210.51</v>
      </c>
      <c r="AC726" s="1">
        <f>(Table2[[#This Row],[Close Price]]/Table2[[#This Row],[Day Low]])-1</f>
        <v>2.7929602098819339E-2</v>
      </c>
      <c r="AD726" s="1">
        <f>(Table2[[#This Row],[Day High]]/Table2[[#This Row],[Close Price]])-1</f>
        <v>4.4132503854947824E-3</v>
      </c>
      <c r="AE726" s="1">
        <f>(Table2[[#This Row],[Close Price]]/Table2[[#This Row],[Current Week Low]])-1</f>
        <v>5.657303370786515E-2</v>
      </c>
      <c r="AF726" s="1">
        <f>(Table2[[#This Row],[Current Week High]]/Table2[[#This Row],[Close Price]])-1</f>
        <v>4.4132503854947824E-3</v>
      </c>
      <c r="AG726" s="1">
        <f>(Table2[[#This Row],[Close Price]]/Table2[[#This Row],[Current Month Low]])-1</f>
        <v>8.3976945244956802E-2</v>
      </c>
      <c r="AH726" s="1">
        <f>(Table2[[#This Row],[Current Month High]]/Table2[[#This Row],[Close Price]])-1</f>
        <v>0.11931727548253312</v>
      </c>
      <c r="AI726">
        <v>129.56877758281399</v>
      </c>
      <c r="AJ726">
        <v>8.3976945244956802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3158</v>
      </c>
      <c r="AN726">
        <v>-7.2</v>
      </c>
      <c r="AO726" t="s">
        <v>3158</v>
      </c>
      <c r="AP726">
        <v>-5.9213185835767998E-2</v>
      </c>
      <c r="AQ726">
        <f>(Table2[[#This Row],[Sharpe Ratio]]-AVERAGE(Table2[Sharpe Ratio]))/_xlfn.STDEV.P(Table2[Sharpe Ratio])</f>
        <v>-1.3795071373234058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721</v>
      </c>
      <c r="AT726">
        <f>_xlfn.RANK.AVG(Table2[[#This Row],[6M Return vs Nifty Z-Score]],Table2[6M Return vs Nifty Z-Score])</f>
        <v>679</v>
      </c>
      <c r="AU726">
        <f>_xlfn.RANK.AVG(Table2[[#This Row],[Sharpe Ratio Z-Score]],Table2[Sharpe Ratio Z-Score])</f>
        <v>673</v>
      </c>
      <c r="AV726">
        <f>(Table2[[#This Row],[Rank 1Y]]+Table2[[#This Row],[Rank 6M]]+Table2[[#This Row],[Rank Sharpe]])/3</f>
        <v>691</v>
      </c>
    </row>
    <row r="727" spans="1:48" hidden="1" x14ac:dyDescent="0.3">
      <c r="A727" t="s">
        <v>320</v>
      </c>
      <c r="B727" t="s">
        <v>321</v>
      </c>
      <c r="C727" t="s">
        <v>3112</v>
      </c>
      <c r="D727" t="s">
        <v>24</v>
      </c>
      <c r="E727">
        <v>82292.829816319994</v>
      </c>
      <c r="F727">
        <v>1056.4000000000001</v>
      </c>
      <c r="G727">
        <v>-54.544415127342297</v>
      </c>
      <c r="H727">
        <f>(Table2[[#This Row],[1Y Return vs Nifty]]-AVERAGE(Table2[1Y Return vs Nifty]))/_xlfn.STDEV.P(Table2[1Y Return vs Nifty])</f>
        <v>-1.3472415421303179</v>
      </c>
      <c r="I727">
        <v>-23.537849523523299</v>
      </c>
      <c r="J727">
        <f>(Table2[[#This Row],[1M Return vs Nifty]]-AVERAGE(Table2[1M Return vs Nifty]))/_xlfn.STDEV.P(Table2[1M Return vs Nifty])</f>
        <v>-2.4147186302457619</v>
      </c>
      <c r="K727">
        <v>-37.982598212837203</v>
      </c>
      <c r="L727">
        <f>(Table2[[#This Row],[6M Return vs Nifty]]-AVERAGE(Table2[6M Return vs Nifty]))/_xlfn.STDEV.P(Table2[6M Return vs Nifty])</f>
        <v>-1.5168402713500051</v>
      </c>
      <c r="M727">
        <v>-18.1284105594492</v>
      </c>
      <c r="N727">
        <f>(Table2[[#This Row],[1W Return vs Nifty]]-AVERAGE(Table2[1W Return vs Nifty]))/_xlfn.STDEV.P(Table2[1W Return vs Nifty])</f>
        <v>-3.5543865886564814</v>
      </c>
      <c r="O727">
        <v>1249.99</v>
      </c>
      <c r="P727">
        <v>1336.3807907627599</v>
      </c>
      <c r="Q727">
        <v>1412.0937999042301</v>
      </c>
      <c r="R727">
        <v>9.4179146664906597</v>
      </c>
      <c r="S727" s="1">
        <f>(Table2[[#This Row],[Close Price]]-Table2[[#This Row],[20D EMA]])/Table2[[#This Row],[20D EMA]]</f>
        <v>-0.15487323898591182</v>
      </c>
      <c r="T727" s="1">
        <f>(Table2[[#This Row],[Close Price]]-Table2[[#This Row],[50D EMA]])/Table2[[#This Row],[50D EMA]]</f>
        <v>-0.20950674590507731</v>
      </c>
      <c r="U727" s="1">
        <f>(Table2[[#This Row],[Close Price]]-Table2[[#This Row],[200D EMA]])/Table2[[#This Row],[200D EMA]]</f>
        <v>-0.25189105704476117</v>
      </c>
      <c r="V727">
        <v>2.1669110056565399</v>
      </c>
      <c r="W727">
        <v>1030.25</v>
      </c>
      <c r="X727">
        <v>1069.4000000000001</v>
      </c>
      <c r="Y727">
        <v>1018.1</v>
      </c>
      <c r="Z727">
        <v>1084.6500000000001</v>
      </c>
      <c r="AA727">
        <v>1018.1</v>
      </c>
      <c r="AB727">
        <v>1450.3</v>
      </c>
      <c r="AC727" s="1">
        <f>(Table2[[#This Row],[Close Price]]/Table2[[#This Row],[Day Low]])-1</f>
        <v>2.5382188789129012E-2</v>
      </c>
      <c r="AD727" s="1">
        <f>(Table2[[#This Row],[Day High]]/Table2[[#This Row],[Close Price]])-1</f>
        <v>1.2305944717909911E-2</v>
      </c>
      <c r="AE727" s="1">
        <f>(Table2[[#This Row],[Close Price]]/Table2[[#This Row],[Current Week Low]])-1</f>
        <v>3.7619094391513563E-2</v>
      </c>
      <c r="AF727" s="1">
        <f>(Table2[[#This Row],[Current Week High]]/Table2[[#This Row],[Close Price]])-1</f>
        <v>2.6741764483150243E-2</v>
      </c>
      <c r="AG727" s="1">
        <f>(Table2[[#This Row],[Close Price]]/Table2[[#This Row],[Current Month Low]])-1</f>
        <v>3.7619094391513563E-2</v>
      </c>
      <c r="AH727" s="1">
        <f>(Table2[[#This Row],[Current Month High]]/Table2[[#This Row],[Close Price]])-1</f>
        <v>0.37287012495266936</v>
      </c>
      <c r="AI727">
        <v>60.403256342294497</v>
      </c>
      <c r="AJ727">
        <v>3.7619094391513501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-0.24</v>
      </c>
      <c r="AM727" t="s">
        <v>3158</v>
      </c>
      <c r="AN727">
        <v>-22.92</v>
      </c>
      <c r="AO727" t="s">
        <v>3158</v>
      </c>
      <c r="AP727">
        <v>-5.1457539007241003E-2</v>
      </c>
      <c r="AQ727">
        <f>(Table2[[#This Row],[Sharpe Ratio]]-AVERAGE(Table2[Sharpe Ratio]))/_xlfn.STDEV.P(Table2[Sharpe Ratio])</f>
        <v>-1.2873256793954866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716</v>
      </c>
      <c r="AT727">
        <f>_xlfn.RANK.AVG(Table2[[#This Row],[6M Return vs Nifty Z-Score]],Table2[6M Return vs Nifty Z-Score])</f>
        <v>714</v>
      </c>
      <c r="AU727">
        <f>_xlfn.RANK.AVG(Table2[[#This Row],[Sharpe Ratio Z-Score]],Table2[Sharpe Ratio Z-Score])</f>
        <v>660</v>
      </c>
      <c r="AV727">
        <f>(Table2[[#This Row],[Rank 1Y]]+Table2[[#This Row],[Rank 6M]]+Table2[[#This Row],[Rank Sharpe]])/3</f>
        <v>696.66666666666663</v>
      </c>
    </row>
    <row r="728" spans="1:48" hidden="1" x14ac:dyDescent="0.3">
      <c r="A728" t="s">
        <v>1086</v>
      </c>
      <c r="B728" t="s">
        <v>1087</v>
      </c>
      <c r="C728" t="s">
        <v>3129</v>
      </c>
      <c r="D728" t="s">
        <v>630</v>
      </c>
      <c r="E728">
        <v>11737.5473124</v>
      </c>
      <c r="F728">
        <v>122.2</v>
      </c>
      <c r="G728">
        <v>-78.393995341079403</v>
      </c>
      <c r="H728">
        <f>(Table2[[#This Row],[1Y Return vs Nifty]]-AVERAGE(Table2[1Y Return vs Nifty]))/_xlfn.STDEV.P(Table2[1Y Return vs Nifty])</f>
        <v>-1.7673367515014005</v>
      </c>
      <c r="I728">
        <v>-6.9713873558342101</v>
      </c>
      <c r="J728">
        <f>(Table2[[#This Row],[1M Return vs Nifty]]-AVERAGE(Table2[1M Return vs Nifty]))/_xlfn.STDEV.P(Table2[1M Return vs Nifty])</f>
        <v>-0.56095186766663219</v>
      </c>
      <c r="K728">
        <v>-24.522231260365999</v>
      </c>
      <c r="L728">
        <f>(Table2[[#This Row],[6M Return vs Nifty]]-AVERAGE(Table2[6M Return vs Nifty]))/_xlfn.STDEV.P(Table2[6M Return vs Nifty])</f>
        <v>-1.0246675808142733</v>
      </c>
      <c r="M728">
        <v>-3.1019671925232299</v>
      </c>
      <c r="N728">
        <f>(Table2[[#This Row],[1W Return vs Nifty]]-AVERAGE(Table2[1W Return vs Nifty]))/_xlfn.STDEV.P(Table2[1W Return vs Nifty])</f>
        <v>-0.61287760623753607</v>
      </c>
      <c r="O728">
        <v>126.13</v>
      </c>
      <c r="P728">
        <v>131.29151548444099</v>
      </c>
      <c r="Q728">
        <v>156.74727348822</v>
      </c>
      <c r="R728">
        <v>30.980285579526502</v>
      </c>
      <c r="S728" s="1">
        <f>(Table2[[#This Row],[Close Price]]-Table2[[#This Row],[20D EMA]])/Table2[[#This Row],[20D EMA]]</f>
        <v>-3.1158328708475326E-2</v>
      </c>
      <c r="T728" s="1">
        <f>(Table2[[#This Row],[Close Price]]-Table2[[#This Row],[50D EMA]])/Table2[[#This Row],[50D EMA]]</f>
        <v>-6.9246786061498394E-2</v>
      </c>
      <c r="U728" s="1">
        <f>(Table2[[#This Row],[Close Price]]-Table2[[#This Row],[200D EMA]])/Table2[[#This Row],[200D EMA]]</f>
        <v>-0.22040111269186652</v>
      </c>
      <c r="V728">
        <v>0.85455023479010395</v>
      </c>
      <c r="W728">
        <v>118.8</v>
      </c>
      <c r="X728">
        <v>123</v>
      </c>
      <c r="Y728">
        <v>116.98</v>
      </c>
      <c r="Z728">
        <v>123</v>
      </c>
      <c r="AA728">
        <v>116.98</v>
      </c>
      <c r="AB728">
        <v>143.55000000000001</v>
      </c>
      <c r="AC728" s="1">
        <f>(Table2[[#This Row],[Close Price]]/Table2[[#This Row],[Day Low]])-1</f>
        <v>2.8619528619528767E-2</v>
      </c>
      <c r="AD728" s="1">
        <f>(Table2[[#This Row],[Day High]]/Table2[[#This Row],[Close Price]])-1</f>
        <v>6.5466448445170577E-3</v>
      </c>
      <c r="AE728" s="1">
        <f>(Table2[[#This Row],[Close Price]]/Table2[[#This Row],[Current Week Low]])-1</f>
        <v>4.4623012480765833E-2</v>
      </c>
      <c r="AF728" s="1">
        <f>(Table2[[#This Row],[Current Week High]]/Table2[[#This Row],[Close Price]])-1</f>
        <v>6.5466448445170577E-3</v>
      </c>
      <c r="AG728" s="1">
        <f>(Table2[[#This Row],[Close Price]]/Table2[[#This Row],[Current Month Low]])-1</f>
        <v>4.4623012480765833E-2</v>
      </c>
      <c r="AH728" s="1">
        <f>(Table2[[#This Row],[Current Month High]]/Table2[[#This Row],[Close Price]])-1</f>
        <v>0.1747135842880525</v>
      </c>
      <c r="AI728">
        <v>145.253682487725</v>
      </c>
      <c r="AJ728">
        <v>4.4623012480765798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-7.0000000000000007E-2</v>
      </c>
      <c r="AM728" t="s">
        <v>3158</v>
      </c>
      <c r="AN728">
        <v>-6.9</v>
      </c>
      <c r="AO728" t="s">
        <v>3158</v>
      </c>
      <c r="AP728">
        <v>-0.11501974369793801</v>
      </c>
      <c r="AQ728">
        <f>(Table2[[#This Row],[Sharpe Ratio]]-AVERAGE(Table2[Sharpe Ratio]))/_xlfn.STDEV.P(Table2[Sharpe Ratio])</f>
        <v>-2.0428083395844001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729</v>
      </c>
      <c r="AT728">
        <f>_xlfn.RANK.AVG(Table2[[#This Row],[6M Return vs Nifty Z-Score]],Table2[6M Return vs Nifty Z-Score])</f>
        <v>653</v>
      </c>
      <c r="AU728">
        <f>_xlfn.RANK.AVG(Table2[[#This Row],[Sharpe Ratio Z-Score]],Table2[Sharpe Ratio Z-Score])</f>
        <v>725</v>
      </c>
      <c r="AV728">
        <f>(Table2[[#This Row],[Rank 1Y]]+Table2[[#This Row],[Rank 6M]]+Table2[[#This Row],[Rank Sharpe]])/3</f>
        <v>702.33333333333337</v>
      </c>
    </row>
    <row r="729" spans="1:48" hidden="1" x14ac:dyDescent="0.3">
      <c r="A729" t="s">
        <v>2101</v>
      </c>
      <c r="B729" t="s">
        <v>2102</v>
      </c>
      <c r="C729" t="s">
        <v>3112</v>
      </c>
      <c r="D729" t="s">
        <v>54</v>
      </c>
      <c r="E729">
        <v>2939.5545613999998</v>
      </c>
      <c r="F729">
        <v>412.25</v>
      </c>
      <c r="G729">
        <v>-82.005935144607605</v>
      </c>
      <c r="H729">
        <f>(Table2[[#This Row],[1Y Return vs Nifty]]-AVERAGE(Table2[1Y Return vs Nifty]))/_xlfn.STDEV.P(Table2[1Y Return vs Nifty])</f>
        <v>-1.8309587773148757</v>
      </c>
      <c r="I729">
        <v>-30.5532533069773</v>
      </c>
      <c r="J729">
        <f>(Table2[[#This Row],[1M Return vs Nifty]]-AVERAGE(Table2[1M Return vs Nifty]))/_xlfn.STDEV.P(Table2[1M Return vs Nifty])</f>
        <v>-3.1997336943071431</v>
      </c>
      <c r="K729">
        <v>-60.476470190441603</v>
      </c>
      <c r="L729">
        <f>(Table2[[#This Row],[6M Return vs Nifty]]-AVERAGE(Table2[6M Return vs Nifty]))/_xlfn.STDEV.P(Table2[6M Return vs Nifty])</f>
        <v>-2.3393192966897525</v>
      </c>
      <c r="M729">
        <v>-17.833585204294799</v>
      </c>
      <c r="N729">
        <f>(Table2[[#This Row],[1W Return vs Nifty]]-AVERAGE(Table2[1W Return vs Nifty]))/_xlfn.STDEV.P(Table2[1W Return vs Nifty])</f>
        <v>-3.4966729029056434</v>
      </c>
      <c r="O729">
        <v>490.15</v>
      </c>
      <c r="P729">
        <v>552.01917464357405</v>
      </c>
      <c r="Q729">
        <v>701.31221681989598</v>
      </c>
      <c r="R729">
        <v>7.2714540297262902</v>
      </c>
      <c r="S729" s="1">
        <f>(Table2[[#This Row],[Close Price]]-Table2[[#This Row],[20D EMA]])/Table2[[#This Row],[20D EMA]]</f>
        <v>-0.15893093950831375</v>
      </c>
      <c r="T729" s="1">
        <f>(Table2[[#This Row],[Close Price]]-Table2[[#This Row],[50D EMA]])/Table2[[#This Row],[50D EMA]]</f>
        <v>-0.2531962313334854</v>
      </c>
      <c r="U729" s="1">
        <f>(Table2[[#This Row],[Close Price]]-Table2[[#This Row],[200D EMA]])/Table2[[#This Row],[200D EMA]]</f>
        <v>-0.41217336570956964</v>
      </c>
      <c r="V729">
        <v>2.3521691968367802</v>
      </c>
      <c r="W729">
        <v>372.4</v>
      </c>
      <c r="X729">
        <v>421.5</v>
      </c>
      <c r="Y729">
        <v>372.4</v>
      </c>
      <c r="Z729">
        <v>463.7</v>
      </c>
      <c r="AA729">
        <v>372.4</v>
      </c>
      <c r="AB729">
        <v>590.70000000000005</v>
      </c>
      <c r="AC729" s="1">
        <f>(Table2[[#This Row],[Close Price]]/Table2[[#This Row],[Day Low]])-1</f>
        <v>0.10700859291084863</v>
      </c>
      <c r="AD729" s="1">
        <f>(Table2[[#This Row],[Day High]]/Table2[[#This Row],[Close Price]])-1</f>
        <v>2.2437841115827695E-2</v>
      </c>
      <c r="AE729" s="1">
        <f>(Table2[[#This Row],[Close Price]]/Table2[[#This Row],[Current Week Low]])-1</f>
        <v>0.10700859291084863</v>
      </c>
      <c r="AF729" s="1">
        <f>(Table2[[#This Row],[Current Week High]]/Table2[[#This Row],[Close Price]])-1</f>
        <v>0.12480291085506368</v>
      </c>
      <c r="AG729" s="1">
        <f>(Table2[[#This Row],[Close Price]]/Table2[[#This Row],[Current Month Low]])-1</f>
        <v>0.10700859291084863</v>
      </c>
      <c r="AH729" s="1">
        <f>(Table2[[#This Row],[Current Month High]]/Table2[[#This Row],[Close Price]])-1</f>
        <v>0.43286840509399638</v>
      </c>
      <c r="AI729">
        <v>201.56458459672501</v>
      </c>
      <c r="AJ729">
        <v>10.7008592910848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-0.35</v>
      </c>
      <c r="AM729" t="s">
        <v>3158</v>
      </c>
      <c r="AN729">
        <v>-21.63</v>
      </c>
      <c r="AO729" t="s">
        <v>3158</v>
      </c>
      <c r="AP729">
        <v>-4.2691488710444002E-2</v>
      </c>
      <c r="AQ729">
        <f>(Table2[[#This Row],[Sharpe Ratio]]-AVERAGE(Table2[Sharpe Ratio]))/_xlfn.STDEV.P(Table2[Sharpe Ratio])</f>
        <v>-1.1831348472838481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730</v>
      </c>
      <c r="AU729">
        <f>_xlfn.RANK.AVG(Table2[[#This Row],[Sharpe Ratio Z-Score]],Table2[Sharpe Ratio Z-Score])</f>
        <v>647</v>
      </c>
      <c r="AV729">
        <f>(Table2[[#This Row],[Rank 1Y]]+Table2[[#This Row],[Rank 6M]]+Table2[[#This Row],[Rank Sharpe]])/3</f>
        <v>702.33333333333337</v>
      </c>
    </row>
    <row r="730" spans="1:48" hidden="1" x14ac:dyDescent="0.3">
      <c r="A730" t="s">
        <v>1656</v>
      </c>
      <c r="B730" t="s">
        <v>1657</v>
      </c>
      <c r="C730" t="s">
        <v>3123</v>
      </c>
      <c r="D730" t="s">
        <v>470</v>
      </c>
      <c r="E730">
        <v>5369.9516070299996</v>
      </c>
      <c r="F730">
        <v>485.7</v>
      </c>
      <c r="G730">
        <v>-50.5215951958033</v>
      </c>
      <c r="H730">
        <f>(Table2[[#This Row],[1Y Return vs Nifty]]-AVERAGE(Table2[1Y Return vs Nifty]))/_xlfn.STDEV.P(Table2[1Y Return vs Nifty])</f>
        <v>-1.2763821237985591</v>
      </c>
      <c r="I730">
        <v>-8.4707933905217807</v>
      </c>
      <c r="J730">
        <f>(Table2[[#This Row],[1M Return vs Nifty]]-AVERAGE(Table2[1M Return vs Nifty]))/_xlfn.STDEV.P(Table2[1M Return vs Nifty])</f>
        <v>-0.72873356073901119</v>
      </c>
      <c r="K730">
        <v>-31.6882165583906</v>
      </c>
      <c r="L730">
        <f>(Table2[[#This Row],[6M Return vs Nifty]]-AVERAGE(Table2[6M Return vs Nifty]))/_xlfn.STDEV.P(Table2[6M Return vs Nifty])</f>
        <v>-1.2866888375097127</v>
      </c>
      <c r="M730">
        <v>-7.5182076833569296</v>
      </c>
      <c r="N730">
        <f>(Table2[[#This Row],[1W Return vs Nifty]]-AVERAGE(Table2[1W Return vs Nifty]))/_xlfn.STDEV.P(Table2[1W Return vs Nifty])</f>
        <v>-1.4773809857200149</v>
      </c>
      <c r="O730">
        <v>524.35</v>
      </c>
      <c r="P730">
        <v>555.65503561394803</v>
      </c>
      <c r="Q730">
        <v>608.92110551836197</v>
      </c>
      <c r="R730">
        <v>3.0407513371910699</v>
      </c>
      <c r="S730" s="1">
        <f>(Table2[[#This Row],[Close Price]]-Table2[[#This Row],[20D EMA]])/Table2[[#This Row],[20D EMA]]</f>
        <v>-7.3710308000381489E-2</v>
      </c>
      <c r="T730" s="1">
        <f>(Table2[[#This Row],[Close Price]]-Table2[[#This Row],[50D EMA]])/Table2[[#This Row],[50D EMA]]</f>
        <v>-0.12589652055731687</v>
      </c>
      <c r="U730" s="1">
        <f>(Table2[[#This Row],[Close Price]]-Table2[[#This Row],[200D EMA]])/Table2[[#This Row],[200D EMA]]</f>
        <v>-0.2023597218123461</v>
      </c>
      <c r="V730">
        <v>0.80451829593926905</v>
      </c>
      <c r="W730">
        <v>482.8</v>
      </c>
      <c r="X730">
        <v>486.55</v>
      </c>
      <c r="Y730">
        <v>479.8</v>
      </c>
      <c r="Z730">
        <v>505.95</v>
      </c>
      <c r="AA730">
        <v>479.8</v>
      </c>
      <c r="AB730">
        <v>566.95000000000005</v>
      </c>
      <c r="AC730" s="1">
        <f>(Table2[[#This Row],[Close Price]]/Table2[[#This Row],[Day Low]])-1</f>
        <v>6.0066280033139741E-3</v>
      </c>
      <c r="AD730" s="1">
        <f>(Table2[[#This Row],[Day High]]/Table2[[#This Row],[Close Price]])-1</f>
        <v>1.7500514721022764E-3</v>
      </c>
      <c r="AE730" s="1">
        <f>(Table2[[#This Row],[Close Price]]/Table2[[#This Row],[Current Week Low]])-1</f>
        <v>1.2296790329303864E-2</v>
      </c>
      <c r="AF730" s="1">
        <f>(Table2[[#This Row],[Current Week High]]/Table2[[#This Row],[Close Price]])-1</f>
        <v>4.1692402717727006E-2</v>
      </c>
      <c r="AG730" s="1">
        <f>(Table2[[#This Row],[Close Price]]/Table2[[#This Row],[Current Month Low]])-1</f>
        <v>1.2296790329303864E-2</v>
      </c>
      <c r="AH730" s="1">
        <f>(Table2[[#This Row],[Current Month High]]/Table2[[#This Row],[Close Price]])-1</f>
        <v>0.16728433189211467</v>
      </c>
      <c r="AI730">
        <v>59.769404982499402</v>
      </c>
      <c r="AJ730">
        <v>1.2296790329303799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-0.18</v>
      </c>
      <c r="AM730" t="s">
        <v>3158</v>
      </c>
      <c r="AN730">
        <v>-10.76</v>
      </c>
      <c r="AO730" t="s">
        <v>3158</v>
      </c>
      <c r="AP730">
        <v>-0.109231048161175</v>
      </c>
      <c r="AQ730">
        <f>(Table2[[#This Row],[Sharpe Ratio]]-AVERAGE(Table2[Sharpe Ratio]))/_xlfn.STDEV.P(Table2[Sharpe Ratio])</f>
        <v>-1.9740055168311881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708</v>
      </c>
      <c r="AT730">
        <f>_xlfn.RANK.AVG(Table2[[#This Row],[6M Return vs Nifty Z-Score]],Table2[6M Return vs Nifty Z-Score])</f>
        <v>693</v>
      </c>
      <c r="AU730">
        <f>_xlfn.RANK.AVG(Table2[[#This Row],[Sharpe Ratio Z-Score]],Table2[Sharpe Ratio Z-Score])</f>
        <v>718</v>
      </c>
      <c r="AV730">
        <f>(Table2[[#This Row],[Rank 1Y]]+Table2[[#This Row],[Rank 6M]]+Table2[[#This Row],[Rank Sharpe]])/3</f>
        <v>706.33333333333337</v>
      </c>
    </row>
    <row r="731" spans="1:48" hidden="1" x14ac:dyDescent="0.3">
      <c r="A731" t="s">
        <v>1419</v>
      </c>
      <c r="B731" t="s">
        <v>1420</v>
      </c>
      <c r="C731" t="s">
        <v>3122</v>
      </c>
      <c r="D731" t="s">
        <v>88</v>
      </c>
      <c r="E731">
        <v>7419.88276967</v>
      </c>
      <c r="F731">
        <v>251.3</v>
      </c>
      <c r="G731">
        <v>-70.085491539505298</v>
      </c>
      <c r="H731">
        <f>(Table2[[#This Row],[1Y Return vs Nifty]]-AVERAGE(Table2[1Y Return vs Nifty]))/_xlfn.STDEV.P(Table2[1Y Return vs Nifty])</f>
        <v>-1.6209877334976248</v>
      </c>
      <c r="I731">
        <v>-9.26302506720784</v>
      </c>
      <c r="J731">
        <f>(Table2[[#This Row],[1M Return vs Nifty]]-AVERAGE(Table2[1M Return vs Nifty]))/_xlfn.STDEV.P(Table2[1M Return vs Nifty])</f>
        <v>-0.81738331200378667</v>
      </c>
      <c r="K731">
        <v>-28.4927503488558</v>
      </c>
      <c r="L731">
        <f>(Table2[[#This Row],[6M Return vs Nifty]]-AVERAGE(Table2[6M Return vs Nifty]))/_xlfn.STDEV.P(Table2[6M Return vs Nifty])</f>
        <v>-1.1698479514167803</v>
      </c>
      <c r="M731">
        <v>-6.1966231866694903</v>
      </c>
      <c r="N731">
        <f>(Table2[[#This Row],[1W Return vs Nifty]]-AVERAGE(Table2[1W Return vs Nifty]))/_xlfn.STDEV.P(Table2[1W Return vs Nifty])</f>
        <v>-1.2186735475654731</v>
      </c>
      <c r="O731">
        <v>265.08</v>
      </c>
      <c r="P731">
        <v>278.36148175813202</v>
      </c>
      <c r="Q731">
        <v>319.548223810416</v>
      </c>
      <c r="R731">
        <v>29.810265641978301</v>
      </c>
      <c r="S731" s="1">
        <f>(Table2[[#This Row],[Close Price]]-Table2[[#This Row],[20D EMA]])/Table2[[#This Row],[20D EMA]]</f>
        <v>-5.1984306624415173E-2</v>
      </c>
      <c r="T731" s="1">
        <f>(Table2[[#This Row],[Close Price]]-Table2[[#This Row],[50D EMA]])/Table2[[#This Row],[50D EMA]]</f>
        <v>-9.7217048807225759E-2</v>
      </c>
      <c r="U731" s="1">
        <f>(Table2[[#This Row],[Close Price]]-Table2[[#This Row],[200D EMA]])/Table2[[#This Row],[200D EMA]]</f>
        <v>-0.21357722786438274</v>
      </c>
      <c r="V731">
        <v>1.4346420864057701</v>
      </c>
      <c r="W731">
        <v>243.7</v>
      </c>
      <c r="X731">
        <v>252.5</v>
      </c>
      <c r="Y731">
        <v>235.4</v>
      </c>
      <c r="Z731">
        <v>252.5</v>
      </c>
      <c r="AA731">
        <v>235.4</v>
      </c>
      <c r="AB731">
        <v>298.5</v>
      </c>
      <c r="AC731" s="1">
        <f>(Table2[[#This Row],[Close Price]]/Table2[[#This Row],[Day Low]])-1</f>
        <v>3.1185884283955856E-2</v>
      </c>
      <c r="AD731" s="1">
        <f>(Table2[[#This Row],[Day High]]/Table2[[#This Row],[Close Price]])-1</f>
        <v>4.7751691205730751E-3</v>
      </c>
      <c r="AE731" s="1">
        <f>(Table2[[#This Row],[Close Price]]/Table2[[#This Row],[Current Week Low]])-1</f>
        <v>6.7544604927782581E-2</v>
      </c>
      <c r="AF731" s="1">
        <f>(Table2[[#This Row],[Current Week High]]/Table2[[#This Row],[Close Price]])-1</f>
        <v>4.7751691205730751E-3</v>
      </c>
      <c r="AG731" s="1">
        <f>(Table2[[#This Row],[Close Price]]/Table2[[#This Row],[Current Month Low]])-1</f>
        <v>6.7544604927782581E-2</v>
      </c>
      <c r="AH731" s="1">
        <f>(Table2[[#This Row],[Current Month High]]/Table2[[#This Row],[Close Price]])-1</f>
        <v>0.18782331874253866</v>
      </c>
      <c r="AI731">
        <v>81.078392359729406</v>
      </c>
      <c r="AJ731">
        <v>6.7544604927782501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-0.14000000000000001</v>
      </c>
      <c r="AM731" t="s">
        <v>3158</v>
      </c>
      <c r="AN731">
        <v>-13.55</v>
      </c>
      <c r="AO731" t="s">
        <v>3158</v>
      </c>
      <c r="AP731">
        <v>-0.112478848529055</v>
      </c>
      <c r="AQ731">
        <f>(Table2[[#This Row],[Sharpe Ratio]]-AVERAGE(Table2[Sharpe Ratio]))/_xlfn.STDEV.P(Table2[Sharpe Ratio])</f>
        <v>-2.0126079673539223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683</v>
      </c>
      <c r="AU731">
        <f>_xlfn.RANK.AVG(Table2[[#This Row],[Sharpe Ratio Z-Score]],Table2[Sharpe Ratio Z-Score])</f>
        <v>721</v>
      </c>
      <c r="AV731">
        <f>(Table2[[#This Row],[Rank 1Y]]+Table2[[#This Row],[Rank 6M]]+Table2[[#This Row],[Rank Sharpe]])/3</f>
        <v>710.66666666666663</v>
      </c>
    </row>
    <row r="732" spans="1:48" hidden="1" x14ac:dyDescent="0.3">
      <c r="A732" t="s">
        <v>1721</v>
      </c>
      <c r="B732" t="s">
        <v>1722</v>
      </c>
      <c r="C732" t="s">
        <v>3122</v>
      </c>
      <c r="D732" t="s">
        <v>458</v>
      </c>
      <c r="E732">
        <v>4737.2949808800004</v>
      </c>
      <c r="F732">
        <v>285.60000000000002</v>
      </c>
      <c r="G732">
        <v>-56.873808371658903</v>
      </c>
      <c r="H732">
        <f>(Table2[[#This Row],[1Y Return vs Nifty]]-AVERAGE(Table2[1Y Return vs Nifty]))/_xlfn.STDEV.P(Table2[1Y Return vs Nifty])</f>
        <v>-1.3882723248069506</v>
      </c>
      <c r="I732">
        <v>0.38015671744755503</v>
      </c>
      <c r="J732">
        <f>(Table2[[#This Row],[1M Return vs Nifty]]-AVERAGE(Table2[1M Return vs Nifty]))/_xlfn.STDEV.P(Table2[1M Return vs Nifty])</f>
        <v>0.2616768818357938</v>
      </c>
      <c r="K732">
        <v>-38.885356178996403</v>
      </c>
      <c r="L732">
        <f>(Table2[[#This Row],[6M Return vs Nifty]]-AVERAGE(Table2[6M Return vs Nifty]))/_xlfn.STDEV.P(Table2[6M Return vs Nifty])</f>
        <v>-1.549849238986327</v>
      </c>
      <c r="M732">
        <v>3.8765549120728799</v>
      </c>
      <c r="N732">
        <f>(Table2[[#This Row],[1W Return vs Nifty]]-AVERAGE(Table2[1W Return vs Nifty]))/_xlfn.STDEV.P(Table2[1W Return vs Nifty])</f>
        <v>0.75320649985642663</v>
      </c>
      <c r="O732">
        <v>291.11</v>
      </c>
      <c r="P732">
        <v>301.97713412999298</v>
      </c>
      <c r="Q732">
        <v>341.02469210782402</v>
      </c>
      <c r="R732">
        <v>48.5340789032213</v>
      </c>
      <c r="S732" s="1">
        <f>(Table2[[#This Row],[Close Price]]-Table2[[#This Row],[20D EMA]])/Table2[[#This Row],[20D EMA]]</f>
        <v>-1.892755315859981E-2</v>
      </c>
      <c r="T732" s="1">
        <f>(Table2[[#This Row],[Close Price]]-Table2[[#This Row],[50D EMA]])/Table2[[#This Row],[50D EMA]]</f>
        <v>-5.4233027203122737E-2</v>
      </c>
      <c r="U732" s="1">
        <f>(Table2[[#This Row],[Close Price]]-Table2[[#This Row],[200D EMA]])/Table2[[#This Row],[200D EMA]]</f>
        <v>-0.16252398547815419</v>
      </c>
      <c r="V732">
        <v>0.392388834420143</v>
      </c>
      <c r="W732">
        <v>285</v>
      </c>
      <c r="X732">
        <v>290.39999999999998</v>
      </c>
      <c r="Y732">
        <v>275.89999999999998</v>
      </c>
      <c r="Z732">
        <v>293</v>
      </c>
      <c r="AA732">
        <v>271.45</v>
      </c>
      <c r="AB732">
        <v>311.7</v>
      </c>
      <c r="AC732" s="1">
        <f>(Table2[[#This Row],[Close Price]]/Table2[[#This Row],[Day Low]])-1</f>
        <v>2.1052631578948322E-3</v>
      </c>
      <c r="AD732" s="1">
        <f>(Table2[[#This Row],[Day High]]/Table2[[#This Row],[Close Price]])-1</f>
        <v>1.6806722689075571E-2</v>
      </c>
      <c r="AE732" s="1">
        <f>(Table2[[#This Row],[Close Price]]/Table2[[#This Row],[Current Week Low]])-1</f>
        <v>3.5157665820949813E-2</v>
      </c>
      <c r="AF732" s="1">
        <f>(Table2[[#This Row],[Current Week High]]/Table2[[#This Row],[Close Price]])-1</f>
        <v>2.5910364145658171E-2</v>
      </c>
      <c r="AG732" s="1">
        <f>(Table2[[#This Row],[Close Price]]/Table2[[#This Row],[Current Month Low]])-1</f>
        <v>5.2127463621293169E-2</v>
      </c>
      <c r="AH732" s="1">
        <f>(Table2[[#This Row],[Current Month High]]/Table2[[#This Row],[Close Price]])-1</f>
        <v>9.1386554621848637E-2</v>
      </c>
      <c r="AI732">
        <v>89.915966386554501</v>
      </c>
      <c r="AJ732">
        <v>8.7378640776699203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-0.04</v>
      </c>
      <c r="AM732" t="s">
        <v>3158</v>
      </c>
      <c r="AN732">
        <v>-4.45</v>
      </c>
      <c r="AO732" t="s">
        <v>3158</v>
      </c>
      <c r="AP732">
        <v>-9.2060465333763997E-2</v>
      </c>
      <c r="AQ732">
        <f>(Table2[[#This Row],[Sharpe Ratio]]-AVERAGE(Table2[Sharpe Ratio]))/_xlfn.STDEV.P(Table2[Sharpe Ratio])</f>
        <v>-1.7699207520787605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720</v>
      </c>
      <c r="AT732">
        <f>_xlfn.RANK.AVG(Table2[[#This Row],[6M Return vs Nifty Z-Score]],Table2[6M Return vs Nifty Z-Score])</f>
        <v>721</v>
      </c>
      <c r="AU732">
        <f>_xlfn.RANK.AVG(Table2[[#This Row],[Sharpe Ratio Z-Score]],Table2[Sharpe Ratio Z-Score])</f>
        <v>705</v>
      </c>
      <c r="AV732">
        <f>(Table2[[#This Row],[Rank 1Y]]+Table2[[#This Row],[Rank 6M]]+Table2[[#This Row],[Rank Sharpe]])/3</f>
        <v>715.33333333333337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F09-68DE-4172-B97D-8A85A867EC2C}">
  <dimension ref="A1:R1466"/>
  <sheetViews>
    <sheetView topLeftCell="E1" workbookViewId="0">
      <selection activeCell="Q2" sqref="Q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3109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3110</v>
      </c>
      <c r="D2" t="s">
        <v>18</v>
      </c>
      <c r="E2">
        <v>1818615.5937622101</v>
      </c>
      <c r="F2">
        <v>1343.9</v>
      </c>
      <c r="G2">
        <v>-10.9375062117584</v>
      </c>
      <c r="H2">
        <v>-6.2047864353871303</v>
      </c>
      <c r="I2">
        <v>-16.071042547726201</v>
      </c>
      <c r="J2">
        <v>0.47137204688151602</v>
      </c>
      <c r="K2">
        <v>1415.80714494218</v>
      </c>
      <c r="L2">
        <v>1419.9319613919999</v>
      </c>
      <c r="M2">
        <v>36.642400843037798</v>
      </c>
      <c r="N2">
        <v>1.04092255159416</v>
      </c>
      <c r="O2">
        <v>19.711288042265</v>
      </c>
      <c r="P2">
        <v>18.407894447014201</v>
      </c>
      <c r="Q2">
        <v>-2.2084240905503E-2</v>
      </c>
    </row>
    <row r="3" spans="1:17" x14ac:dyDescent="0.3">
      <c r="A3" t="s">
        <v>19</v>
      </c>
      <c r="B3" t="s">
        <v>20</v>
      </c>
      <c r="C3" t="s">
        <v>3111</v>
      </c>
      <c r="D3" t="s">
        <v>21</v>
      </c>
      <c r="E3">
        <v>1477862.1180398699</v>
      </c>
      <c r="F3">
        <v>4084.65</v>
      </c>
      <c r="G3">
        <v>-6.2671970954616096</v>
      </c>
      <c r="H3">
        <v>0.96593657959611701</v>
      </c>
      <c r="I3">
        <v>-0.76994882757877303</v>
      </c>
      <c r="J3">
        <v>2.0145283238671401</v>
      </c>
      <c r="K3">
        <v>4214.1920957673901</v>
      </c>
      <c r="L3">
        <v>4056.6511726817298</v>
      </c>
      <c r="M3">
        <v>40.121088608376297</v>
      </c>
      <c r="N3">
        <v>0.91561048355938501</v>
      </c>
      <c r="O3">
        <v>12.4270133303955</v>
      </c>
      <c r="P3">
        <v>23.366052552098999</v>
      </c>
      <c r="Q3">
        <v>-2.0288042411225001E-2</v>
      </c>
    </row>
    <row r="4" spans="1:17" x14ac:dyDescent="0.3">
      <c r="A4" t="s">
        <v>22</v>
      </c>
      <c r="B4" t="s">
        <v>23</v>
      </c>
      <c r="C4" t="s">
        <v>3112</v>
      </c>
      <c r="D4" t="s">
        <v>24</v>
      </c>
      <c r="E4">
        <v>1325507.6678432401</v>
      </c>
      <c r="F4">
        <v>1734.6</v>
      </c>
      <c r="G4">
        <v>-10.366479927242199</v>
      </c>
      <c r="H4">
        <v>6.5560081956271903</v>
      </c>
      <c r="I4">
        <v>6.4311459182408504</v>
      </c>
      <c r="J4">
        <v>2.60159448482566</v>
      </c>
      <c r="K4">
        <v>1687.4562566223301</v>
      </c>
      <c r="L4">
        <v>1614.8070330737501</v>
      </c>
      <c r="M4">
        <v>64.876815125466706</v>
      </c>
      <c r="N4">
        <v>0.76568687195611795</v>
      </c>
      <c r="O4">
        <v>3.4244206157039101</v>
      </c>
      <c r="P4">
        <v>27.212056763595001</v>
      </c>
      <c r="Q4">
        <v>-4.9794177592199E-2</v>
      </c>
    </row>
    <row r="5" spans="1:17" x14ac:dyDescent="0.3">
      <c r="A5" t="s">
        <v>25</v>
      </c>
      <c r="B5" t="s">
        <v>26</v>
      </c>
      <c r="C5" t="s">
        <v>3113</v>
      </c>
      <c r="D5" t="s">
        <v>27</v>
      </c>
      <c r="E5">
        <v>977177.32355855999</v>
      </c>
      <c r="F5">
        <v>1633.35</v>
      </c>
      <c r="G5">
        <v>49.173385570712199</v>
      </c>
      <c r="H5">
        <v>0.32533711430066298</v>
      </c>
      <c r="I5">
        <v>15.843638348757599</v>
      </c>
      <c r="J5">
        <v>-2.4553836913470501</v>
      </c>
      <c r="K5">
        <v>1634.52126633944</v>
      </c>
      <c r="L5">
        <v>1407.47488403598</v>
      </c>
      <c r="M5">
        <v>25.8318277416124</v>
      </c>
      <c r="N5">
        <v>0.64711982701541504</v>
      </c>
      <c r="O5">
        <v>8.9172559463678898</v>
      </c>
      <c r="P5">
        <v>82.405494444134206</v>
      </c>
      <c r="Q5">
        <v>0.16567283635733199</v>
      </c>
    </row>
    <row r="6" spans="1:17" x14ac:dyDescent="0.3">
      <c r="A6" t="s">
        <v>28</v>
      </c>
      <c r="B6" t="s">
        <v>29</v>
      </c>
      <c r="C6" t="s">
        <v>3112</v>
      </c>
      <c r="D6" t="s">
        <v>24</v>
      </c>
      <c r="E6">
        <v>924889.90431719006</v>
      </c>
      <c r="F6">
        <v>1312.15</v>
      </c>
      <c r="G6">
        <v>14.7026958845967</v>
      </c>
      <c r="H6">
        <v>8.9514718913650793</v>
      </c>
      <c r="I6">
        <v>6.3805590054041499</v>
      </c>
      <c r="J6">
        <v>5.6511281402715801</v>
      </c>
      <c r="K6">
        <v>1252.3565485690201</v>
      </c>
      <c r="L6">
        <v>1160.05233040911</v>
      </c>
      <c r="M6">
        <v>77.567227476041793</v>
      </c>
      <c r="N6">
        <v>1.00509379942247</v>
      </c>
      <c r="O6">
        <v>3.8257821133254399</v>
      </c>
      <c r="P6">
        <v>44.478088526756203</v>
      </c>
      <c r="Q6">
        <v>9.6908205299496994E-2</v>
      </c>
    </row>
    <row r="7" spans="1:17" x14ac:dyDescent="0.3">
      <c r="A7" t="s">
        <v>30</v>
      </c>
      <c r="B7" t="s">
        <v>31</v>
      </c>
      <c r="C7" t="s">
        <v>3111</v>
      </c>
      <c r="D7" t="s">
        <v>21</v>
      </c>
      <c r="E7">
        <v>746413.52108675998</v>
      </c>
      <c r="F7">
        <v>1802.1</v>
      </c>
      <c r="G7">
        <v>3.7000124164881201</v>
      </c>
      <c r="H7">
        <v>3.5460001705441102</v>
      </c>
      <c r="I7">
        <v>19.1795472165952</v>
      </c>
      <c r="J7">
        <v>-0.52044673343882497</v>
      </c>
      <c r="K7">
        <v>1873.77772083847</v>
      </c>
      <c r="L7">
        <v>1707.00057899991</v>
      </c>
      <c r="M7">
        <v>32.845393111852403</v>
      </c>
      <c r="N7">
        <v>0.92511184603339502</v>
      </c>
      <c r="O7">
        <v>10.5071860607069</v>
      </c>
      <c r="P7">
        <v>33.325934968371897</v>
      </c>
      <c r="Q7">
        <v>-3.1342005985559002E-2</v>
      </c>
    </row>
    <row r="8" spans="1:17" x14ac:dyDescent="0.3">
      <c r="A8" t="s">
        <v>32</v>
      </c>
      <c r="B8" t="s">
        <v>33</v>
      </c>
      <c r="C8" t="s">
        <v>3112</v>
      </c>
      <c r="D8" t="s">
        <v>34</v>
      </c>
      <c r="E8">
        <v>734005.374696329</v>
      </c>
      <c r="F8">
        <v>822.45</v>
      </c>
      <c r="G8">
        <v>18.348166594805999</v>
      </c>
      <c r="H8">
        <v>9.5491081958411996</v>
      </c>
      <c r="I8">
        <v>-8.1396770658748601</v>
      </c>
      <c r="J8">
        <v>5.8458062587159301</v>
      </c>
      <c r="K8">
        <v>804.38931682781299</v>
      </c>
      <c r="L8">
        <v>773.55813774760702</v>
      </c>
      <c r="M8">
        <v>68.240313293973998</v>
      </c>
      <c r="N8">
        <v>0.94834072596212304</v>
      </c>
      <c r="O8">
        <v>10.8881998905708</v>
      </c>
      <c r="P8">
        <v>48.149148878681402</v>
      </c>
      <c r="Q8">
        <v>5.4824797275933E-2</v>
      </c>
    </row>
    <row r="9" spans="1:17" x14ac:dyDescent="0.3">
      <c r="A9" t="s">
        <v>35</v>
      </c>
      <c r="B9" t="s">
        <v>36</v>
      </c>
      <c r="C9" t="s">
        <v>3114</v>
      </c>
      <c r="D9" t="s">
        <v>37</v>
      </c>
      <c r="E9">
        <v>614913.92702185502</v>
      </c>
      <c r="F9">
        <v>491.55</v>
      </c>
      <c r="G9">
        <v>-12.9722477299057</v>
      </c>
      <c r="H9">
        <v>-0.64829074674911502</v>
      </c>
      <c r="I9">
        <v>5.1516335168650604</v>
      </c>
      <c r="J9">
        <v>1.4854504952851699</v>
      </c>
      <c r="K9">
        <v>494.229345710904</v>
      </c>
      <c r="L9">
        <v>466.54702010089198</v>
      </c>
      <c r="M9">
        <v>49.766358751180903</v>
      </c>
      <c r="N9">
        <v>0.98180041240153504</v>
      </c>
      <c r="O9">
        <v>7.5170379412063904</v>
      </c>
      <c r="P9">
        <v>23.087517215475099</v>
      </c>
      <c r="Q9">
        <v>0.131033663754964</v>
      </c>
    </row>
    <row r="10" spans="1:17" x14ac:dyDescent="0.3">
      <c r="A10" t="s">
        <v>38</v>
      </c>
      <c r="B10" t="s">
        <v>39</v>
      </c>
      <c r="C10" t="s">
        <v>3114</v>
      </c>
      <c r="D10" t="s">
        <v>40</v>
      </c>
      <c r="E10">
        <v>600308.81948468997</v>
      </c>
      <c r="F10">
        <v>2554.9499999999998</v>
      </c>
      <c r="G10">
        <v>-24.098802383883601</v>
      </c>
      <c r="H10">
        <v>-8.4168150844477694</v>
      </c>
      <c r="I10">
        <v>6.8688658463526604</v>
      </c>
      <c r="J10">
        <v>-3.6939021914937098</v>
      </c>
      <c r="K10">
        <v>2746.30896077647</v>
      </c>
      <c r="L10">
        <v>2622.2037007916201</v>
      </c>
      <c r="M10">
        <v>25.865972978686099</v>
      </c>
      <c r="N10">
        <v>1.1754020206126501</v>
      </c>
      <c r="O10">
        <v>18.789017397600698</v>
      </c>
      <c r="P10">
        <v>17.6285076310397</v>
      </c>
      <c r="Q10">
        <v>-4.7198625867978003E-2</v>
      </c>
    </row>
    <row r="11" spans="1:17" x14ac:dyDescent="0.3">
      <c r="A11" t="s">
        <v>41</v>
      </c>
      <c r="B11" t="s">
        <v>42</v>
      </c>
      <c r="C11" t="s">
        <v>3112</v>
      </c>
      <c r="D11" t="s">
        <v>43</v>
      </c>
      <c r="E11">
        <v>591355.66005499498</v>
      </c>
      <c r="F11">
        <v>934.95</v>
      </c>
      <c r="G11">
        <v>27.575111947612299</v>
      </c>
      <c r="H11">
        <v>-2.3633647903187698</v>
      </c>
      <c r="I11">
        <v>-12.1060392404487</v>
      </c>
      <c r="J11">
        <v>2.17383865370702</v>
      </c>
      <c r="K11">
        <v>984.60198587513401</v>
      </c>
      <c r="L11">
        <v>964.33553069394395</v>
      </c>
      <c r="M11">
        <v>50.533175617817697</v>
      </c>
      <c r="N11">
        <v>0.55231485322040996</v>
      </c>
      <c r="O11">
        <v>30.7021765869832</v>
      </c>
      <c r="P11">
        <v>56.280819055578696</v>
      </c>
      <c r="Q11">
        <v>-3.3462069433035001E-2</v>
      </c>
    </row>
    <row r="12" spans="1:17" x14ac:dyDescent="0.3">
      <c r="A12" t="s">
        <v>44</v>
      </c>
      <c r="B12" t="s">
        <v>45</v>
      </c>
      <c r="C12" t="s">
        <v>3111</v>
      </c>
      <c r="D12" t="s">
        <v>21</v>
      </c>
      <c r="E12">
        <v>497603.78182611999</v>
      </c>
      <c r="F12">
        <v>1838.8</v>
      </c>
      <c r="G12">
        <v>18.221721282191201</v>
      </c>
      <c r="H12">
        <v>9.2012377812613</v>
      </c>
      <c r="I12">
        <v>26.873137182323902</v>
      </c>
      <c r="J12">
        <v>2.7526730495563299</v>
      </c>
      <c r="K12">
        <v>1779.9146730349401</v>
      </c>
      <c r="L12">
        <v>1591.60606810374</v>
      </c>
      <c r="M12">
        <v>67.6233632252505</v>
      </c>
      <c r="N12">
        <v>0.85336959218516395</v>
      </c>
      <c r="O12">
        <v>2.7028496845769001</v>
      </c>
      <c r="P12">
        <v>48.890688259109297</v>
      </c>
      <c r="Q12">
        <v>5.1973043437473998E-2</v>
      </c>
    </row>
    <row r="13" spans="1:17" x14ac:dyDescent="0.3">
      <c r="A13" t="s">
        <v>46</v>
      </c>
      <c r="B13" t="s">
        <v>47</v>
      </c>
      <c r="C13" t="s">
        <v>3115</v>
      </c>
      <c r="D13" t="s">
        <v>48</v>
      </c>
      <c r="E13">
        <v>468646.3867415</v>
      </c>
      <c r="F13">
        <v>3408.35</v>
      </c>
      <c r="G13">
        <v>-10.695664936375699</v>
      </c>
      <c r="H13">
        <v>-3.1446263177485898</v>
      </c>
      <c r="I13">
        <v>-12.853236941292</v>
      </c>
      <c r="J13">
        <v>-3.2564014944442201</v>
      </c>
      <c r="K13">
        <v>3557.20384779913</v>
      </c>
      <c r="L13">
        <v>3480.4253688112799</v>
      </c>
      <c r="M13">
        <v>33.546553607209397</v>
      </c>
      <c r="N13">
        <v>1.02020055748159</v>
      </c>
      <c r="O13">
        <v>15.0087285636745</v>
      </c>
      <c r="P13">
        <v>19.333718467167301</v>
      </c>
      <c r="Q13">
        <v>8.822235115964E-2</v>
      </c>
    </row>
    <row r="14" spans="1:17" x14ac:dyDescent="0.3">
      <c r="A14" t="s">
        <v>49</v>
      </c>
      <c r="B14" t="s">
        <v>50</v>
      </c>
      <c r="C14" t="s">
        <v>3116</v>
      </c>
      <c r="D14" t="s">
        <v>51</v>
      </c>
      <c r="E14">
        <v>444380.82979370002</v>
      </c>
      <c r="F14">
        <v>1852.1</v>
      </c>
      <c r="G14">
        <v>38.911138171505598</v>
      </c>
      <c r="H14">
        <v>1.67476649031963</v>
      </c>
      <c r="I14">
        <v>15.620944498629701</v>
      </c>
      <c r="J14">
        <v>-5.6814469976736698E-2</v>
      </c>
      <c r="K14">
        <v>1843.38254725923</v>
      </c>
      <c r="L14">
        <v>1625.3585121057899</v>
      </c>
      <c r="M14">
        <v>45.982123936710302</v>
      </c>
      <c r="N14">
        <v>0.83978297420406101</v>
      </c>
      <c r="O14">
        <v>5.8447168079477301</v>
      </c>
      <c r="P14">
        <v>73.360790003276094</v>
      </c>
      <c r="Q14">
        <v>0.149758850536551</v>
      </c>
    </row>
    <row r="15" spans="1:17" x14ac:dyDescent="0.3">
      <c r="A15" t="s">
        <v>52</v>
      </c>
      <c r="B15" t="s">
        <v>53</v>
      </c>
      <c r="C15" t="s">
        <v>3112</v>
      </c>
      <c r="D15" t="s">
        <v>54</v>
      </c>
      <c r="E15">
        <v>430281.38231000002</v>
      </c>
      <c r="F15">
        <v>6955</v>
      </c>
      <c r="G15">
        <v>-34.471058293371399</v>
      </c>
      <c r="H15">
        <v>-3.4838082768684</v>
      </c>
      <c r="I15">
        <v>-7.22552109984907</v>
      </c>
      <c r="J15">
        <v>1.7616190836796</v>
      </c>
      <c r="K15">
        <v>7126.77168808842</v>
      </c>
      <c r="L15">
        <v>7056.1403987364702</v>
      </c>
      <c r="M15">
        <v>50.205517687845898</v>
      </c>
      <c r="N15">
        <v>1.0479356576988601</v>
      </c>
      <c r="O15">
        <v>12.580877066858299</v>
      </c>
      <c r="P15">
        <v>12.3985907753967</v>
      </c>
      <c r="Q15">
        <v>-6.0060929606607999E-2</v>
      </c>
    </row>
    <row r="16" spans="1:17" x14ac:dyDescent="0.3">
      <c r="A16" t="s">
        <v>55</v>
      </c>
      <c r="B16" t="s">
        <v>56</v>
      </c>
      <c r="C16" t="s">
        <v>3117</v>
      </c>
      <c r="D16" t="s">
        <v>57</v>
      </c>
      <c r="E16">
        <v>396108.81157389999</v>
      </c>
      <c r="F16">
        <v>408.5</v>
      </c>
      <c r="G16">
        <v>46.959476807065897</v>
      </c>
      <c r="H16">
        <v>-0.12053421750392899</v>
      </c>
      <c r="I16">
        <v>4.7926991229193003</v>
      </c>
      <c r="J16">
        <v>-1.13970752980772E-2</v>
      </c>
      <c r="K16">
        <v>413.14024289093499</v>
      </c>
      <c r="L16">
        <v>368.03444784359903</v>
      </c>
      <c r="M16">
        <v>46.645015726588298</v>
      </c>
      <c r="N16">
        <v>0.77358637529544005</v>
      </c>
      <c r="O16">
        <v>9.7796817625458807</v>
      </c>
      <c r="P16">
        <v>77.108172555820502</v>
      </c>
      <c r="Q16">
        <v>0.189483235196266</v>
      </c>
    </row>
    <row r="17" spans="1:17" x14ac:dyDescent="0.3">
      <c r="A17" t="s">
        <v>58</v>
      </c>
      <c r="B17" t="s">
        <v>59</v>
      </c>
      <c r="C17" t="s">
        <v>3112</v>
      </c>
      <c r="D17" t="s">
        <v>24</v>
      </c>
      <c r="E17">
        <v>362079.62185472</v>
      </c>
      <c r="F17">
        <v>1170.4000000000001</v>
      </c>
      <c r="G17">
        <v>-8.8488628089541592</v>
      </c>
      <c r="H17">
        <v>-0.660251697531132</v>
      </c>
      <c r="I17">
        <v>-7.2937999156559501</v>
      </c>
      <c r="J17">
        <v>1.25421408163943</v>
      </c>
      <c r="K17">
        <v>1188.1135354241701</v>
      </c>
      <c r="L17">
        <v>1149.4086649713799</v>
      </c>
      <c r="M17">
        <v>54.204758100448998</v>
      </c>
      <c r="N17">
        <v>1.0538949904338399</v>
      </c>
      <c r="O17">
        <v>14.460868079289099</v>
      </c>
      <c r="P17">
        <v>20.909090909090899</v>
      </c>
      <c r="Q17">
        <v>5.2086871271760003E-2</v>
      </c>
    </row>
    <row r="18" spans="1:17" x14ac:dyDescent="0.3">
      <c r="A18" t="s">
        <v>60</v>
      </c>
      <c r="B18" t="s">
        <v>61</v>
      </c>
      <c r="C18" t="s">
        <v>3118</v>
      </c>
      <c r="D18" t="s">
        <v>62</v>
      </c>
      <c r="E18">
        <v>353905.68541022902</v>
      </c>
      <c r="F18">
        <v>11256.45</v>
      </c>
      <c r="G18">
        <v>-18.9076573444544</v>
      </c>
      <c r="H18">
        <v>-11.528735167096499</v>
      </c>
      <c r="I18">
        <v>-19.858819914671201</v>
      </c>
      <c r="J18">
        <v>-6.3167648720162202</v>
      </c>
      <c r="K18">
        <v>12278.6291964682</v>
      </c>
      <c r="L18">
        <v>11959.7695447143</v>
      </c>
      <c r="M18">
        <v>11.794216808196399</v>
      </c>
      <c r="N18">
        <v>1.35169281121135</v>
      </c>
      <c r="O18">
        <v>21.530322615033999</v>
      </c>
      <c r="P18">
        <v>15.597192341067901</v>
      </c>
      <c r="Q18">
        <v>2.7203440485509999E-2</v>
      </c>
    </row>
    <row r="19" spans="1:17" x14ac:dyDescent="0.3">
      <c r="A19" t="s">
        <v>63</v>
      </c>
      <c r="B19" t="s">
        <v>64</v>
      </c>
      <c r="C19" t="s">
        <v>3112</v>
      </c>
      <c r="D19" t="s">
        <v>24</v>
      </c>
      <c r="E19">
        <v>344866.95345899998</v>
      </c>
      <c r="F19">
        <v>1734.6</v>
      </c>
      <c r="G19">
        <v>-26.1710622131747</v>
      </c>
      <c r="H19">
        <v>-0.48993054926080798</v>
      </c>
      <c r="I19">
        <v>-0.86613441275872205</v>
      </c>
      <c r="J19">
        <v>-0.174752978145745</v>
      </c>
      <c r="K19">
        <v>1814.14500521634</v>
      </c>
      <c r="L19">
        <v>1790.6243722787799</v>
      </c>
      <c r="M19">
        <v>33.259815623162098</v>
      </c>
      <c r="N19">
        <v>0.99450621543638196</v>
      </c>
      <c r="O19">
        <v>11.9566470656059</v>
      </c>
      <c r="P19">
        <v>12.3554749489911</v>
      </c>
      <c r="Q19">
        <v>-0.115518612273265</v>
      </c>
    </row>
    <row r="20" spans="1:17" x14ac:dyDescent="0.3">
      <c r="A20" t="s">
        <v>65</v>
      </c>
      <c r="B20" t="s">
        <v>66</v>
      </c>
      <c r="C20" t="s">
        <v>3119</v>
      </c>
      <c r="D20" t="s">
        <v>67</v>
      </c>
      <c r="E20">
        <v>342710.88386196998</v>
      </c>
      <c r="F20">
        <v>2969.3</v>
      </c>
      <c r="G20">
        <v>1.98384176576973</v>
      </c>
      <c r="H20">
        <v>-3.3938890047352901</v>
      </c>
      <c r="I20">
        <v>-10.4754597220698</v>
      </c>
      <c r="J20">
        <v>0.85643244270100205</v>
      </c>
      <c r="K20">
        <v>3012.7704364609299</v>
      </c>
      <c r="L20">
        <v>3004.2002879340898</v>
      </c>
      <c r="M20">
        <v>41.3373643064851</v>
      </c>
      <c r="N20">
        <v>0.89255143903421197</v>
      </c>
      <c r="O20">
        <v>26.086956521739101</v>
      </c>
      <c r="P20">
        <v>38.622782446311803</v>
      </c>
      <c r="Q20">
        <v>7.1622442738361006E-2</v>
      </c>
    </row>
    <row r="21" spans="1:17" x14ac:dyDescent="0.3">
      <c r="A21" t="s">
        <v>68</v>
      </c>
      <c r="B21" t="s">
        <v>69</v>
      </c>
      <c r="C21" t="s">
        <v>3110</v>
      </c>
      <c r="D21" t="s">
        <v>70</v>
      </c>
      <c r="E21">
        <v>329163.00542498898</v>
      </c>
      <c r="F21">
        <v>261.64999999999998</v>
      </c>
      <c r="G21">
        <v>11.419109683798</v>
      </c>
      <c r="H21">
        <v>-5.4083771802779097</v>
      </c>
      <c r="I21">
        <v>-15.1749066035635</v>
      </c>
      <c r="J21">
        <v>-1.6459254400594501</v>
      </c>
      <c r="K21">
        <v>289.62249184143502</v>
      </c>
      <c r="L21">
        <v>275.33816756478302</v>
      </c>
      <c r="M21">
        <v>22.941503451013901</v>
      </c>
      <c r="N21">
        <v>0.66416126986715995</v>
      </c>
      <c r="O21">
        <v>31.855532199503099</v>
      </c>
      <c r="P21">
        <v>42.046688382193203</v>
      </c>
      <c r="Q21">
        <v>6.1934205760694E-2</v>
      </c>
    </row>
    <row r="22" spans="1:17" x14ac:dyDescent="0.3">
      <c r="A22" t="s">
        <v>71</v>
      </c>
      <c r="B22" t="s">
        <v>72</v>
      </c>
      <c r="C22" t="s">
        <v>3118</v>
      </c>
      <c r="D22" t="s">
        <v>62</v>
      </c>
      <c r="E22">
        <v>324567.95829928998</v>
      </c>
      <c r="F22">
        <v>2707.7</v>
      </c>
      <c r="G22">
        <v>53.611779695860903</v>
      </c>
      <c r="H22">
        <v>-7.7718325843288296</v>
      </c>
      <c r="I22">
        <v>17.888901441672701</v>
      </c>
      <c r="J22">
        <v>-3.7197560582114702</v>
      </c>
      <c r="K22">
        <v>2899.7746332224401</v>
      </c>
      <c r="L22">
        <v>2504.0200732744302</v>
      </c>
      <c r="M22">
        <v>30.301358615334799</v>
      </c>
      <c r="N22">
        <v>1.3037266514577499</v>
      </c>
      <c r="O22">
        <v>18.997673302064399</v>
      </c>
      <c r="P22">
        <v>86.737931034482699</v>
      </c>
      <c r="Q22">
        <v>0.180674028967336</v>
      </c>
    </row>
    <row r="23" spans="1:17" x14ac:dyDescent="0.3">
      <c r="A23" t="s">
        <v>73</v>
      </c>
      <c r="B23" t="s">
        <v>74</v>
      </c>
      <c r="C23" t="s">
        <v>3120</v>
      </c>
      <c r="D23" t="s">
        <v>75</v>
      </c>
      <c r="E23">
        <v>322936.03213856998</v>
      </c>
      <c r="F23">
        <v>11205.1</v>
      </c>
      <c r="G23">
        <v>6.2019486668489101</v>
      </c>
      <c r="H23">
        <v>-1.06480543670797</v>
      </c>
      <c r="I23">
        <v>4.6875461514455701</v>
      </c>
      <c r="J23">
        <v>3.4178740831563599</v>
      </c>
      <c r="K23">
        <v>11322.866835479301</v>
      </c>
      <c r="L23">
        <v>10638.619603822701</v>
      </c>
      <c r="M23">
        <v>48.917341993671897</v>
      </c>
      <c r="N23">
        <v>1.2617341874688399</v>
      </c>
      <c r="O23">
        <v>8.3256731309850007</v>
      </c>
      <c r="P23">
        <v>36.690068252932299</v>
      </c>
      <c r="Q23">
        <v>2.9746753997421001E-2</v>
      </c>
    </row>
    <row r="24" spans="1:17" x14ac:dyDescent="0.3">
      <c r="A24" t="s">
        <v>76</v>
      </c>
      <c r="B24" t="s">
        <v>77</v>
      </c>
      <c r="C24" t="s">
        <v>3118</v>
      </c>
      <c r="D24" t="s">
        <v>62</v>
      </c>
      <c r="E24">
        <v>309276.92876745999</v>
      </c>
      <c r="F24">
        <v>840.2</v>
      </c>
      <c r="G24">
        <v>6.5166777096330604</v>
      </c>
      <c r="H24">
        <v>-9.4356371040718692</v>
      </c>
      <c r="I24">
        <v>-24.3183232496763</v>
      </c>
      <c r="J24">
        <v>-3.5399223028719899</v>
      </c>
      <c r="K24">
        <v>950.53634381617098</v>
      </c>
      <c r="L24">
        <v>932.702879323057</v>
      </c>
      <c r="M24">
        <v>23.804394611309299</v>
      </c>
      <c r="N24">
        <v>0.88418478212267004</v>
      </c>
      <c r="O24">
        <v>40.323732444656002</v>
      </c>
      <c r="P24">
        <v>35.112969365602602</v>
      </c>
      <c r="Q24">
        <v>7.0397184636825996E-2</v>
      </c>
    </row>
    <row r="25" spans="1:17" x14ac:dyDescent="0.3">
      <c r="A25" t="s">
        <v>78</v>
      </c>
      <c r="B25" t="s">
        <v>79</v>
      </c>
      <c r="C25" t="s">
        <v>3121</v>
      </c>
      <c r="D25" t="s">
        <v>80</v>
      </c>
      <c r="E25">
        <v>301598.59950090002</v>
      </c>
      <c r="F25">
        <v>1396.2</v>
      </c>
      <c r="G25">
        <v>50.693177210517199</v>
      </c>
      <c r="H25">
        <v>4.54064673380596E-2</v>
      </c>
      <c r="I25">
        <v>-2.29822960813279</v>
      </c>
      <c r="J25">
        <v>1.3211698083911201</v>
      </c>
      <c r="K25">
        <v>1419.23871443745</v>
      </c>
      <c r="L25">
        <v>1336.7684735347</v>
      </c>
      <c r="M25">
        <v>48.834736244018899</v>
      </c>
      <c r="N25">
        <v>0.86523915257136796</v>
      </c>
      <c r="O25">
        <v>16.129494341784799</v>
      </c>
      <c r="P25">
        <v>81.986444212721594</v>
      </c>
      <c r="Q25">
        <v>7.5362612542013999E-2</v>
      </c>
    </row>
    <row r="26" spans="1:17" x14ac:dyDescent="0.3">
      <c r="A26" t="s">
        <v>81</v>
      </c>
      <c r="B26" t="s">
        <v>82</v>
      </c>
      <c r="C26" t="s">
        <v>3117</v>
      </c>
      <c r="D26" t="s">
        <v>83</v>
      </c>
      <c r="E26">
        <v>296177.72861605498</v>
      </c>
      <c r="F26">
        <v>318.45</v>
      </c>
      <c r="G26">
        <v>31.384462179336101</v>
      </c>
      <c r="H26">
        <v>-3.9198341813429098</v>
      </c>
      <c r="I26">
        <v>-2.18034759559115</v>
      </c>
      <c r="J26">
        <v>0.87323969590726302</v>
      </c>
      <c r="K26">
        <v>332.08574694453603</v>
      </c>
      <c r="L26">
        <v>305.987393892375</v>
      </c>
      <c r="M26">
        <v>39.421513024199399</v>
      </c>
      <c r="N26">
        <v>0.90217079976265202</v>
      </c>
      <c r="O26">
        <v>15.0102056837808</v>
      </c>
      <c r="P26">
        <v>61.1181381229446</v>
      </c>
      <c r="Q26">
        <v>0.118304958925808</v>
      </c>
    </row>
    <row r="27" spans="1:17" x14ac:dyDescent="0.3">
      <c r="A27" t="s">
        <v>84</v>
      </c>
      <c r="B27" t="s">
        <v>85</v>
      </c>
      <c r="C27" t="s">
        <v>3111</v>
      </c>
      <c r="D27" t="s">
        <v>21</v>
      </c>
      <c r="E27">
        <v>295380.91326257499</v>
      </c>
      <c r="F27">
        <v>565.25</v>
      </c>
      <c r="G27">
        <v>20.804508787533901</v>
      </c>
      <c r="H27">
        <v>9.9318603806387102</v>
      </c>
      <c r="I27">
        <v>14.5628792213904</v>
      </c>
      <c r="J27">
        <v>3.0066763875857299</v>
      </c>
      <c r="K27">
        <v>535.41033775849098</v>
      </c>
      <c r="L27">
        <v>500.17620590698198</v>
      </c>
      <c r="M27">
        <v>70.656313869878005</v>
      </c>
      <c r="N27">
        <v>1.37084031641452</v>
      </c>
      <c r="O27">
        <v>2.59177355152586</v>
      </c>
      <c r="P27">
        <v>49.933687002652498</v>
      </c>
      <c r="Q27">
        <v>-8.3844090024442E-2</v>
      </c>
    </row>
    <row r="28" spans="1:17" x14ac:dyDescent="0.3">
      <c r="A28" t="s">
        <v>86</v>
      </c>
      <c r="B28" t="s">
        <v>87</v>
      </c>
      <c r="C28" t="s">
        <v>3122</v>
      </c>
      <c r="D28" t="s">
        <v>88</v>
      </c>
      <c r="E28">
        <v>293474.48904469999</v>
      </c>
      <c r="F28">
        <v>3308.45</v>
      </c>
      <c r="G28">
        <v>-21.0058392986518</v>
      </c>
      <c r="H28">
        <v>-7.6966122246057997</v>
      </c>
      <c r="I28">
        <v>-15.5031292639149</v>
      </c>
      <c r="J28">
        <v>-1.01057260869161</v>
      </c>
      <c r="K28">
        <v>3500.1156160871601</v>
      </c>
      <c r="L28">
        <v>3461.8807470173101</v>
      </c>
      <c r="M28">
        <v>26.268259181489501</v>
      </c>
      <c r="N28">
        <v>0.70556309722077604</v>
      </c>
      <c r="O28">
        <v>17.4855294775499</v>
      </c>
      <c r="P28">
        <v>8.2731988283998295</v>
      </c>
      <c r="Q28">
        <v>1.8808650630130999E-2</v>
      </c>
    </row>
    <row r="29" spans="1:17" x14ac:dyDescent="0.3">
      <c r="A29" t="s">
        <v>89</v>
      </c>
      <c r="B29" t="s">
        <v>90</v>
      </c>
      <c r="C29" t="s">
        <v>3122</v>
      </c>
      <c r="D29" t="s">
        <v>91</v>
      </c>
      <c r="E29">
        <v>287289.49985730398</v>
      </c>
      <c r="F29">
        <v>2996.65</v>
      </c>
      <c r="G29">
        <v>-26.1707734569619</v>
      </c>
      <c r="H29">
        <v>-3.8862916861463899</v>
      </c>
      <c r="I29">
        <v>-3.4810822085864901</v>
      </c>
      <c r="J29">
        <v>0.16397944062026301</v>
      </c>
      <c r="K29">
        <v>3096.6775733865602</v>
      </c>
      <c r="L29">
        <v>3054.5635625927698</v>
      </c>
      <c r="M29">
        <v>39.727628759012298</v>
      </c>
      <c r="N29">
        <v>0.63744922434134899</v>
      </c>
      <c r="O29">
        <v>14.2258855722223</v>
      </c>
      <c r="P29">
        <v>12.229879030747901</v>
      </c>
      <c r="Q29">
        <v>-6.5086518335060004E-2</v>
      </c>
    </row>
    <row r="30" spans="1:17" x14ac:dyDescent="0.3">
      <c r="A30" t="s">
        <v>92</v>
      </c>
      <c r="B30" t="s">
        <v>93</v>
      </c>
      <c r="C30" t="s">
        <v>3123</v>
      </c>
      <c r="D30" t="s">
        <v>94</v>
      </c>
      <c r="E30">
        <v>283313.15324999997</v>
      </c>
      <c r="F30">
        <v>4236.3</v>
      </c>
      <c r="G30">
        <v>103.744674925008</v>
      </c>
      <c r="H30">
        <v>1.72340592552928</v>
      </c>
      <c r="I30">
        <v>-0.14172222077046201</v>
      </c>
      <c r="J30">
        <v>1.06686531611149</v>
      </c>
      <c r="K30">
        <v>4479.8760030332196</v>
      </c>
      <c r="L30">
        <v>4110.4571164645104</v>
      </c>
      <c r="M30">
        <v>43.969623847923501</v>
      </c>
      <c r="N30">
        <v>0.84229893981459103</v>
      </c>
      <c r="O30">
        <v>33.9553383849113</v>
      </c>
      <c r="P30">
        <v>132.93651884639701</v>
      </c>
      <c r="Q30">
        <v>0.247572708977673</v>
      </c>
    </row>
    <row r="31" spans="1:17" x14ac:dyDescent="0.3">
      <c r="A31" t="s">
        <v>95</v>
      </c>
      <c r="B31" t="s">
        <v>96</v>
      </c>
      <c r="C31" t="s">
        <v>3112</v>
      </c>
      <c r="D31" t="s">
        <v>43</v>
      </c>
      <c r="E31">
        <v>279426.89792104502</v>
      </c>
      <c r="F31">
        <v>1752.45</v>
      </c>
      <c r="G31">
        <v>-14.909312786124801</v>
      </c>
      <c r="H31">
        <v>-6.3938904450951899</v>
      </c>
      <c r="I31">
        <v>0.83106807587957698</v>
      </c>
      <c r="J31">
        <v>2.3967001677720101</v>
      </c>
      <c r="K31">
        <v>1793.6957850708</v>
      </c>
      <c r="L31">
        <v>1683.9145860507799</v>
      </c>
      <c r="M31">
        <v>44.3718815348454</v>
      </c>
      <c r="N31">
        <v>0.71690909432684602</v>
      </c>
      <c r="O31">
        <v>15.8321207452423</v>
      </c>
      <c r="P31">
        <v>23.494591452027699</v>
      </c>
      <c r="Q31">
        <v>-4.1999302516221998E-2</v>
      </c>
    </row>
    <row r="32" spans="1:17" x14ac:dyDescent="0.3">
      <c r="A32" t="s">
        <v>97</v>
      </c>
      <c r="B32" t="s">
        <v>98</v>
      </c>
      <c r="C32" t="s">
        <v>3118</v>
      </c>
      <c r="D32" t="s">
        <v>99</v>
      </c>
      <c r="E32">
        <v>277600.21409651998</v>
      </c>
      <c r="F32">
        <v>9940.65</v>
      </c>
      <c r="G32">
        <v>60.078308272129597</v>
      </c>
      <c r="H32">
        <v>-16.262732176590699</v>
      </c>
      <c r="I32">
        <v>3.9671410145545498</v>
      </c>
      <c r="J32">
        <v>-4.3658795040797802</v>
      </c>
      <c r="K32">
        <v>10895.0693827418</v>
      </c>
      <c r="L32">
        <v>9419.3022535455493</v>
      </c>
      <c r="M32">
        <v>24.276524214390601</v>
      </c>
      <c r="N32">
        <v>2.2234838867634998</v>
      </c>
      <c r="O32">
        <v>28.502663306725399</v>
      </c>
      <c r="P32">
        <v>88.448341232227406</v>
      </c>
      <c r="Q32">
        <v>0.14505123013538601</v>
      </c>
    </row>
    <row r="33" spans="1:17" x14ac:dyDescent="0.3">
      <c r="A33" t="s">
        <v>100</v>
      </c>
      <c r="B33" t="s">
        <v>101</v>
      </c>
      <c r="C33" t="s">
        <v>3110</v>
      </c>
      <c r="D33" t="s">
        <v>102</v>
      </c>
      <c r="E33">
        <v>276798.94280720397</v>
      </c>
      <c r="F33">
        <v>449.15</v>
      </c>
      <c r="G33">
        <v>15.624593742272699</v>
      </c>
      <c r="H33">
        <v>-7.2066853065069898</v>
      </c>
      <c r="I33">
        <v>-8.8133799879944199</v>
      </c>
      <c r="J33">
        <v>-4.0933054521815304</v>
      </c>
      <c r="K33">
        <v>488.747859195476</v>
      </c>
      <c r="L33">
        <v>457.36301626428798</v>
      </c>
      <c r="M33">
        <v>24.558008652993799</v>
      </c>
      <c r="N33">
        <v>0.89089478950366197</v>
      </c>
      <c r="O33">
        <v>21.017477457419499</v>
      </c>
      <c r="P33">
        <v>46.853032532287003</v>
      </c>
      <c r="Q33">
        <v>0.123489551052565</v>
      </c>
    </row>
    <row r="34" spans="1:17" x14ac:dyDescent="0.3">
      <c r="A34" t="s">
        <v>103</v>
      </c>
      <c r="B34" t="s">
        <v>104</v>
      </c>
      <c r="C34" t="s">
        <v>3117</v>
      </c>
      <c r="D34" t="s">
        <v>105</v>
      </c>
      <c r="E34">
        <v>258862.58755475999</v>
      </c>
      <c r="F34">
        <v>1634.2</v>
      </c>
      <c r="G34">
        <v>51.3856127115898</v>
      </c>
      <c r="H34">
        <v>-11.97132860981</v>
      </c>
      <c r="I34">
        <v>-16.772194060557698</v>
      </c>
      <c r="J34">
        <v>-2.5423933986602298</v>
      </c>
      <c r="K34">
        <v>1795.72899418675</v>
      </c>
      <c r="L34">
        <v>1736.6565613876401</v>
      </c>
      <c r="M34">
        <v>26.270950538106401</v>
      </c>
      <c r="N34">
        <v>0.37861639024824301</v>
      </c>
      <c r="O34">
        <v>33.037571900624101</v>
      </c>
      <c r="P34">
        <v>88.174333582819898</v>
      </c>
      <c r="Q34">
        <v>4.4830165677361998E-2</v>
      </c>
    </row>
    <row r="35" spans="1:17" x14ac:dyDescent="0.3">
      <c r="A35" t="s">
        <v>106</v>
      </c>
      <c r="B35" t="s">
        <v>107</v>
      </c>
      <c r="C35" t="s">
        <v>3124</v>
      </c>
      <c r="D35" t="s">
        <v>108</v>
      </c>
      <c r="E35">
        <v>257815.50365294499</v>
      </c>
      <c r="F35">
        <v>7252.45</v>
      </c>
      <c r="G35">
        <v>214.970349061842</v>
      </c>
      <c r="H35">
        <v>0.69912546467861603</v>
      </c>
      <c r="I35">
        <v>56.778609903558703</v>
      </c>
      <c r="J35">
        <v>-0.339422246919723</v>
      </c>
      <c r="K35">
        <v>7276.5742599735304</v>
      </c>
      <c r="L35">
        <v>5520.8876484073298</v>
      </c>
      <c r="M35">
        <v>37.615259773716097</v>
      </c>
      <c r="N35">
        <v>0.56144549034705404</v>
      </c>
      <c r="O35">
        <v>15.0645643885859</v>
      </c>
      <c r="P35">
        <v>250.021718146718</v>
      </c>
      <c r="Q35">
        <v>0.27849977132741199</v>
      </c>
    </row>
    <row r="36" spans="1:17" x14ac:dyDescent="0.3">
      <c r="A36" t="s">
        <v>109</v>
      </c>
      <c r="B36" t="s">
        <v>110</v>
      </c>
      <c r="C36" t="s">
        <v>3124</v>
      </c>
      <c r="D36" t="s">
        <v>111</v>
      </c>
      <c r="E36">
        <v>255897.52532566001</v>
      </c>
      <c r="F36">
        <v>3932.45</v>
      </c>
      <c r="G36">
        <v>-19.329365248616099</v>
      </c>
      <c r="H36">
        <v>-16.855846731709001</v>
      </c>
      <c r="I36">
        <v>-22.262286626259701</v>
      </c>
      <c r="J36">
        <v>-0.83456593266928003</v>
      </c>
      <c r="K36">
        <v>4603.1335570316296</v>
      </c>
      <c r="L36">
        <v>4560.6508279849104</v>
      </c>
      <c r="M36">
        <v>25.9141478627586</v>
      </c>
      <c r="N36">
        <v>0.93730890845406201</v>
      </c>
      <c r="O36">
        <v>39.476662131749897</v>
      </c>
      <c r="P36">
        <v>8.6312154696132506</v>
      </c>
      <c r="Q36">
        <v>-6.4313726113823994E-2</v>
      </c>
    </row>
    <row r="37" spans="1:17" x14ac:dyDescent="0.3">
      <c r="A37" t="s">
        <v>112</v>
      </c>
      <c r="B37" t="s">
        <v>113</v>
      </c>
      <c r="C37" t="s">
        <v>3123</v>
      </c>
      <c r="D37" t="s">
        <v>114</v>
      </c>
      <c r="E37">
        <v>246793.29056752499</v>
      </c>
      <c r="F37">
        <v>6930.05</v>
      </c>
      <c r="G37">
        <v>74.840242160994805</v>
      </c>
      <c r="H37">
        <v>0.39128314934093</v>
      </c>
      <c r="I37">
        <v>10.950938977363901</v>
      </c>
      <c r="J37">
        <v>-4.1273201665156396</v>
      </c>
      <c r="K37">
        <v>7143.7018758887598</v>
      </c>
      <c r="L37">
        <v>6310.6274351389102</v>
      </c>
      <c r="M37">
        <v>36.1598083497787</v>
      </c>
      <c r="N37">
        <v>1.1439645713415001</v>
      </c>
      <c r="O37">
        <v>17.313727895181099</v>
      </c>
      <c r="P37">
        <v>113.49507085643801</v>
      </c>
      <c r="Q37">
        <v>0.15761966341190001</v>
      </c>
    </row>
    <row r="38" spans="1:17" x14ac:dyDescent="0.3">
      <c r="A38" t="s">
        <v>115</v>
      </c>
      <c r="B38" t="s">
        <v>116</v>
      </c>
      <c r="C38" t="s">
        <v>3119</v>
      </c>
      <c r="D38" t="s">
        <v>117</v>
      </c>
      <c r="E38">
        <v>236786.87676000001</v>
      </c>
      <c r="F38">
        <v>560.4</v>
      </c>
      <c r="G38">
        <v>64.194069495757006</v>
      </c>
      <c r="H38">
        <v>10.425909426956499</v>
      </c>
      <c r="I38">
        <v>23.5768195849816</v>
      </c>
      <c r="J38">
        <v>6.6965250229407003</v>
      </c>
      <c r="K38">
        <v>526.27633040153796</v>
      </c>
      <c r="L38">
        <v>495.98010249366303</v>
      </c>
      <c r="M38">
        <v>67.035440658947294</v>
      </c>
      <c r="N38">
        <v>0.96926996012351696</v>
      </c>
      <c r="O38">
        <v>44.129193433261896</v>
      </c>
      <c r="P38">
        <v>96.907940969782103</v>
      </c>
      <c r="Q38">
        <v>5.4905982884002003E-2</v>
      </c>
    </row>
    <row r="39" spans="1:17" x14ac:dyDescent="0.3">
      <c r="A39" t="s">
        <v>118</v>
      </c>
      <c r="B39" t="s">
        <v>119</v>
      </c>
      <c r="C39" t="s">
        <v>3119</v>
      </c>
      <c r="D39" t="s">
        <v>120</v>
      </c>
      <c r="E39">
        <v>233540.64455987999</v>
      </c>
      <c r="F39">
        <v>957.3</v>
      </c>
      <c r="G39">
        <v>3.16686484411697</v>
      </c>
      <c r="H39">
        <v>0.76716825480865802</v>
      </c>
      <c r="I39">
        <v>0.83304104944059598</v>
      </c>
      <c r="J39">
        <v>0.127281782984353</v>
      </c>
      <c r="K39">
        <v>967.338242661545</v>
      </c>
      <c r="L39">
        <v>904.62804020486305</v>
      </c>
      <c r="M39">
        <v>40.210568845286097</v>
      </c>
      <c r="N39">
        <v>0.57074359007647302</v>
      </c>
      <c r="O39">
        <v>11.0414708033009</v>
      </c>
      <c r="P39">
        <v>32.406639004149298</v>
      </c>
      <c r="Q39">
        <v>2.8085541724491001E-2</v>
      </c>
    </row>
    <row r="40" spans="1:17" x14ac:dyDescent="0.3">
      <c r="A40" t="s">
        <v>121</v>
      </c>
      <c r="B40" t="s">
        <v>122</v>
      </c>
      <c r="C40" t="s">
        <v>3117</v>
      </c>
      <c r="D40" t="s">
        <v>57</v>
      </c>
      <c r="E40">
        <v>228350.07000190401</v>
      </c>
      <c r="F40">
        <v>592.04999999999995</v>
      </c>
      <c r="G40">
        <v>38.2335001570911</v>
      </c>
      <c r="H40">
        <v>-3.7389714536935399</v>
      </c>
      <c r="I40">
        <v>-11.0106519912416</v>
      </c>
      <c r="J40">
        <v>1.09294859131464</v>
      </c>
      <c r="K40">
        <v>638.14426726441604</v>
      </c>
      <c r="L40">
        <v>611.28080969703501</v>
      </c>
      <c r="M40">
        <v>34.727015528922998</v>
      </c>
      <c r="N40">
        <v>0.45234609232859502</v>
      </c>
      <c r="O40">
        <v>51.313233679587803</v>
      </c>
      <c r="P40">
        <v>71.583828430662194</v>
      </c>
      <c r="Q40">
        <v>0.162940272473897</v>
      </c>
    </row>
    <row r="41" spans="1:17" x14ac:dyDescent="0.3">
      <c r="A41" t="s">
        <v>123</v>
      </c>
      <c r="B41" t="s">
        <v>124</v>
      </c>
      <c r="C41" t="s">
        <v>3114</v>
      </c>
      <c r="D41" t="s">
        <v>125</v>
      </c>
      <c r="E41">
        <v>219471.0943308</v>
      </c>
      <c r="F41">
        <v>2276.3000000000002</v>
      </c>
      <c r="G41">
        <v>-32.9945850404848</v>
      </c>
      <c r="H41">
        <v>-11.2193414293654</v>
      </c>
      <c r="I41">
        <v>-16.896486350634</v>
      </c>
      <c r="J41">
        <v>-3.52620388523294</v>
      </c>
      <c r="K41">
        <v>2479.7479306975201</v>
      </c>
      <c r="L41">
        <v>2486.7438528788798</v>
      </c>
      <c r="M41">
        <v>13.9058591655402</v>
      </c>
      <c r="N41">
        <v>1.3086744564564301</v>
      </c>
      <c r="O41">
        <v>22.040152879673101</v>
      </c>
      <c r="P41">
        <v>2.7211191335740201</v>
      </c>
      <c r="Q41">
        <v>-2.0854627265548001E-2</v>
      </c>
    </row>
    <row r="42" spans="1:17" x14ac:dyDescent="0.3">
      <c r="A42" t="s">
        <v>126</v>
      </c>
      <c r="B42" t="s">
        <v>127</v>
      </c>
      <c r="C42" t="s">
        <v>3124</v>
      </c>
      <c r="D42" t="s">
        <v>128</v>
      </c>
      <c r="E42">
        <v>214961.63892347499</v>
      </c>
      <c r="F42">
        <v>246.85</v>
      </c>
      <c r="G42">
        <v>102.034790207223</v>
      </c>
      <c r="H42">
        <v>-3.3546575919979</v>
      </c>
      <c r="I42">
        <v>20.122458411596099</v>
      </c>
      <c r="J42">
        <v>-1.4609027482579899</v>
      </c>
      <c r="K42">
        <v>261.77435689602203</v>
      </c>
      <c r="L42">
        <v>212.24627146175399</v>
      </c>
      <c r="M42">
        <v>33.6745836195729</v>
      </c>
      <c r="N42">
        <v>0.98548555866623799</v>
      </c>
      <c r="O42">
        <v>20.822361758152699</v>
      </c>
      <c r="P42">
        <v>139.07990314769901</v>
      </c>
      <c r="Q42">
        <v>7.1065936194156007E-2</v>
      </c>
    </row>
    <row r="43" spans="1:17" x14ac:dyDescent="0.3">
      <c r="A43" t="s">
        <v>129</v>
      </c>
      <c r="B43" t="s">
        <v>130</v>
      </c>
      <c r="C43" t="s">
        <v>3123</v>
      </c>
      <c r="D43" t="s">
        <v>131</v>
      </c>
      <c r="E43">
        <v>210923.668110795</v>
      </c>
      <c r="F43">
        <v>288.55</v>
      </c>
      <c r="G43">
        <v>91.514623280370998</v>
      </c>
      <c r="H43">
        <v>2.0765229397825</v>
      </c>
      <c r="I43">
        <v>15.7640824299465</v>
      </c>
      <c r="J43">
        <v>5.8138469294160604</v>
      </c>
      <c r="K43">
        <v>285.52048187448003</v>
      </c>
      <c r="L43">
        <v>257.17244322030899</v>
      </c>
      <c r="M43">
        <v>58.4307973586915</v>
      </c>
      <c r="N43">
        <v>0.84287602092982195</v>
      </c>
      <c r="O43">
        <v>18.003812164269601</v>
      </c>
      <c r="P43">
        <v>120.68833652007601</v>
      </c>
      <c r="Q43">
        <v>0.20953403133017701</v>
      </c>
    </row>
    <row r="44" spans="1:17" x14ac:dyDescent="0.3">
      <c r="A44" t="s">
        <v>132</v>
      </c>
      <c r="B44" t="s">
        <v>133</v>
      </c>
      <c r="C44" t="s">
        <v>3125</v>
      </c>
      <c r="D44" t="s">
        <v>134</v>
      </c>
      <c r="E44">
        <v>204559.75938383999</v>
      </c>
      <c r="F44">
        <v>826.4</v>
      </c>
      <c r="G44">
        <v>21.881911326439699</v>
      </c>
      <c r="H44">
        <v>-2.9672179461348298</v>
      </c>
      <c r="I44">
        <v>-15.0184458662496</v>
      </c>
      <c r="J44">
        <v>2.4157811361922601</v>
      </c>
      <c r="K44">
        <v>848.96102931851203</v>
      </c>
      <c r="L44">
        <v>809.745386410778</v>
      </c>
      <c r="M44">
        <v>49.173479335659202</v>
      </c>
      <c r="N44">
        <v>1.27659527153582</v>
      </c>
      <c r="O44">
        <v>17.086156824782101</v>
      </c>
      <c r="P44">
        <v>55.557647058823498</v>
      </c>
      <c r="Q44">
        <v>9.3872495927244004E-2</v>
      </c>
    </row>
    <row r="45" spans="1:17" x14ac:dyDescent="0.3">
      <c r="A45" t="s">
        <v>135</v>
      </c>
      <c r="B45" t="s">
        <v>136</v>
      </c>
      <c r="C45" t="s">
        <v>3112</v>
      </c>
      <c r="D45" t="s">
        <v>137</v>
      </c>
      <c r="E45">
        <v>203280.61082999999</v>
      </c>
      <c r="F45">
        <v>155.55000000000001</v>
      </c>
      <c r="G45">
        <v>86.647737588742999</v>
      </c>
      <c r="H45">
        <v>-2.7034698116386502</v>
      </c>
      <c r="I45">
        <v>-8.7608489185141902</v>
      </c>
      <c r="J45">
        <v>4.44737672920773</v>
      </c>
      <c r="K45">
        <v>157.479188721979</v>
      </c>
      <c r="L45">
        <v>151.25910949335901</v>
      </c>
      <c r="M45">
        <v>46.837368710956703</v>
      </c>
      <c r="N45">
        <v>1.01170512508941</v>
      </c>
      <c r="O45">
        <v>47.219543555126897</v>
      </c>
      <c r="P45">
        <v>122.53218884120101</v>
      </c>
      <c r="Q45">
        <v>0.15485983844604301</v>
      </c>
    </row>
    <row r="46" spans="1:17" x14ac:dyDescent="0.3">
      <c r="A46" t="s">
        <v>138</v>
      </c>
      <c r="B46" t="s">
        <v>139</v>
      </c>
      <c r="C46" t="s">
        <v>3112</v>
      </c>
      <c r="D46" t="s">
        <v>54</v>
      </c>
      <c r="E46">
        <v>203273.32759505999</v>
      </c>
      <c r="F46">
        <v>319.95</v>
      </c>
      <c r="G46">
        <v>18.929195010011199</v>
      </c>
      <c r="H46">
        <v>-2.8553234365743201</v>
      </c>
      <c r="I46">
        <v>-22.812393832127999</v>
      </c>
      <c r="J46">
        <v>3.7624056990395598</v>
      </c>
      <c r="K46">
        <v>335.096533701314</v>
      </c>
      <c r="L46">
        <v>316.26516255518197</v>
      </c>
      <c r="M46">
        <v>50.575482864258703</v>
      </c>
      <c r="N46">
        <v>0.61226979646148305</v>
      </c>
      <c r="O46">
        <v>23.363025472730101</v>
      </c>
      <c r="P46">
        <v>49.649204864359199</v>
      </c>
    </row>
    <row r="47" spans="1:17" x14ac:dyDescent="0.3">
      <c r="A47" t="s">
        <v>140</v>
      </c>
      <c r="B47" t="s">
        <v>141</v>
      </c>
      <c r="C47" t="s">
        <v>3110</v>
      </c>
      <c r="D47" t="s">
        <v>18</v>
      </c>
      <c r="E47">
        <v>202498.55841222001</v>
      </c>
      <c r="F47">
        <v>143.4</v>
      </c>
      <c r="G47">
        <v>35.3262224460778</v>
      </c>
      <c r="H47">
        <v>-13.9523567284182</v>
      </c>
      <c r="I47">
        <v>-22.752317437670001</v>
      </c>
      <c r="J47">
        <v>-6.4516970306521699</v>
      </c>
      <c r="K47">
        <v>164.42632991303901</v>
      </c>
      <c r="L47">
        <v>158.400995465835</v>
      </c>
      <c r="M47">
        <v>16.3015064763932</v>
      </c>
      <c r="N47">
        <v>0.94145168722316896</v>
      </c>
      <c r="O47">
        <v>37.238493723849302</v>
      </c>
      <c r="P47">
        <v>65.302593659942303</v>
      </c>
      <c r="Q47">
        <v>5.1483176945982E-2</v>
      </c>
    </row>
    <row r="48" spans="1:17" x14ac:dyDescent="0.3">
      <c r="A48" t="s">
        <v>142</v>
      </c>
      <c r="B48" t="s">
        <v>143</v>
      </c>
      <c r="C48" t="s">
        <v>3114</v>
      </c>
      <c r="D48" t="s">
        <v>144</v>
      </c>
      <c r="E48">
        <v>196726.566899775</v>
      </c>
      <c r="F48">
        <v>605.54999999999995</v>
      </c>
      <c r="G48">
        <v>38.022349282340997</v>
      </c>
      <c r="H48">
        <v>4.1441401930428299</v>
      </c>
      <c r="I48">
        <v>-5.3528896056578104</v>
      </c>
      <c r="J48">
        <v>-0.86062778909196003</v>
      </c>
      <c r="K48">
        <v>608.73819258838103</v>
      </c>
      <c r="L48">
        <v>571.70831293485105</v>
      </c>
      <c r="M48">
        <v>53.8560869989374</v>
      </c>
      <c r="N48">
        <v>0.91676504671827996</v>
      </c>
      <c r="O48">
        <v>12.4795640326975</v>
      </c>
      <c r="P48">
        <v>67.593822650282206</v>
      </c>
      <c r="Q48">
        <v>0.207320533077125</v>
      </c>
    </row>
    <row r="49" spans="1:17" x14ac:dyDescent="0.3">
      <c r="A49" t="s">
        <v>145</v>
      </c>
      <c r="B49" t="s">
        <v>146</v>
      </c>
      <c r="C49" t="s">
        <v>3119</v>
      </c>
      <c r="D49" t="s">
        <v>120</v>
      </c>
      <c r="E49">
        <v>185967.169366277</v>
      </c>
      <c r="F49">
        <v>148.97</v>
      </c>
      <c r="G49">
        <v>-2.13941885877396</v>
      </c>
      <c r="H49">
        <v>-4.9300929345516904</v>
      </c>
      <c r="I49">
        <v>-17.394919352584601</v>
      </c>
      <c r="J49">
        <v>0.68812831226589699</v>
      </c>
      <c r="K49">
        <v>155.82817921879399</v>
      </c>
      <c r="L49">
        <v>153.588155480647</v>
      </c>
      <c r="M49">
        <v>40.209765405933503</v>
      </c>
      <c r="N49">
        <v>0.66583048176225701</v>
      </c>
      <c r="O49">
        <v>23.917567295428501</v>
      </c>
      <c r="P49">
        <v>29.991273996509602</v>
      </c>
      <c r="Q49">
        <v>-7.320134023239E-3</v>
      </c>
    </row>
    <row r="50" spans="1:17" x14ac:dyDescent="0.3">
      <c r="A50" t="s">
        <v>147</v>
      </c>
      <c r="B50" t="s">
        <v>148</v>
      </c>
      <c r="C50" t="s">
        <v>3119</v>
      </c>
      <c r="D50" t="s">
        <v>149</v>
      </c>
      <c r="E50">
        <v>182903.53433220001</v>
      </c>
      <c r="F50">
        <v>468.5</v>
      </c>
      <c r="G50">
        <v>89.280521046268703</v>
      </c>
      <c r="H50">
        <v>-2.9684221008867402</v>
      </c>
      <c r="I50">
        <v>10.0781811383115</v>
      </c>
      <c r="J50">
        <v>2.6721324186653299</v>
      </c>
      <c r="K50">
        <v>470.06104756906501</v>
      </c>
      <c r="L50">
        <v>407.68126210952897</v>
      </c>
      <c r="M50">
        <v>47.828070861429097</v>
      </c>
      <c r="N50">
        <v>0.62636787416314599</v>
      </c>
      <c r="O50">
        <v>11.771611526147201</v>
      </c>
      <c r="P50">
        <v>118.46584285381201</v>
      </c>
      <c r="Q50">
        <v>4.0903449036929003E-2</v>
      </c>
    </row>
    <row r="51" spans="1:17" x14ac:dyDescent="0.3">
      <c r="A51" t="s">
        <v>150</v>
      </c>
      <c r="B51" t="s">
        <v>151</v>
      </c>
      <c r="C51" t="s">
        <v>3120</v>
      </c>
      <c r="D51" t="s">
        <v>75</v>
      </c>
      <c r="E51">
        <v>179311.89731847</v>
      </c>
      <c r="F51">
        <v>2672.55</v>
      </c>
      <c r="G51">
        <v>15.646622831910101</v>
      </c>
      <c r="H51">
        <v>2.13532742314238</v>
      </c>
      <c r="I51">
        <v>3.1385515704411602</v>
      </c>
      <c r="J51">
        <v>1.7496618380570499</v>
      </c>
      <c r="K51">
        <v>2696.6430873039699</v>
      </c>
      <c r="L51">
        <v>2485.88972003562</v>
      </c>
      <c r="M51">
        <v>49.799294548828598</v>
      </c>
      <c r="N51">
        <v>0.76678422330823104</v>
      </c>
      <c r="O51">
        <v>7.6780602795083199</v>
      </c>
      <c r="P51">
        <v>46.778076253873301</v>
      </c>
      <c r="Q51">
        <v>4.8096967899060997E-2</v>
      </c>
    </row>
    <row r="52" spans="1:17" x14ac:dyDescent="0.3">
      <c r="A52" t="s">
        <v>152</v>
      </c>
      <c r="B52" t="s">
        <v>153</v>
      </c>
      <c r="C52" t="s">
        <v>3111</v>
      </c>
      <c r="D52" t="s">
        <v>21</v>
      </c>
      <c r="E52">
        <v>171609.12972547999</v>
      </c>
      <c r="F52">
        <v>5795.15</v>
      </c>
      <c r="G52">
        <v>-14.622028268189201</v>
      </c>
      <c r="H52">
        <v>2.3747490171885501</v>
      </c>
      <c r="I52">
        <v>15.4536249893559</v>
      </c>
      <c r="J52">
        <v>-6.2583127181863304E-2</v>
      </c>
      <c r="K52">
        <v>6042.90438414864</v>
      </c>
      <c r="L52">
        <v>5601.9666674250402</v>
      </c>
      <c r="M52">
        <v>27.887401109599701</v>
      </c>
      <c r="N52">
        <v>0.51577387700338195</v>
      </c>
      <c r="O52">
        <v>13.4560796528131</v>
      </c>
      <c r="P52">
        <v>28.394501002536799</v>
      </c>
      <c r="Q52">
        <v>-5.6358703291342002E-2</v>
      </c>
    </row>
    <row r="53" spans="1:17" x14ac:dyDescent="0.3">
      <c r="A53" t="s">
        <v>154</v>
      </c>
      <c r="B53" t="s">
        <v>155</v>
      </c>
      <c r="C53" t="s">
        <v>3111</v>
      </c>
      <c r="D53" t="s">
        <v>21</v>
      </c>
      <c r="E53">
        <v>164861.89429748899</v>
      </c>
      <c r="F53">
        <v>1684.95</v>
      </c>
      <c r="G53">
        <v>22.354113898901399</v>
      </c>
      <c r="H53">
        <v>12.3380871214684</v>
      </c>
      <c r="I53">
        <v>25.675989978158398</v>
      </c>
      <c r="J53">
        <v>0.328505443439495</v>
      </c>
      <c r="K53">
        <v>1633.6215261227901</v>
      </c>
      <c r="L53">
        <v>1458.8336124755599</v>
      </c>
      <c r="M53">
        <v>53.561157106379397</v>
      </c>
      <c r="N53">
        <v>1.1608499237958101</v>
      </c>
      <c r="O53">
        <v>4.5639336478827204</v>
      </c>
      <c r="P53">
        <v>51.279403842700603</v>
      </c>
      <c r="Q53">
        <v>-8.2179314522949996E-3</v>
      </c>
    </row>
    <row r="54" spans="1:17" x14ac:dyDescent="0.3">
      <c r="A54" t="s">
        <v>156</v>
      </c>
      <c r="B54" t="s">
        <v>157</v>
      </c>
      <c r="C54" t="s">
        <v>3112</v>
      </c>
      <c r="D54" t="s">
        <v>43</v>
      </c>
      <c r="E54">
        <v>162727.47898891001</v>
      </c>
      <c r="F54">
        <v>1624.15</v>
      </c>
      <c r="G54">
        <v>-4.7002499176118402</v>
      </c>
      <c r="H54">
        <v>-6.2511894847154403</v>
      </c>
      <c r="I54">
        <v>5.3792972838644397</v>
      </c>
      <c r="J54">
        <v>-2.28693608774589</v>
      </c>
      <c r="K54">
        <v>1738.0778778394799</v>
      </c>
      <c r="L54">
        <v>1603.46294004537</v>
      </c>
      <c r="M54">
        <v>40.900215204614703</v>
      </c>
      <c r="N54">
        <v>1.29490485544389</v>
      </c>
      <c r="O54">
        <v>19.200812732814001</v>
      </c>
      <c r="P54">
        <v>24.455938697318</v>
      </c>
      <c r="Q54">
        <v>2.4451656251696999E-2</v>
      </c>
    </row>
    <row r="55" spans="1:17" x14ac:dyDescent="0.3">
      <c r="A55" t="s">
        <v>158</v>
      </c>
      <c r="B55" t="s">
        <v>159</v>
      </c>
      <c r="C55" t="s">
        <v>3126</v>
      </c>
      <c r="D55" t="s">
        <v>160</v>
      </c>
      <c r="E55">
        <v>160396.35493679999</v>
      </c>
      <c r="F55">
        <v>3153.6</v>
      </c>
      <c r="G55">
        <v>9.2258396854437503</v>
      </c>
      <c r="H55">
        <v>-2.23121588410927</v>
      </c>
      <c r="I55">
        <v>-4.2491348430087097</v>
      </c>
      <c r="J55">
        <v>-0.92677256307244504</v>
      </c>
      <c r="K55">
        <v>3174.4569094857902</v>
      </c>
      <c r="L55">
        <v>3015.5360169062801</v>
      </c>
      <c r="M55">
        <v>39.885264849268403</v>
      </c>
      <c r="N55">
        <v>1.1055434747720201</v>
      </c>
      <c r="O55">
        <v>8.2889396245560505</v>
      </c>
      <c r="P55">
        <v>37.172683775554503</v>
      </c>
      <c r="Q55">
        <v>3.8896036726019999E-3</v>
      </c>
    </row>
    <row r="56" spans="1:17" x14ac:dyDescent="0.3">
      <c r="A56" t="s">
        <v>161</v>
      </c>
      <c r="B56" t="s">
        <v>162</v>
      </c>
      <c r="C56" t="s">
        <v>3123</v>
      </c>
      <c r="D56" t="s">
        <v>163</v>
      </c>
      <c r="E56">
        <v>157382.23102874999</v>
      </c>
      <c r="F56">
        <v>7426.9</v>
      </c>
      <c r="G56">
        <v>55.303453486084798</v>
      </c>
      <c r="H56">
        <v>-1.89598857273932</v>
      </c>
      <c r="I56">
        <v>5.8683726663317302</v>
      </c>
      <c r="J56">
        <v>-7.0177725464837604</v>
      </c>
      <c r="K56">
        <v>7973.7585294579803</v>
      </c>
      <c r="L56">
        <v>7129.8216058009803</v>
      </c>
      <c r="M56">
        <v>29.955566645067901</v>
      </c>
      <c r="N56">
        <v>1.24699831263246</v>
      </c>
      <c r="O56">
        <v>23.2001238740255</v>
      </c>
      <c r="P56">
        <v>86.112190048990698</v>
      </c>
      <c r="Q56">
        <v>0.16031336021662601</v>
      </c>
    </row>
    <row r="57" spans="1:17" x14ac:dyDescent="0.3">
      <c r="A57" t="s">
        <v>164</v>
      </c>
      <c r="B57" t="s">
        <v>165</v>
      </c>
      <c r="C57" t="s">
        <v>3121</v>
      </c>
      <c r="D57" t="s">
        <v>166</v>
      </c>
      <c r="E57">
        <v>156737.67424592999</v>
      </c>
      <c r="F57">
        <v>4057.7</v>
      </c>
      <c r="G57">
        <v>35.463312013733301</v>
      </c>
      <c r="H57">
        <v>-12.5822938268581</v>
      </c>
      <c r="I57">
        <v>-5.7863896389046303</v>
      </c>
      <c r="J57">
        <v>-9.6816639050478006</v>
      </c>
      <c r="K57">
        <v>4567.7720293742996</v>
      </c>
      <c r="L57">
        <v>4059.18445345904</v>
      </c>
      <c r="M57">
        <v>14.2096551863073</v>
      </c>
      <c r="N57">
        <v>1.33461033178751</v>
      </c>
      <c r="O57">
        <v>24.085072824506401</v>
      </c>
      <c r="P57">
        <v>68.038099182109903</v>
      </c>
      <c r="Q57">
        <v>7.6783271479083995E-2</v>
      </c>
    </row>
    <row r="58" spans="1:17" x14ac:dyDescent="0.3">
      <c r="A58" t="s">
        <v>167</v>
      </c>
      <c r="B58" t="s">
        <v>168</v>
      </c>
      <c r="C58" t="s">
        <v>3112</v>
      </c>
      <c r="D58" t="s">
        <v>43</v>
      </c>
      <c r="E58">
        <v>156437.99422396399</v>
      </c>
      <c r="F58">
        <v>727.05</v>
      </c>
      <c r="G58">
        <v>-7.5073800619088598</v>
      </c>
      <c r="H58">
        <v>6.7020820319208898</v>
      </c>
      <c r="I58">
        <v>16.889751566319099</v>
      </c>
      <c r="J58">
        <v>2.7873462789793502</v>
      </c>
      <c r="K58">
        <v>713.64995642379404</v>
      </c>
      <c r="L58">
        <v>660.35599502368598</v>
      </c>
      <c r="M58">
        <v>62.401206520059901</v>
      </c>
      <c r="N58">
        <v>0.84088688838728698</v>
      </c>
      <c r="O58">
        <v>4.6970634756894301</v>
      </c>
      <c r="P58">
        <v>42.168556902620203</v>
      </c>
      <c r="Q58">
        <v>-2.9595244519533999E-2</v>
      </c>
    </row>
    <row r="59" spans="1:17" x14ac:dyDescent="0.3">
      <c r="A59" t="s">
        <v>169</v>
      </c>
      <c r="B59" t="s">
        <v>170</v>
      </c>
      <c r="C59" t="s">
        <v>3116</v>
      </c>
      <c r="D59" t="s">
        <v>171</v>
      </c>
      <c r="E59">
        <v>156270.7343028</v>
      </c>
      <c r="F59">
        <v>5886.6</v>
      </c>
      <c r="G59">
        <v>45.7956363849135</v>
      </c>
      <c r="H59">
        <v>11.824352863372599</v>
      </c>
      <c r="I59">
        <v>39.396986110198299</v>
      </c>
      <c r="J59">
        <v>-0.42704442346465998</v>
      </c>
      <c r="K59">
        <v>5514.5449773458704</v>
      </c>
      <c r="L59">
        <v>4666.75706221174</v>
      </c>
      <c r="M59">
        <v>47.431805585384801</v>
      </c>
      <c r="N59">
        <v>0.67531252551750998</v>
      </c>
      <c r="O59">
        <v>6.6124757924778299</v>
      </c>
      <c r="P59">
        <v>78.636239492610699</v>
      </c>
      <c r="Q59">
        <v>-9.6636999546909994E-3</v>
      </c>
    </row>
    <row r="60" spans="1:17" x14ac:dyDescent="0.3">
      <c r="A60" t="s">
        <v>172</v>
      </c>
      <c r="B60" t="s">
        <v>173</v>
      </c>
      <c r="C60" t="s">
        <v>3112</v>
      </c>
      <c r="D60" t="s">
        <v>137</v>
      </c>
      <c r="E60">
        <v>153009.21810239999</v>
      </c>
      <c r="F60">
        <v>463.65</v>
      </c>
      <c r="G60">
        <v>66.8697138896989</v>
      </c>
      <c r="H60">
        <v>1.9738274348128799</v>
      </c>
      <c r="I60">
        <v>-2.6746721517803098</v>
      </c>
      <c r="J60">
        <v>7.5601983956516898</v>
      </c>
      <c r="K60">
        <v>481.56502633989697</v>
      </c>
      <c r="L60">
        <v>449.484819576051</v>
      </c>
      <c r="M60">
        <v>57.377877925813301</v>
      </c>
      <c r="N60">
        <v>0.80656876989259596</v>
      </c>
      <c r="O60">
        <v>25.094359969804799</v>
      </c>
      <c r="P60">
        <v>98.6929505035354</v>
      </c>
      <c r="Q60">
        <v>0.18475730861857401</v>
      </c>
    </row>
    <row r="61" spans="1:17" hidden="1" x14ac:dyDescent="0.3">
      <c r="A61" t="s">
        <v>174</v>
      </c>
      <c r="B61" t="s">
        <v>175</v>
      </c>
      <c r="C61" t="s">
        <v>3127</v>
      </c>
      <c r="D61" t="s">
        <v>62</v>
      </c>
      <c r="E61">
        <v>148861.5922255</v>
      </c>
      <c r="F61">
        <v>1832.05</v>
      </c>
      <c r="G61">
        <v>-26.482479089670399</v>
      </c>
      <c r="H61">
        <v>-3.2850519521074899</v>
      </c>
      <c r="I61">
        <v>-6.9955515261559098</v>
      </c>
      <c r="J61">
        <v>-2.81892866253708</v>
      </c>
      <c r="O61">
        <v>7.5298163259736404</v>
      </c>
      <c r="P61">
        <v>4.5690639269406299</v>
      </c>
    </row>
    <row r="62" spans="1:17" x14ac:dyDescent="0.3">
      <c r="A62" t="s">
        <v>176</v>
      </c>
      <c r="B62" t="s">
        <v>177</v>
      </c>
      <c r="C62" t="s">
        <v>3119</v>
      </c>
      <c r="D62" t="s">
        <v>178</v>
      </c>
      <c r="E62">
        <v>147218.68593804</v>
      </c>
      <c r="F62">
        <v>688.4</v>
      </c>
      <c r="G62">
        <v>23.583331972314099</v>
      </c>
      <c r="H62">
        <v>-2.0890722147940699</v>
      </c>
      <c r="I62">
        <v>-0.85171073004639997</v>
      </c>
      <c r="J62">
        <v>-2.686996929517</v>
      </c>
      <c r="K62">
        <v>704.41563885093899</v>
      </c>
      <c r="L62">
        <v>642.65115105242296</v>
      </c>
      <c r="M62">
        <v>36.664117717434998</v>
      </c>
      <c r="N62">
        <v>0.85450257008237596</v>
      </c>
      <c r="O62">
        <v>12.2385241138872</v>
      </c>
      <c r="P62">
        <v>51.880860452288999</v>
      </c>
      <c r="Q62">
        <v>3.7027700973789997E-2</v>
      </c>
    </row>
    <row r="63" spans="1:17" x14ac:dyDescent="0.3">
      <c r="A63" t="s">
        <v>179</v>
      </c>
      <c r="B63" t="s">
        <v>180</v>
      </c>
      <c r="C63" t="s">
        <v>3120</v>
      </c>
      <c r="D63" t="s">
        <v>75</v>
      </c>
      <c r="E63">
        <v>142787.26801966</v>
      </c>
      <c r="F63">
        <v>579.70000000000005</v>
      </c>
      <c r="G63">
        <v>10.219250801208901</v>
      </c>
      <c r="H63">
        <v>-3.5964070750328099</v>
      </c>
      <c r="I63">
        <v>-14.1646847595173</v>
      </c>
      <c r="J63">
        <v>2.9651716290819401</v>
      </c>
      <c r="K63">
        <v>602.79125314968996</v>
      </c>
      <c r="L63">
        <v>596.92064388223002</v>
      </c>
      <c r="M63">
        <v>49.855586062822802</v>
      </c>
      <c r="N63">
        <v>1.6651146106163499</v>
      </c>
      <c r="O63">
        <v>21.951009142659899</v>
      </c>
      <c r="P63">
        <v>43.472342531864797</v>
      </c>
      <c r="Q63">
        <v>2.9400949864064E-2</v>
      </c>
    </row>
    <row r="64" spans="1:17" x14ac:dyDescent="0.3">
      <c r="A64" t="s">
        <v>181</v>
      </c>
      <c r="B64" t="s">
        <v>182</v>
      </c>
      <c r="C64" t="s">
        <v>3112</v>
      </c>
      <c r="D64" t="s">
        <v>137</v>
      </c>
      <c r="E64">
        <v>140679.99220000001</v>
      </c>
      <c r="F64">
        <v>534.25</v>
      </c>
      <c r="G64">
        <v>64.733448277213199</v>
      </c>
      <c r="H64">
        <v>3.4631364536896001</v>
      </c>
      <c r="I64">
        <v>-2.3361811273867699</v>
      </c>
      <c r="J64">
        <v>8.4927861052208407</v>
      </c>
      <c r="K64">
        <v>549.41720389127602</v>
      </c>
      <c r="L64">
        <v>506.04759531890301</v>
      </c>
      <c r="M64">
        <v>59.877523498747301</v>
      </c>
      <c r="N64">
        <v>0.90910267086084595</v>
      </c>
      <c r="O64">
        <v>22.4145999064108</v>
      </c>
      <c r="P64">
        <v>99.347014925373102</v>
      </c>
      <c r="Q64">
        <v>0.19253862275870201</v>
      </c>
    </row>
    <row r="65" spans="1:17" x14ac:dyDescent="0.3">
      <c r="A65" t="s">
        <v>183</v>
      </c>
      <c r="B65" t="s">
        <v>184</v>
      </c>
      <c r="C65" t="s">
        <v>3114</v>
      </c>
      <c r="D65" t="s">
        <v>125</v>
      </c>
      <c r="E65">
        <v>139282.09216199999</v>
      </c>
      <c r="F65">
        <v>5782.5</v>
      </c>
      <c r="G65">
        <v>2.4392755511770901</v>
      </c>
      <c r="H65">
        <v>-4.0679636397940504</v>
      </c>
      <c r="I65">
        <v>13.39562030524</v>
      </c>
      <c r="J65">
        <v>-0.50362942247819897</v>
      </c>
      <c r="K65">
        <v>5913.8825045045096</v>
      </c>
      <c r="L65">
        <v>5501.1406096178798</v>
      </c>
      <c r="M65">
        <v>31.396748503620199</v>
      </c>
      <c r="N65">
        <v>0.71932642421702497</v>
      </c>
      <c r="O65">
        <v>11.887591872027601</v>
      </c>
      <c r="P65">
        <v>33.001357039354097</v>
      </c>
      <c r="Q65">
        <v>4.5856478695159998E-2</v>
      </c>
    </row>
    <row r="66" spans="1:17" x14ac:dyDescent="0.3">
      <c r="A66" t="s">
        <v>185</v>
      </c>
      <c r="B66" t="s">
        <v>186</v>
      </c>
      <c r="C66" t="s">
        <v>3117</v>
      </c>
      <c r="D66" t="s">
        <v>83</v>
      </c>
      <c r="E66">
        <v>136440.99865689999</v>
      </c>
      <c r="F66">
        <v>427</v>
      </c>
      <c r="G66">
        <v>51.419670136484299</v>
      </c>
      <c r="H66">
        <v>-6.5300379284123498</v>
      </c>
      <c r="I66">
        <v>-12.632466780115299</v>
      </c>
      <c r="J66">
        <v>-2.2002424547050898</v>
      </c>
      <c r="K66">
        <v>444.38059910485401</v>
      </c>
      <c r="L66">
        <v>409.27190440896499</v>
      </c>
      <c r="M66">
        <v>27.342555835940502</v>
      </c>
      <c r="N66">
        <v>0.73596897546550499</v>
      </c>
      <c r="O66">
        <v>15.8899297423887</v>
      </c>
      <c r="P66">
        <v>81.702127659574401</v>
      </c>
      <c r="Q66">
        <v>7.7845263664939005E-2</v>
      </c>
    </row>
    <row r="67" spans="1:17" x14ac:dyDescent="0.3">
      <c r="A67" t="s">
        <v>187</v>
      </c>
      <c r="B67" t="s">
        <v>188</v>
      </c>
      <c r="C67" t="s">
        <v>3110</v>
      </c>
      <c r="D67" t="s">
        <v>18</v>
      </c>
      <c r="E67">
        <v>135057.67584143899</v>
      </c>
      <c r="F67">
        <v>311.3</v>
      </c>
      <c r="G67">
        <v>52.308657726754802</v>
      </c>
      <c r="H67">
        <v>-9.4409604711838906</v>
      </c>
      <c r="I67">
        <v>-5.1688597942948897</v>
      </c>
      <c r="J67">
        <v>-2.0100213173854198</v>
      </c>
      <c r="K67">
        <v>334.38831895809398</v>
      </c>
      <c r="L67">
        <v>306.06749768007899</v>
      </c>
      <c r="M67">
        <v>27.6847792823588</v>
      </c>
      <c r="N67">
        <v>0.720760371533542</v>
      </c>
      <c r="O67">
        <v>20.7838098297462</v>
      </c>
      <c r="P67">
        <v>84.692969445268403</v>
      </c>
      <c r="Q67">
        <v>3.6510683458221997E-2</v>
      </c>
    </row>
    <row r="68" spans="1:17" x14ac:dyDescent="0.3">
      <c r="A68" t="s">
        <v>189</v>
      </c>
      <c r="B68" t="s">
        <v>190</v>
      </c>
      <c r="C68" t="s">
        <v>3110</v>
      </c>
      <c r="D68" t="s">
        <v>191</v>
      </c>
      <c r="E68">
        <v>133954.09756683899</v>
      </c>
      <c r="F68">
        <v>203.73</v>
      </c>
      <c r="G68">
        <v>44.467676966364799</v>
      </c>
      <c r="H68">
        <v>-6.6466010310478802</v>
      </c>
      <c r="I68">
        <v>-10.2479170483369</v>
      </c>
      <c r="J68">
        <v>-2.3993835788405402</v>
      </c>
      <c r="K68">
        <v>221.68612939629301</v>
      </c>
      <c r="L68">
        <v>202.98823105122099</v>
      </c>
      <c r="M68">
        <v>19.2168045040065</v>
      </c>
      <c r="N68">
        <v>0.71350588382820301</v>
      </c>
      <c r="O68">
        <v>20.8953026063908</v>
      </c>
      <c r="P68">
        <v>75.402496771416196</v>
      </c>
      <c r="Q68">
        <v>8.8205000101268E-2</v>
      </c>
    </row>
    <row r="69" spans="1:17" x14ac:dyDescent="0.3">
      <c r="A69" t="s">
        <v>192</v>
      </c>
      <c r="B69" t="s">
        <v>193</v>
      </c>
      <c r="C69" t="s">
        <v>3118</v>
      </c>
      <c r="D69" t="s">
        <v>194</v>
      </c>
      <c r="E69">
        <v>133447.01121674999</v>
      </c>
      <c r="F69">
        <v>4869.25</v>
      </c>
      <c r="G69">
        <v>17.852886747280898</v>
      </c>
      <c r="H69">
        <v>2.4479039762678498</v>
      </c>
      <c r="I69">
        <v>-1.76664302775807</v>
      </c>
      <c r="J69">
        <v>4.3169445136306797</v>
      </c>
      <c r="K69">
        <v>4788.3184453018903</v>
      </c>
      <c r="L69">
        <v>4512.3005960097998</v>
      </c>
      <c r="M69">
        <v>64.748711870524502</v>
      </c>
      <c r="N69">
        <v>1.08952435938792</v>
      </c>
      <c r="O69">
        <v>4.8416080505211099</v>
      </c>
      <c r="P69">
        <v>48.679389312977101</v>
      </c>
      <c r="Q69">
        <v>8.1042948108801E-2</v>
      </c>
    </row>
    <row r="70" spans="1:17" x14ac:dyDescent="0.3">
      <c r="A70" t="s">
        <v>195</v>
      </c>
      <c r="B70" t="s">
        <v>196</v>
      </c>
      <c r="C70" t="s">
        <v>3114</v>
      </c>
      <c r="D70" t="s">
        <v>197</v>
      </c>
      <c r="E70">
        <v>132985.24710047999</v>
      </c>
      <c r="F70">
        <v>1300.05</v>
      </c>
      <c r="G70">
        <v>5.7355740735973804</v>
      </c>
      <c r="H70">
        <v>-2.27448310817402</v>
      </c>
      <c r="I70">
        <v>-1.0746017857726</v>
      </c>
      <c r="J70">
        <v>-1.3121308049948099</v>
      </c>
      <c r="K70">
        <v>1367.7817522745499</v>
      </c>
      <c r="L70">
        <v>1313.59019309523</v>
      </c>
      <c r="M70">
        <v>36.172013062334003</v>
      </c>
      <c r="N70">
        <v>0.87860971973221702</v>
      </c>
      <c r="O70">
        <v>18.599284642898301</v>
      </c>
      <c r="P70">
        <v>33.605672884229897</v>
      </c>
      <c r="Q70">
        <v>1.145296146656E-2</v>
      </c>
    </row>
    <row r="71" spans="1:17" x14ac:dyDescent="0.3">
      <c r="A71" t="s">
        <v>198</v>
      </c>
      <c r="B71" t="s">
        <v>199</v>
      </c>
      <c r="C71" t="s">
        <v>3118</v>
      </c>
      <c r="D71" t="s">
        <v>200</v>
      </c>
      <c r="E71">
        <v>130213.676509902</v>
      </c>
      <c r="F71">
        <v>185.06</v>
      </c>
      <c r="G71">
        <v>73.223125930941805</v>
      </c>
      <c r="H71">
        <v>-4.6984288929915898</v>
      </c>
      <c r="I71">
        <v>33.372061430859503</v>
      </c>
      <c r="J71">
        <v>-0.61166511599435702</v>
      </c>
      <c r="K71">
        <v>197.17067307874299</v>
      </c>
      <c r="L71">
        <v>165.08447246073999</v>
      </c>
      <c r="M71">
        <v>31.073788113474698</v>
      </c>
      <c r="N71">
        <v>0.63773176942124998</v>
      </c>
      <c r="O71">
        <v>17.253863611801499</v>
      </c>
      <c r="P71">
        <v>113.20276497695799</v>
      </c>
      <c r="Q71">
        <v>4.1238060492461003E-2</v>
      </c>
    </row>
    <row r="72" spans="1:17" x14ac:dyDescent="0.3">
      <c r="A72" t="s">
        <v>201</v>
      </c>
      <c r="B72" t="s">
        <v>202</v>
      </c>
      <c r="C72" t="s">
        <v>3112</v>
      </c>
      <c r="D72" t="s">
        <v>34</v>
      </c>
      <c r="E72">
        <v>130049.416077491</v>
      </c>
      <c r="F72">
        <v>251.48</v>
      </c>
      <c r="G72">
        <v>-0.316758452650091</v>
      </c>
      <c r="H72">
        <v>8.1957826327571599</v>
      </c>
      <c r="I72">
        <v>-18.344066238854001</v>
      </c>
      <c r="J72">
        <v>9.6499439268461291</v>
      </c>
      <c r="K72">
        <v>246.043988335715</v>
      </c>
      <c r="L72">
        <v>245.64833832578699</v>
      </c>
      <c r="M72">
        <v>64.195382488181295</v>
      </c>
      <c r="N72">
        <v>0.93445682213500603</v>
      </c>
      <c r="O72">
        <v>19.174487036742399</v>
      </c>
      <c r="P72">
        <v>31.906635195384101</v>
      </c>
      <c r="Q72">
        <v>0.12191370402187</v>
      </c>
    </row>
    <row r="73" spans="1:17" x14ac:dyDescent="0.3">
      <c r="A73" t="s">
        <v>203</v>
      </c>
      <c r="B73" t="s">
        <v>204</v>
      </c>
      <c r="C73" t="s">
        <v>3112</v>
      </c>
      <c r="D73" t="s">
        <v>54</v>
      </c>
      <c r="E73">
        <v>119788.959326039</v>
      </c>
      <c r="F73">
        <v>3185.8</v>
      </c>
      <c r="G73">
        <v>41.198170892256002</v>
      </c>
      <c r="H73">
        <v>-3.9369739335849201</v>
      </c>
      <c r="I73">
        <v>17.170332095944602</v>
      </c>
      <c r="J73">
        <v>1.8979766407846601</v>
      </c>
      <c r="K73">
        <v>3264.3340935722099</v>
      </c>
      <c r="L73">
        <v>2795.9781001480001</v>
      </c>
      <c r="M73">
        <v>48.006929655158103</v>
      </c>
      <c r="N73">
        <v>1.5735545351139399</v>
      </c>
      <c r="O73">
        <v>14.641534308493901</v>
      </c>
      <c r="P73">
        <v>70.797480230532102</v>
      </c>
      <c r="Q73">
        <v>9.2279935066505003E-2</v>
      </c>
    </row>
    <row r="74" spans="1:17" x14ac:dyDescent="0.3">
      <c r="A74" t="s">
        <v>205</v>
      </c>
      <c r="B74" t="s">
        <v>206</v>
      </c>
      <c r="C74" t="s">
        <v>3117</v>
      </c>
      <c r="D74" t="s">
        <v>57</v>
      </c>
      <c r="E74">
        <v>117679.239779214</v>
      </c>
      <c r="F74">
        <v>674.35</v>
      </c>
      <c r="G74">
        <v>43.1667221287315</v>
      </c>
      <c r="H74">
        <v>-1.02781126318979</v>
      </c>
      <c r="I74">
        <v>-0.56357373053134996</v>
      </c>
      <c r="J74">
        <v>2.7467201086550301</v>
      </c>
      <c r="K74">
        <v>704.022123311104</v>
      </c>
      <c r="L74">
        <v>627.81333600177902</v>
      </c>
      <c r="M74">
        <v>49.719595428481199</v>
      </c>
      <c r="N74">
        <v>0.86163657137967198</v>
      </c>
      <c r="O74">
        <v>19.359383109661099</v>
      </c>
      <c r="P74">
        <v>79.778725673153801</v>
      </c>
      <c r="Q74">
        <v>7.6561598861610999E-2</v>
      </c>
    </row>
    <row r="75" spans="1:17" x14ac:dyDescent="0.3">
      <c r="A75" t="s">
        <v>207</v>
      </c>
      <c r="B75" t="s">
        <v>208</v>
      </c>
      <c r="C75" t="s">
        <v>3125</v>
      </c>
      <c r="D75" t="s">
        <v>134</v>
      </c>
      <c r="E75">
        <v>117504.40841216</v>
      </c>
      <c r="F75">
        <v>1179.2</v>
      </c>
      <c r="G75">
        <v>27.960582110069801</v>
      </c>
      <c r="H75">
        <v>-1.6754406018108501</v>
      </c>
      <c r="I75">
        <v>-12.475504959990801</v>
      </c>
      <c r="J75">
        <v>12.3617004181458</v>
      </c>
      <c r="K75">
        <v>1217.27839965472</v>
      </c>
      <c r="L75">
        <v>1191.5228038115399</v>
      </c>
      <c r="M75">
        <v>59.790558519075397</v>
      </c>
      <c r="N75">
        <v>0.93157571980029197</v>
      </c>
      <c r="O75">
        <v>39.921132971506097</v>
      </c>
      <c r="P75">
        <v>58.879008353543497</v>
      </c>
      <c r="Q75">
        <v>7.5488591997488003E-2</v>
      </c>
    </row>
    <row r="76" spans="1:17" x14ac:dyDescent="0.3">
      <c r="A76" t="s">
        <v>209</v>
      </c>
      <c r="B76" t="s">
        <v>210</v>
      </c>
      <c r="C76" t="s">
        <v>3118</v>
      </c>
      <c r="D76" t="s">
        <v>99</v>
      </c>
      <c r="E76">
        <v>116732.86307146</v>
      </c>
      <c r="F76">
        <v>2458.9</v>
      </c>
      <c r="G76">
        <v>25.673931153005501</v>
      </c>
      <c r="H76">
        <v>-10.9461240784207</v>
      </c>
      <c r="I76">
        <v>11.684309832469699</v>
      </c>
      <c r="J76">
        <v>-7.8902347258743797</v>
      </c>
      <c r="K76">
        <v>2667.9464126479402</v>
      </c>
      <c r="L76">
        <v>2361.9381329437801</v>
      </c>
      <c r="M76">
        <v>21.285333558384199</v>
      </c>
      <c r="N76">
        <v>1.2964210869536701</v>
      </c>
      <c r="O76">
        <v>20.2976940908536</v>
      </c>
      <c r="P76">
        <v>58.179478932132497</v>
      </c>
      <c r="Q76">
        <v>0.204709091957643</v>
      </c>
    </row>
    <row r="77" spans="1:17" x14ac:dyDescent="0.3">
      <c r="A77" t="s">
        <v>211</v>
      </c>
      <c r="B77" t="s">
        <v>212</v>
      </c>
      <c r="C77" t="s">
        <v>3112</v>
      </c>
      <c r="D77" t="s">
        <v>34</v>
      </c>
      <c r="E77">
        <v>114883.460906928</v>
      </c>
      <c r="F77">
        <v>99.96</v>
      </c>
      <c r="G77">
        <v>9.4840223024015593</v>
      </c>
      <c r="H77">
        <v>-0.71462186216098</v>
      </c>
      <c r="I77">
        <v>-36.811281485075803</v>
      </c>
      <c r="J77">
        <v>6.1046128413163396</v>
      </c>
      <c r="K77">
        <v>106.63240839672901</v>
      </c>
      <c r="L77">
        <v>109.22626134313499</v>
      </c>
      <c r="M77">
        <v>51.843095298171001</v>
      </c>
      <c r="N77">
        <v>1.2868283899891599</v>
      </c>
      <c r="O77">
        <v>42.9571828731492</v>
      </c>
      <c r="P77">
        <v>38.1617138908085</v>
      </c>
      <c r="Q77">
        <v>0.11006234234634001</v>
      </c>
    </row>
    <row r="78" spans="1:17" x14ac:dyDescent="0.3">
      <c r="A78" t="s">
        <v>213</v>
      </c>
      <c r="B78" t="s">
        <v>214</v>
      </c>
      <c r="C78" t="s">
        <v>3116</v>
      </c>
      <c r="D78" t="s">
        <v>51</v>
      </c>
      <c r="E78">
        <v>114537.2238453</v>
      </c>
      <c r="F78">
        <v>1418.25</v>
      </c>
      <c r="G78">
        <v>-8.3305480969131693</v>
      </c>
      <c r="H78">
        <v>-6.2504894615155697</v>
      </c>
      <c r="I78">
        <v>-6.3761964088616798</v>
      </c>
      <c r="J78">
        <v>-1.65786719224844</v>
      </c>
      <c r="K78">
        <v>1571.40331695287</v>
      </c>
      <c r="L78">
        <v>1482.2442138690301</v>
      </c>
      <c r="M78">
        <v>23.9237474350642</v>
      </c>
      <c r="N78">
        <v>1.24192222891724</v>
      </c>
      <c r="O78">
        <v>20.010576414595398</v>
      </c>
      <c r="P78">
        <v>21.785238933493599</v>
      </c>
      <c r="Q78">
        <v>4.8704822060550997E-2</v>
      </c>
    </row>
    <row r="79" spans="1:17" x14ac:dyDescent="0.3">
      <c r="A79" t="s">
        <v>215</v>
      </c>
      <c r="B79" t="s">
        <v>216</v>
      </c>
      <c r="C79" t="s">
        <v>3112</v>
      </c>
      <c r="D79" t="s">
        <v>217</v>
      </c>
      <c r="E79">
        <v>113778.6940783</v>
      </c>
      <c r="F79">
        <v>10223.299999999999</v>
      </c>
      <c r="G79">
        <v>23.3020798959923</v>
      </c>
      <c r="H79">
        <v>6.0295573429522102</v>
      </c>
      <c r="I79">
        <v>18.2826650895088</v>
      </c>
      <c r="J79">
        <v>0.63323561909562098</v>
      </c>
      <c r="K79">
        <v>10272.556539883801</v>
      </c>
      <c r="L79">
        <v>9208.5929463223893</v>
      </c>
      <c r="M79">
        <v>50.729721412437101</v>
      </c>
      <c r="N79">
        <v>0.55100749630452395</v>
      </c>
      <c r="O79">
        <v>11.020903230855</v>
      </c>
      <c r="P79">
        <v>54.246443066431297</v>
      </c>
      <c r="Q79">
        <v>9.1380062302629003E-2</v>
      </c>
    </row>
    <row r="80" spans="1:17" x14ac:dyDescent="0.3">
      <c r="A80" t="s">
        <v>218</v>
      </c>
      <c r="B80" t="s">
        <v>219</v>
      </c>
      <c r="C80" t="s">
        <v>3117</v>
      </c>
      <c r="D80" t="s">
        <v>220</v>
      </c>
      <c r="E80">
        <v>113629.32510678</v>
      </c>
      <c r="F80">
        <v>945.9</v>
      </c>
      <c r="G80">
        <v>-2.58322487081927</v>
      </c>
      <c r="H80">
        <v>-2.16154528444453</v>
      </c>
      <c r="I80">
        <v>-18.879542527632101</v>
      </c>
      <c r="J80">
        <v>-6.6502642299862096</v>
      </c>
      <c r="K80">
        <v>1004.62833640487</v>
      </c>
      <c r="L80">
        <v>1037.9170991956601</v>
      </c>
      <c r="M80">
        <v>33.475607934362301</v>
      </c>
      <c r="N80">
        <v>0.662359223105626</v>
      </c>
      <c r="O80">
        <v>42.509779046410799</v>
      </c>
      <c r="P80">
        <v>31.374999999999901</v>
      </c>
      <c r="Q80">
        <v>-3.6509091645784003E-2</v>
      </c>
    </row>
    <row r="81" spans="1:17" hidden="1" x14ac:dyDescent="0.3">
      <c r="A81" t="s">
        <v>221</v>
      </c>
      <c r="B81" t="s">
        <v>222</v>
      </c>
      <c r="C81" t="s">
        <v>3127</v>
      </c>
      <c r="D81" t="s">
        <v>54</v>
      </c>
      <c r="E81">
        <v>111880.322781234</v>
      </c>
      <c r="F81">
        <v>134.34</v>
      </c>
      <c r="G81">
        <v>-45.748513582765803</v>
      </c>
      <c r="H81">
        <v>-9.2414622331902496</v>
      </c>
      <c r="I81">
        <v>-26.261586019251201</v>
      </c>
      <c r="J81">
        <v>-3.5630910388048802</v>
      </c>
      <c r="M81">
        <v>28.483437000472399</v>
      </c>
      <c r="O81">
        <v>40.315617090963201</v>
      </c>
      <c r="P81">
        <v>4.7403711211601403</v>
      </c>
    </row>
    <row r="82" spans="1:17" x14ac:dyDescent="0.3">
      <c r="A82" t="s">
        <v>223</v>
      </c>
      <c r="B82" t="s">
        <v>224</v>
      </c>
      <c r="C82" t="s">
        <v>3123</v>
      </c>
      <c r="D82" t="s">
        <v>163</v>
      </c>
      <c r="E82">
        <v>109149.33479254</v>
      </c>
      <c r="F82">
        <v>714.1</v>
      </c>
      <c r="G82">
        <v>55.397538268999902</v>
      </c>
      <c r="H82">
        <v>-0.59062147245735397</v>
      </c>
      <c r="I82">
        <v>21.230783656383998</v>
      </c>
      <c r="J82">
        <v>-3.8993203876872999</v>
      </c>
      <c r="K82">
        <v>749.141968367608</v>
      </c>
      <c r="L82">
        <v>641.42550840472495</v>
      </c>
      <c r="M82">
        <v>29.3154205778972</v>
      </c>
      <c r="N82">
        <v>1.4331266840144901</v>
      </c>
      <c r="O82">
        <v>22.4898473603136</v>
      </c>
      <c r="P82">
        <v>92.505728534842902</v>
      </c>
      <c r="Q82">
        <v>0.18021076461829799</v>
      </c>
    </row>
    <row r="83" spans="1:17" x14ac:dyDescent="0.3">
      <c r="A83" t="s">
        <v>225</v>
      </c>
      <c r="B83" t="s">
        <v>226</v>
      </c>
      <c r="C83" t="s">
        <v>3112</v>
      </c>
      <c r="D83" t="s">
        <v>43</v>
      </c>
      <c r="E83">
        <v>108000.18197150499</v>
      </c>
      <c r="F83">
        <v>747.55</v>
      </c>
      <c r="G83">
        <v>16.523837996457299</v>
      </c>
      <c r="H83">
        <v>2.7154813310344701</v>
      </c>
      <c r="I83">
        <v>22.805482642580799</v>
      </c>
      <c r="J83">
        <v>9.0335110014961408</v>
      </c>
      <c r="K83">
        <v>741.71352075401398</v>
      </c>
      <c r="L83">
        <v>658.23471516102995</v>
      </c>
      <c r="M83">
        <v>60.078634250894197</v>
      </c>
      <c r="N83">
        <v>0.82231452602867305</v>
      </c>
      <c r="O83">
        <v>6.5881880810647999</v>
      </c>
      <c r="P83">
        <v>61.301111230985001</v>
      </c>
      <c r="Q83">
        <v>9.0257700657700001E-4</v>
      </c>
    </row>
    <row r="84" spans="1:17" x14ac:dyDescent="0.3">
      <c r="A84" t="s">
        <v>227</v>
      </c>
      <c r="B84" t="s">
        <v>228</v>
      </c>
      <c r="C84" t="s">
        <v>3112</v>
      </c>
      <c r="D84" t="s">
        <v>54</v>
      </c>
      <c r="E84">
        <v>107114.37177225</v>
      </c>
      <c r="F84">
        <v>1274.5</v>
      </c>
      <c r="G84">
        <v>-16.882439787223799</v>
      </c>
      <c r="H84">
        <v>-13.9015851908472</v>
      </c>
      <c r="I84">
        <v>-0.875108489406632</v>
      </c>
      <c r="J84">
        <v>-7.4662061790435104</v>
      </c>
      <c r="K84">
        <v>1457.2710259774401</v>
      </c>
      <c r="L84">
        <v>1343.08554960109</v>
      </c>
      <c r="M84">
        <v>15.326962357399101</v>
      </c>
      <c r="N84">
        <v>1.31585867083138</v>
      </c>
      <c r="O84">
        <v>29.619458611220001</v>
      </c>
      <c r="P84">
        <v>26.038370253164501</v>
      </c>
      <c r="Q84">
        <v>9.5902060163566005E-2</v>
      </c>
    </row>
    <row r="85" spans="1:17" x14ac:dyDescent="0.3">
      <c r="A85" t="s">
        <v>229</v>
      </c>
      <c r="B85" t="s">
        <v>230</v>
      </c>
      <c r="C85" t="s">
        <v>3118</v>
      </c>
      <c r="D85" t="s">
        <v>200</v>
      </c>
      <c r="E85">
        <v>106688.3762494</v>
      </c>
      <c r="F85">
        <v>36173.35</v>
      </c>
      <c r="G85">
        <v>58.546233478152402</v>
      </c>
      <c r="H85">
        <v>1.65456784838187</v>
      </c>
      <c r="I85">
        <v>15.543043133388901</v>
      </c>
      <c r="J85">
        <v>1.68357123242235</v>
      </c>
      <c r="K85">
        <v>35740.400068191397</v>
      </c>
      <c r="L85">
        <v>31427.297764479801</v>
      </c>
      <c r="M85">
        <v>44.678991685666098</v>
      </c>
      <c r="N85">
        <v>0.618395825768428</v>
      </c>
      <c r="O85">
        <v>8.0596627074904692</v>
      </c>
      <c r="P85">
        <v>87.426683937823796</v>
      </c>
      <c r="Q85">
        <v>0.12093959516299201</v>
      </c>
    </row>
    <row r="86" spans="1:17" x14ac:dyDescent="0.3">
      <c r="A86" t="s">
        <v>231</v>
      </c>
      <c r="B86" t="s">
        <v>232</v>
      </c>
      <c r="C86" t="s">
        <v>3116</v>
      </c>
      <c r="D86" t="s">
        <v>51</v>
      </c>
      <c r="E86">
        <v>106197.41016319999</v>
      </c>
      <c r="F86">
        <v>3137.8</v>
      </c>
      <c r="G86">
        <v>35.3841373495897</v>
      </c>
      <c r="H86">
        <v>-1.25929244842679</v>
      </c>
      <c r="I86">
        <v>11.061599402543401</v>
      </c>
      <c r="J86">
        <v>-3.5901385292383798</v>
      </c>
      <c r="K86">
        <v>3355.29012854656</v>
      </c>
      <c r="L86">
        <v>2941.3858682196401</v>
      </c>
      <c r="M86">
        <v>31.531070103139498</v>
      </c>
      <c r="N86">
        <v>1.8158818691563401</v>
      </c>
      <c r="O86">
        <v>14.4336796481611</v>
      </c>
      <c r="P86">
        <v>63.9950871508088</v>
      </c>
      <c r="Q86">
        <v>0.117305620824377</v>
      </c>
    </row>
    <row r="87" spans="1:17" x14ac:dyDescent="0.3">
      <c r="A87" t="s">
        <v>233</v>
      </c>
      <c r="B87" t="s">
        <v>234</v>
      </c>
      <c r="C87" t="s">
        <v>3116</v>
      </c>
      <c r="D87" t="s">
        <v>51</v>
      </c>
      <c r="E87">
        <v>105281.26658364</v>
      </c>
      <c r="F87">
        <v>2627.8</v>
      </c>
      <c r="G87">
        <v>22.757709106255199</v>
      </c>
      <c r="H87">
        <v>2.9960084795032098</v>
      </c>
      <c r="I87">
        <v>3.4604791596908901</v>
      </c>
      <c r="J87">
        <v>-1.6503866462908601</v>
      </c>
      <c r="K87">
        <v>2510.1798416881102</v>
      </c>
      <c r="L87">
        <v>2252.7163793437999</v>
      </c>
      <c r="M87">
        <v>44.061856426096597</v>
      </c>
      <c r="N87">
        <v>0.44491833280493298</v>
      </c>
      <c r="O87">
        <v>7.8849227490676403</v>
      </c>
      <c r="P87">
        <v>56.133210540387999</v>
      </c>
    </row>
    <row r="88" spans="1:17" x14ac:dyDescent="0.3">
      <c r="A88" t="s">
        <v>235</v>
      </c>
      <c r="B88" t="s">
        <v>236</v>
      </c>
      <c r="C88" t="s">
        <v>3114</v>
      </c>
      <c r="D88" t="s">
        <v>237</v>
      </c>
      <c r="E88">
        <v>105164.023081005</v>
      </c>
      <c r="F88">
        <v>1445.85</v>
      </c>
      <c r="G88">
        <v>13.5075602908211</v>
      </c>
      <c r="H88">
        <v>-2.6955107454645901</v>
      </c>
      <c r="I88">
        <v>15.162203275566</v>
      </c>
      <c r="J88">
        <v>-1.0888944094794299</v>
      </c>
      <c r="K88">
        <v>1490.94344462769</v>
      </c>
      <c r="L88">
        <v>1318.82182920078</v>
      </c>
      <c r="M88">
        <v>28.048979013134499</v>
      </c>
      <c r="N88">
        <v>0.88066186753944697</v>
      </c>
      <c r="O88">
        <v>13.946813293218501</v>
      </c>
      <c r="P88">
        <v>42.9765142150803</v>
      </c>
      <c r="Q88">
        <v>3.7015346828639002E-2</v>
      </c>
    </row>
    <row r="89" spans="1:17" x14ac:dyDescent="0.3">
      <c r="A89" t="s">
        <v>238</v>
      </c>
      <c r="B89" t="s">
        <v>239</v>
      </c>
      <c r="C89" t="s">
        <v>3122</v>
      </c>
      <c r="D89" t="s">
        <v>240</v>
      </c>
      <c r="E89">
        <v>104229.062945</v>
      </c>
      <c r="F89">
        <v>1662.5</v>
      </c>
      <c r="G89">
        <v>3.8368111590775298</v>
      </c>
      <c r="H89">
        <v>-12.051892356653999</v>
      </c>
      <c r="I89">
        <v>-7.7699120682023404</v>
      </c>
      <c r="J89">
        <v>-4.32788777327284</v>
      </c>
      <c r="K89">
        <v>1866.95384308184</v>
      </c>
      <c r="L89">
        <v>1734.6616568101499</v>
      </c>
      <c r="M89">
        <v>15.7753116588098</v>
      </c>
      <c r="N89">
        <v>1.45569543046591</v>
      </c>
      <c r="O89">
        <v>26.676691729323299</v>
      </c>
      <c r="P89">
        <v>34.850143975341602</v>
      </c>
      <c r="Q89">
        <v>8.3530361096919997E-3</v>
      </c>
    </row>
    <row r="90" spans="1:17" x14ac:dyDescent="0.3">
      <c r="A90" t="s">
        <v>241</v>
      </c>
      <c r="B90" t="s">
        <v>242</v>
      </c>
      <c r="C90" t="s">
        <v>3116</v>
      </c>
      <c r="D90" t="s">
        <v>51</v>
      </c>
      <c r="E90">
        <v>104118.2743076</v>
      </c>
      <c r="F90">
        <v>1249.8499999999999</v>
      </c>
      <c r="G90">
        <v>-10.2566708001264</v>
      </c>
      <c r="H90">
        <v>-9.0467706861812006E-2</v>
      </c>
      <c r="I90">
        <v>-6.9552703115236802</v>
      </c>
      <c r="J90">
        <v>-3.87851928617272</v>
      </c>
      <c r="K90">
        <v>1327.40237409936</v>
      </c>
      <c r="L90">
        <v>1266.95045348696</v>
      </c>
      <c r="M90">
        <v>23.2543471817987</v>
      </c>
      <c r="N90">
        <v>0.85872392860158997</v>
      </c>
      <c r="O90">
        <v>13.732847941753</v>
      </c>
      <c r="P90">
        <v>20.049754588852199</v>
      </c>
      <c r="Q90">
        <v>1.0328771534163001E-2</v>
      </c>
    </row>
    <row r="91" spans="1:17" x14ac:dyDescent="0.3">
      <c r="A91" t="s">
        <v>243</v>
      </c>
      <c r="B91" t="s">
        <v>244</v>
      </c>
      <c r="C91" t="s">
        <v>3112</v>
      </c>
      <c r="D91" t="s">
        <v>34</v>
      </c>
      <c r="E91">
        <v>102413.269603008</v>
      </c>
      <c r="F91">
        <v>54.18</v>
      </c>
      <c r="G91">
        <v>8.9639578653839695</v>
      </c>
      <c r="H91">
        <v>-3.47713448227098</v>
      </c>
      <c r="I91">
        <v>-28.120296471794301</v>
      </c>
      <c r="J91">
        <v>5.0565296686078103</v>
      </c>
      <c r="K91">
        <v>56.623793445609401</v>
      </c>
      <c r="L91">
        <v>57.100923350566497</v>
      </c>
      <c r="M91">
        <v>47.637494611426398</v>
      </c>
      <c r="N91">
        <v>1.0819028990797599</v>
      </c>
      <c r="O91">
        <v>54.577334809892903</v>
      </c>
      <c r="P91">
        <v>39.6391752577319</v>
      </c>
      <c r="Q91">
        <v>9.3441306875550995E-2</v>
      </c>
    </row>
    <row r="92" spans="1:17" x14ac:dyDescent="0.3">
      <c r="A92" t="s">
        <v>245</v>
      </c>
      <c r="B92" t="s">
        <v>246</v>
      </c>
      <c r="C92" t="s">
        <v>3114</v>
      </c>
      <c r="D92" t="s">
        <v>247</v>
      </c>
      <c r="E92">
        <v>101186.30075169</v>
      </c>
      <c r="F92">
        <v>1022.7</v>
      </c>
      <c r="G92">
        <v>-11.290491171123</v>
      </c>
      <c r="H92">
        <v>-11.2914576457802</v>
      </c>
      <c r="I92">
        <v>-14.2605570379926</v>
      </c>
      <c r="J92">
        <v>-0.65998303127947999</v>
      </c>
      <c r="K92">
        <v>1116.24582997025</v>
      </c>
      <c r="L92">
        <v>1101.39543956274</v>
      </c>
      <c r="M92">
        <v>26.5661245062673</v>
      </c>
      <c r="N92">
        <v>1.52547167116503</v>
      </c>
      <c r="O92">
        <v>22.559929483049199</v>
      </c>
      <c r="P92">
        <v>17.6336994882524</v>
      </c>
      <c r="Q92">
        <v>-1.0197960658869E-2</v>
      </c>
    </row>
    <row r="93" spans="1:17" x14ac:dyDescent="0.3">
      <c r="A93" t="s">
        <v>248</v>
      </c>
      <c r="B93" t="s">
        <v>249</v>
      </c>
      <c r="C93" t="s">
        <v>3116</v>
      </c>
      <c r="D93" t="s">
        <v>250</v>
      </c>
      <c r="E93">
        <v>100397.63675025001</v>
      </c>
      <c r="F93">
        <v>6982.5</v>
      </c>
      <c r="G93">
        <v>17.047689893625499</v>
      </c>
      <c r="H93">
        <v>1.62797835115537</v>
      </c>
      <c r="I93">
        <v>9.7303984621078197</v>
      </c>
      <c r="J93">
        <v>1.6855674767352</v>
      </c>
      <c r="K93">
        <v>6907.9552985254704</v>
      </c>
      <c r="L93">
        <v>6390.4500539065602</v>
      </c>
      <c r="M93">
        <v>52.691572499338598</v>
      </c>
      <c r="N93">
        <v>0.51551038290620799</v>
      </c>
      <c r="O93">
        <v>4.7898317221625399</v>
      </c>
      <c r="P93">
        <v>45.984256907203502</v>
      </c>
      <c r="Q93">
        <v>4.3880533979343002E-2</v>
      </c>
    </row>
    <row r="94" spans="1:17" x14ac:dyDescent="0.3">
      <c r="A94" t="s">
        <v>251</v>
      </c>
      <c r="B94" t="s">
        <v>252</v>
      </c>
      <c r="C94" t="s">
        <v>3124</v>
      </c>
      <c r="D94" t="s">
        <v>128</v>
      </c>
      <c r="E94">
        <v>99294.919226340004</v>
      </c>
      <c r="F94">
        <v>7679.4</v>
      </c>
      <c r="G94">
        <v>61.125425380231398</v>
      </c>
      <c r="H94">
        <v>1.2182321644304701</v>
      </c>
      <c r="I94">
        <v>19.1738353011173</v>
      </c>
      <c r="J94">
        <v>1.0028676098645399</v>
      </c>
      <c r="K94">
        <v>7758.3864623494801</v>
      </c>
      <c r="L94">
        <v>6645.4198374746102</v>
      </c>
      <c r="M94">
        <v>38.3644563240656</v>
      </c>
      <c r="N94">
        <v>0.77839790855651203</v>
      </c>
      <c r="O94">
        <v>10.321118837409101</v>
      </c>
      <c r="P94">
        <v>89.271322414876593</v>
      </c>
      <c r="Q94">
        <v>1.432138009395E-2</v>
      </c>
    </row>
    <row r="95" spans="1:17" x14ac:dyDescent="0.3">
      <c r="A95" t="s">
        <v>253</v>
      </c>
      <c r="B95" t="s">
        <v>254</v>
      </c>
      <c r="C95" t="s">
        <v>3116</v>
      </c>
      <c r="D95" t="s">
        <v>51</v>
      </c>
      <c r="E95">
        <v>99149.266204650005</v>
      </c>
      <c r="F95">
        <v>985.35</v>
      </c>
      <c r="G95">
        <v>42.6480396270574</v>
      </c>
      <c r="H95">
        <v>-1.50842439287123</v>
      </c>
      <c r="I95">
        <v>-4.3448614350420396</v>
      </c>
      <c r="J95">
        <v>1.6247825131325999</v>
      </c>
      <c r="K95">
        <v>1064.8279734636501</v>
      </c>
      <c r="L95">
        <v>998.47751631865299</v>
      </c>
      <c r="M95">
        <v>38.043808270869398</v>
      </c>
      <c r="N95">
        <v>0.54743586380852305</v>
      </c>
      <c r="O95">
        <v>34.398944537473902</v>
      </c>
      <c r="P95">
        <v>72.7926348092941</v>
      </c>
      <c r="Q95">
        <v>8.9539166155487002E-2</v>
      </c>
    </row>
    <row r="96" spans="1:17" x14ac:dyDescent="0.3">
      <c r="A96" t="s">
        <v>255</v>
      </c>
      <c r="B96" t="s">
        <v>256</v>
      </c>
      <c r="C96" t="s">
        <v>3116</v>
      </c>
      <c r="D96" t="s">
        <v>51</v>
      </c>
      <c r="E96">
        <v>98458.268824825005</v>
      </c>
      <c r="F96">
        <v>2158.25</v>
      </c>
      <c r="G96">
        <v>62.095373262182001</v>
      </c>
      <c r="H96">
        <v>5.7905584560424099</v>
      </c>
      <c r="I96">
        <v>23.449097828767702</v>
      </c>
      <c r="J96">
        <v>4.2061698083911203</v>
      </c>
      <c r="K96">
        <v>2145.0706517591202</v>
      </c>
      <c r="L96">
        <v>1815.0030709794801</v>
      </c>
      <c r="M96">
        <v>57.021683607345601</v>
      </c>
      <c r="N96">
        <v>0.60273686157719897</v>
      </c>
      <c r="O96">
        <v>7.1238271747943802</v>
      </c>
      <c r="P96">
        <v>92.186108637577902</v>
      </c>
      <c r="Q96">
        <v>0.11916451747718999</v>
      </c>
    </row>
    <row r="97" spans="1:17" x14ac:dyDescent="0.3">
      <c r="A97" t="s">
        <v>257</v>
      </c>
      <c r="B97" t="s">
        <v>258</v>
      </c>
      <c r="C97" t="s">
        <v>3118</v>
      </c>
      <c r="D97" t="s">
        <v>99</v>
      </c>
      <c r="E97">
        <v>98176.239329739998</v>
      </c>
      <c r="F97">
        <v>4909.3</v>
      </c>
      <c r="G97">
        <v>30.670846997817701</v>
      </c>
      <c r="H97">
        <v>-12.7745776373964</v>
      </c>
      <c r="I97">
        <v>0.38199683607917001</v>
      </c>
      <c r="J97">
        <v>-7.07114249994319</v>
      </c>
      <c r="K97">
        <v>5421.2548609958003</v>
      </c>
      <c r="L97">
        <v>5005.68569613818</v>
      </c>
      <c r="M97">
        <v>9.2399357296645892</v>
      </c>
      <c r="N97">
        <v>0.995142260427199</v>
      </c>
      <c r="O97">
        <v>27.233006742305399</v>
      </c>
      <c r="P97">
        <v>61.410488245931198</v>
      </c>
      <c r="Q97">
        <v>7.1811026432741995E-2</v>
      </c>
    </row>
    <row r="98" spans="1:17" x14ac:dyDescent="0.3">
      <c r="A98" t="s">
        <v>259</v>
      </c>
      <c r="B98" t="s">
        <v>260</v>
      </c>
      <c r="C98" t="s">
        <v>3111</v>
      </c>
      <c r="D98" t="s">
        <v>261</v>
      </c>
      <c r="E98">
        <v>97793.434024600007</v>
      </c>
      <c r="F98">
        <v>11267</v>
      </c>
      <c r="G98">
        <v>162.82378152490099</v>
      </c>
      <c r="H98">
        <v>2.2721535501744499</v>
      </c>
      <c r="I98">
        <v>40.596570722705799</v>
      </c>
      <c r="J98">
        <v>1.2222546225579001</v>
      </c>
      <c r="K98">
        <v>11125.5383765061</v>
      </c>
      <c r="L98">
        <v>9224.5831272057694</v>
      </c>
      <c r="M98">
        <v>43.555917338570303</v>
      </c>
      <c r="N98">
        <v>0.53048987813818005</v>
      </c>
      <c r="O98">
        <v>11.999644980917701</v>
      </c>
      <c r="P98">
        <v>191.19338373069701</v>
      </c>
      <c r="Q98">
        <v>0.102011328801797</v>
      </c>
    </row>
    <row r="99" spans="1:17" x14ac:dyDescent="0.3">
      <c r="A99" t="s">
        <v>262</v>
      </c>
      <c r="B99" t="s">
        <v>263</v>
      </c>
      <c r="C99" t="s">
        <v>3124</v>
      </c>
      <c r="D99" t="s">
        <v>264</v>
      </c>
      <c r="E99">
        <v>97469.521743824997</v>
      </c>
      <c r="F99">
        <v>684.75</v>
      </c>
      <c r="G99">
        <v>52.040318469766703</v>
      </c>
      <c r="H99">
        <v>2.9373996546719998</v>
      </c>
      <c r="I99">
        <v>11.0458498478724</v>
      </c>
      <c r="J99">
        <v>4.3306847169579203</v>
      </c>
      <c r="K99">
        <v>673.16129176617096</v>
      </c>
      <c r="L99">
        <v>598.80505138170702</v>
      </c>
      <c r="M99">
        <v>48.762113428761701</v>
      </c>
      <c r="N99">
        <v>1.0595568117968199</v>
      </c>
      <c r="O99">
        <v>5.2135815991237697</v>
      </c>
      <c r="P99">
        <v>83.751509459278097</v>
      </c>
      <c r="Q99">
        <v>0.17830087807040301</v>
      </c>
    </row>
    <row r="100" spans="1:17" x14ac:dyDescent="0.3">
      <c r="A100" t="s">
        <v>265</v>
      </c>
      <c r="B100" t="s">
        <v>266</v>
      </c>
      <c r="C100" t="s">
        <v>3123</v>
      </c>
      <c r="D100" t="s">
        <v>267</v>
      </c>
      <c r="E100">
        <v>97338.78</v>
      </c>
      <c r="F100">
        <v>3511.5</v>
      </c>
      <c r="G100">
        <v>82.293771657419697</v>
      </c>
      <c r="H100">
        <v>-4.2515843490949603</v>
      </c>
      <c r="I100">
        <v>-0.47312447545231501</v>
      </c>
      <c r="J100">
        <v>-0.704437584825226</v>
      </c>
      <c r="K100">
        <v>3668.2442070242801</v>
      </c>
      <c r="L100">
        <v>3314.84010035441</v>
      </c>
      <c r="M100">
        <v>40.926459219023599</v>
      </c>
      <c r="N100">
        <v>0.70096920693692399</v>
      </c>
      <c r="O100">
        <v>18.8067777303146</v>
      </c>
      <c r="P100">
        <v>111.657273740996</v>
      </c>
      <c r="Q100">
        <v>0.21434932221320999</v>
      </c>
    </row>
    <row r="101" spans="1:17" x14ac:dyDescent="0.3">
      <c r="A101" t="s">
        <v>268</v>
      </c>
      <c r="B101" t="s">
        <v>269</v>
      </c>
      <c r="C101" t="s">
        <v>3115</v>
      </c>
      <c r="D101" t="s">
        <v>137</v>
      </c>
      <c r="E101">
        <v>97026.410353500003</v>
      </c>
      <c r="F101">
        <v>465.35</v>
      </c>
      <c r="G101">
        <v>170.466819149739</v>
      </c>
      <c r="H101">
        <v>-10.2805989317252</v>
      </c>
      <c r="I101">
        <v>54.802774062008197</v>
      </c>
      <c r="J101">
        <v>0.99479613571287895</v>
      </c>
      <c r="K101">
        <v>496.41564751617301</v>
      </c>
      <c r="L101">
        <v>411.78978849191401</v>
      </c>
      <c r="M101">
        <v>36.595169609594997</v>
      </c>
      <c r="N101">
        <v>0.53251580246628005</v>
      </c>
      <c r="O101">
        <v>39.035134844740497</v>
      </c>
      <c r="P101">
        <v>204.94757536041899</v>
      </c>
      <c r="Q101">
        <v>0.20378261663569799</v>
      </c>
    </row>
    <row r="102" spans="1:17" x14ac:dyDescent="0.3">
      <c r="A102" t="s">
        <v>270</v>
      </c>
      <c r="B102" t="s">
        <v>271</v>
      </c>
      <c r="C102" t="s">
        <v>3114</v>
      </c>
      <c r="D102" t="s">
        <v>197</v>
      </c>
      <c r="E102">
        <v>96883.401642365003</v>
      </c>
      <c r="F102">
        <v>546.65</v>
      </c>
      <c r="G102">
        <v>-22.734562436958701</v>
      </c>
      <c r="H102">
        <v>-9.5317417301420697</v>
      </c>
      <c r="I102">
        <v>-1.8517221972757601E-2</v>
      </c>
      <c r="J102">
        <v>-3.24542055853524</v>
      </c>
      <c r="K102">
        <v>594.82809756852498</v>
      </c>
      <c r="L102">
        <v>586.68506559615605</v>
      </c>
      <c r="M102">
        <v>27.379363292894801</v>
      </c>
      <c r="N102">
        <v>0.89187516338420103</v>
      </c>
      <c r="O102">
        <v>22.930577151742401</v>
      </c>
      <c r="P102">
        <v>11.743663123466799</v>
      </c>
      <c r="Q102">
        <v>-9.7307509947895998E-2</v>
      </c>
    </row>
    <row r="103" spans="1:17" x14ac:dyDescent="0.3">
      <c r="A103" t="s">
        <v>272</v>
      </c>
      <c r="B103" t="s">
        <v>273</v>
      </c>
      <c r="C103" t="s">
        <v>3116</v>
      </c>
      <c r="D103" t="s">
        <v>250</v>
      </c>
      <c r="E103">
        <v>96469.524279454999</v>
      </c>
      <c r="F103">
        <v>992.35</v>
      </c>
      <c r="G103">
        <v>45.071437029842897</v>
      </c>
      <c r="H103">
        <v>9.2782394191545006</v>
      </c>
      <c r="I103">
        <v>10.414960235874</v>
      </c>
      <c r="J103">
        <v>10.191917328995901</v>
      </c>
      <c r="K103">
        <v>938.19614991258698</v>
      </c>
      <c r="L103">
        <v>848.33724251279102</v>
      </c>
      <c r="M103">
        <v>67.761022802820193</v>
      </c>
      <c r="N103">
        <v>0.881006534748903</v>
      </c>
      <c r="O103">
        <v>12.6618632538922</v>
      </c>
      <c r="P103">
        <v>76.574733096085396</v>
      </c>
      <c r="Q103">
        <v>0.12487618421039499</v>
      </c>
    </row>
    <row r="104" spans="1:17" x14ac:dyDescent="0.3">
      <c r="A104" t="s">
        <v>274</v>
      </c>
      <c r="B104" t="s">
        <v>275</v>
      </c>
      <c r="C104" t="s">
        <v>3123</v>
      </c>
      <c r="D104" t="s">
        <v>240</v>
      </c>
      <c r="E104">
        <v>96166.397687774996</v>
      </c>
      <c r="F104">
        <v>6394.35</v>
      </c>
      <c r="G104">
        <v>2.3404388485130698</v>
      </c>
      <c r="H104">
        <v>-3.2435981523225101</v>
      </c>
      <c r="I104">
        <v>5.1640260053812899</v>
      </c>
      <c r="J104">
        <v>-3.0397976671040601</v>
      </c>
      <c r="K104">
        <v>6817.1295749712799</v>
      </c>
      <c r="L104">
        <v>6180.8020653150998</v>
      </c>
      <c r="M104">
        <v>20.193231709189199</v>
      </c>
      <c r="N104">
        <v>1.4006405465139</v>
      </c>
      <c r="O104">
        <v>18.9331206455699</v>
      </c>
      <c r="P104">
        <v>68.228097868981806</v>
      </c>
      <c r="Q104">
        <v>0.12960869493997801</v>
      </c>
    </row>
    <row r="105" spans="1:17" x14ac:dyDescent="0.3">
      <c r="A105" t="s">
        <v>276</v>
      </c>
      <c r="B105" t="s">
        <v>277</v>
      </c>
      <c r="C105" t="s">
        <v>3126</v>
      </c>
      <c r="D105" t="s">
        <v>278</v>
      </c>
      <c r="E105">
        <v>95426.739950525007</v>
      </c>
      <c r="F105">
        <v>10545.55</v>
      </c>
      <c r="G105">
        <v>71.470511579716998</v>
      </c>
      <c r="H105">
        <v>-6.2131852854514102</v>
      </c>
      <c r="I105">
        <v>9.9091440340230896</v>
      </c>
      <c r="J105">
        <v>-3.6238516485683698</v>
      </c>
      <c r="K105">
        <v>10904.389168616301</v>
      </c>
      <c r="L105">
        <v>9480.8402964169109</v>
      </c>
      <c r="M105">
        <v>28.384787812191501</v>
      </c>
      <c r="N105">
        <v>0.81473892909537404</v>
      </c>
      <c r="O105">
        <v>26.100582710242701</v>
      </c>
      <c r="P105">
        <v>102.25256758182201</v>
      </c>
      <c r="Q105">
        <v>0.17010924372554401</v>
      </c>
    </row>
    <row r="106" spans="1:17" x14ac:dyDescent="0.3">
      <c r="A106" t="s">
        <v>279</v>
      </c>
      <c r="B106" t="s">
        <v>280</v>
      </c>
      <c r="C106" t="s">
        <v>3112</v>
      </c>
      <c r="D106" t="s">
        <v>43</v>
      </c>
      <c r="E106">
        <v>95391.075186290007</v>
      </c>
      <c r="F106">
        <v>1927.9</v>
      </c>
      <c r="G106">
        <v>15.166268792481601</v>
      </c>
      <c r="H106">
        <v>-8.2692416775435493</v>
      </c>
      <c r="I106">
        <v>5.0200830964224297</v>
      </c>
      <c r="J106">
        <v>-3.2854038783522901</v>
      </c>
      <c r="K106">
        <v>2049.2968186757198</v>
      </c>
      <c r="L106">
        <v>1839.27285490227</v>
      </c>
      <c r="M106">
        <v>20.200170686003499</v>
      </c>
      <c r="N106">
        <v>1.00254153563284</v>
      </c>
      <c r="O106">
        <v>19.3993464391306</v>
      </c>
      <c r="P106">
        <v>44.710076937511701</v>
      </c>
      <c r="Q106">
        <v>-3.023829091018E-3</v>
      </c>
    </row>
    <row r="107" spans="1:17" x14ac:dyDescent="0.3">
      <c r="A107" t="s">
        <v>281</v>
      </c>
      <c r="B107" t="s">
        <v>282</v>
      </c>
      <c r="C107" t="s">
        <v>3112</v>
      </c>
      <c r="D107" t="s">
        <v>34</v>
      </c>
      <c r="E107">
        <v>93754.251423359994</v>
      </c>
      <c r="F107">
        <v>103.36</v>
      </c>
      <c r="G107">
        <v>7.9091017762608802</v>
      </c>
      <c r="H107">
        <v>-2.2617862440331402</v>
      </c>
      <c r="I107">
        <v>-24.586271575675699</v>
      </c>
      <c r="J107">
        <v>6.9280588778088097</v>
      </c>
      <c r="K107">
        <v>105.59786552279699</v>
      </c>
      <c r="L107">
        <v>105.225005231719</v>
      </c>
      <c r="M107">
        <v>56.646865763221903</v>
      </c>
      <c r="N107">
        <v>1.1122240339437699</v>
      </c>
      <c r="O107">
        <v>24.709752321981401</v>
      </c>
      <c r="P107">
        <v>36.7195767195767</v>
      </c>
      <c r="Q107">
        <v>0.10557360169348</v>
      </c>
    </row>
    <row r="108" spans="1:17" x14ac:dyDescent="0.3">
      <c r="A108" t="s">
        <v>283</v>
      </c>
      <c r="B108" t="s">
        <v>284</v>
      </c>
      <c r="C108" t="s">
        <v>3112</v>
      </c>
      <c r="D108" t="s">
        <v>217</v>
      </c>
      <c r="E108">
        <v>93662.207282599993</v>
      </c>
      <c r="F108">
        <v>4384.6000000000004</v>
      </c>
      <c r="G108">
        <v>34.758114407753098</v>
      </c>
      <c r="H108">
        <v>5.6749170895403704</v>
      </c>
      <c r="I108">
        <v>4.9003099615988903</v>
      </c>
      <c r="J108">
        <v>-1.4115426099095201</v>
      </c>
      <c r="K108">
        <v>4390.8063252192296</v>
      </c>
      <c r="L108">
        <v>3939.6674313345002</v>
      </c>
      <c r="M108">
        <v>45.324545896759197</v>
      </c>
      <c r="N108">
        <v>1.3860342415707301</v>
      </c>
      <c r="O108">
        <v>10.933722574465101</v>
      </c>
      <c r="P108">
        <v>62.959934587080902</v>
      </c>
      <c r="Q108">
        <v>6.1781597347795002E-2</v>
      </c>
    </row>
    <row r="109" spans="1:17" x14ac:dyDescent="0.3">
      <c r="A109" t="s">
        <v>285</v>
      </c>
      <c r="B109" t="s">
        <v>286</v>
      </c>
      <c r="C109" t="s">
        <v>3119</v>
      </c>
      <c r="D109" t="s">
        <v>120</v>
      </c>
      <c r="E109">
        <v>92982.528514200007</v>
      </c>
      <c r="F109">
        <v>919</v>
      </c>
      <c r="G109">
        <v>15.6127654861804</v>
      </c>
      <c r="H109">
        <v>-6.1241289959999596</v>
      </c>
      <c r="I109">
        <v>-8.8253602646906799</v>
      </c>
      <c r="J109">
        <v>1.00863504080033</v>
      </c>
      <c r="K109">
        <v>970.173261884044</v>
      </c>
      <c r="L109">
        <v>915.12666552502901</v>
      </c>
      <c r="M109">
        <v>37.854309550030699</v>
      </c>
      <c r="N109">
        <v>1.2163447464694599</v>
      </c>
      <c r="O109">
        <v>19.3688792165397</v>
      </c>
      <c r="P109">
        <v>58.012379642365801</v>
      </c>
      <c r="Q109">
        <v>9.5550267880955997E-2</v>
      </c>
    </row>
    <row r="110" spans="1:17" x14ac:dyDescent="0.3">
      <c r="A110" t="s">
        <v>287</v>
      </c>
      <c r="B110" t="s">
        <v>288</v>
      </c>
      <c r="C110" t="s">
        <v>3123</v>
      </c>
      <c r="D110" t="s">
        <v>289</v>
      </c>
      <c r="E110">
        <v>92974.760638847903</v>
      </c>
      <c r="F110">
        <v>68.13</v>
      </c>
      <c r="G110">
        <v>88.776252301112507</v>
      </c>
      <c r="H110">
        <v>-8.8050310553996791</v>
      </c>
      <c r="I110">
        <v>56.094270624105299</v>
      </c>
      <c r="J110">
        <v>2.2961950508053501</v>
      </c>
      <c r="K110">
        <v>72.968748412345406</v>
      </c>
      <c r="L110">
        <v>58.048093190847197</v>
      </c>
      <c r="M110">
        <v>38.074822785668701</v>
      </c>
      <c r="N110">
        <v>0.71121192338013195</v>
      </c>
      <c r="O110">
        <v>26.287978863936601</v>
      </c>
      <c r="P110">
        <v>127.1</v>
      </c>
      <c r="Q110">
        <v>0.207978611520727</v>
      </c>
    </row>
    <row r="111" spans="1:17" x14ac:dyDescent="0.3">
      <c r="A111" t="s">
        <v>290</v>
      </c>
      <c r="B111" t="s">
        <v>291</v>
      </c>
      <c r="C111" t="s">
        <v>3120</v>
      </c>
      <c r="D111" t="s">
        <v>75</v>
      </c>
      <c r="E111">
        <v>91469.567080980007</v>
      </c>
      <c r="F111">
        <v>25351.35</v>
      </c>
      <c r="G111">
        <v>-29.449343689250501</v>
      </c>
      <c r="H111">
        <v>3.4127899045227199</v>
      </c>
      <c r="I111">
        <v>-3.97142027138137</v>
      </c>
      <c r="J111">
        <v>3.9310090107409099</v>
      </c>
      <c r="K111">
        <v>25328.588104913699</v>
      </c>
      <c r="L111">
        <v>25829.322820827099</v>
      </c>
      <c r="M111">
        <v>65.006256432284303</v>
      </c>
      <c r="N111">
        <v>0.66137813154138503</v>
      </c>
      <c r="O111">
        <v>21.2469947359805</v>
      </c>
      <c r="P111">
        <v>6.9677215189873403</v>
      </c>
      <c r="Q111">
        <v>-6.5644181817690994E-2</v>
      </c>
    </row>
    <row r="112" spans="1:17" x14ac:dyDescent="0.3">
      <c r="A112" t="s">
        <v>292</v>
      </c>
      <c r="B112" t="s">
        <v>293</v>
      </c>
      <c r="C112" t="s">
        <v>3113</v>
      </c>
      <c r="D112" t="s">
        <v>294</v>
      </c>
      <c r="E112">
        <v>90413.581860599996</v>
      </c>
      <c r="F112">
        <v>342.75</v>
      </c>
      <c r="G112">
        <v>74.629006689131799</v>
      </c>
      <c r="H112">
        <v>-5.4413745844421202</v>
      </c>
      <c r="I112">
        <v>-11.076047431570601</v>
      </c>
      <c r="J112">
        <v>-6.27932038768731</v>
      </c>
      <c r="K112">
        <v>385.43991314896601</v>
      </c>
      <c r="L112">
        <v>344.16757777835699</v>
      </c>
      <c r="M112">
        <v>32.667178122593498</v>
      </c>
      <c r="N112">
        <v>0.66186517470039197</v>
      </c>
      <c r="O112">
        <v>34.310722100656399</v>
      </c>
      <c r="P112">
        <v>105.23952095808301</v>
      </c>
      <c r="Q112">
        <v>1.2543730994369E-2</v>
      </c>
    </row>
    <row r="113" spans="1:17" x14ac:dyDescent="0.3">
      <c r="A113" t="s">
        <v>295</v>
      </c>
      <c r="B113" t="s">
        <v>296</v>
      </c>
      <c r="C113" t="s">
        <v>3112</v>
      </c>
      <c r="D113" t="s">
        <v>297</v>
      </c>
      <c r="E113">
        <v>90029.863411275001</v>
      </c>
      <c r="F113">
        <v>83.73</v>
      </c>
      <c r="G113">
        <v>8.3187414922561995</v>
      </c>
      <c r="H113">
        <v>-1.06239216931193</v>
      </c>
      <c r="I113">
        <v>-15.0068292652139</v>
      </c>
      <c r="J113">
        <v>6.5257821336088702</v>
      </c>
      <c r="K113">
        <v>86.147172847915101</v>
      </c>
      <c r="L113">
        <v>84.182271942162302</v>
      </c>
      <c r="M113">
        <v>52.664348048983598</v>
      </c>
      <c r="N113">
        <v>0.853721810616211</v>
      </c>
      <c r="O113">
        <v>28.866595007762999</v>
      </c>
      <c r="P113">
        <v>40.7226890756302</v>
      </c>
      <c r="Q113">
        <v>4.0580756444381E-2</v>
      </c>
    </row>
    <row r="114" spans="1:17" x14ac:dyDescent="0.3">
      <c r="A114" t="s">
        <v>298</v>
      </c>
      <c r="B114" t="s">
        <v>299</v>
      </c>
      <c r="C114" t="s">
        <v>3112</v>
      </c>
      <c r="D114" t="s">
        <v>34</v>
      </c>
      <c r="E114">
        <v>89068.910222475999</v>
      </c>
      <c r="F114">
        <v>116.68</v>
      </c>
      <c r="G114">
        <v>-10.1356021211081</v>
      </c>
      <c r="H114">
        <v>-6.6891290569088798E-3</v>
      </c>
      <c r="I114">
        <v>-32.011804153905203</v>
      </c>
      <c r="J114">
        <v>5.9221664883557903</v>
      </c>
      <c r="K114">
        <v>118.99372013604101</v>
      </c>
      <c r="L114">
        <v>125.661887246959</v>
      </c>
      <c r="M114">
        <v>63.135843934407298</v>
      </c>
      <c r="N114">
        <v>0.99470803772195404</v>
      </c>
      <c r="O114">
        <v>47.8402468289338</v>
      </c>
      <c r="P114">
        <v>17.680282400403399</v>
      </c>
      <c r="Q114">
        <v>9.9461923309537001E-2</v>
      </c>
    </row>
    <row r="115" spans="1:17" x14ac:dyDescent="0.3">
      <c r="A115" t="s">
        <v>300</v>
      </c>
      <c r="B115" t="s">
        <v>301</v>
      </c>
      <c r="C115" t="s">
        <v>3117</v>
      </c>
      <c r="D115" t="s">
        <v>83</v>
      </c>
      <c r="E115">
        <v>87863.957366959905</v>
      </c>
      <c r="F115">
        <v>1828.15</v>
      </c>
      <c r="G115">
        <v>125.759425241</v>
      </c>
      <c r="H115">
        <v>2.9380961230537701</v>
      </c>
      <c r="I115">
        <v>14.1075881015449</v>
      </c>
      <c r="J115">
        <v>-4.9596155577867798</v>
      </c>
      <c r="K115">
        <v>1830.66729972696</v>
      </c>
      <c r="L115">
        <v>1510.5673663881801</v>
      </c>
      <c r="M115">
        <v>33.371141525974203</v>
      </c>
      <c r="N115">
        <v>0.64465385883872195</v>
      </c>
      <c r="O115">
        <v>11.4241172770286</v>
      </c>
      <c r="P115">
        <v>155.756855064353</v>
      </c>
      <c r="Q115">
        <v>0.15951253138441401</v>
      </c>
    </row>
    <row r="116" spans="1:17" x14ac:dyDescent="0.3">
      <c r="A116" t="s">
        <v>302</v>
      </c>
      <c r="B116" t="s">
        <v>303</v>
      </c>
      <c r="C116" t="s">
        <v>3118</v>
      </c>
      <c r="D116" t="s">
        <v>304</v>
      </c>
      <c r="E116">
        <v>86331.726746219996</v>
      </c>
      <c r="F116">
        <v>4463.45</v>
      </c>
      <c r="G116">
        <v>18.654795010369199</v>
      </c>
      <c r="H116">
        <v>15.4308779112725</v>
      </c>
      <c r="I116">
        <v>11.5809065600445</v>
      </c>
      <c r="J116">
        <v>2.48601503387364</v>
      </c>
      <c r="K116">
        <v>4270.5312627215699</v>
      </c>
      <c r="L116">
        <v>3932.0211409395602</v>
      </c>
      <c r="M116">
        <v>57.552948591056598</v>
      </c>
      <c r="N116">
        <v>1.0295844769260201</v>
      </c>
      <c r="O116">
        <v>7.7820968085225504</v>
      </c>
      <c r="P116">
        <v>48.633033633033598</v>
      </c>
      <c r="Q116">
        <v>0.121245933109007</v>
      </c>
    </row>
    <row r="117" spans="1:17" x14ac:dyDescent="0.3">
      <c r="A117" t="s">
        <v>305</v>
      </c>
      <c r="B117" t="s">
        <v>306</v>
      </c>
      <c r="C117" t="s">
        <v>3111</v>
      </c>
      <c r="D117" t="s">
        <v>261</v>
      </c>
      <c r="E117">
        <v>86092.699022154993</v>
      </c>
      <c r="F117">
        <v>5617.85</v>
      </c>
      <c r="G117">
        <v>57.999507074373199</v>
      </c>
      <c r="H117">
        <v>10.4126872756711</v>
      </c>
      <c r="I117">
        <v>59.091294324889503</v>
      </c>
      <c r="J117">
        <v>8.7084221352516895</v>
      </c>
      <c r="K117">
        <v>5289.48815433661</v>
      </c>
      <c r="L117">
        <v>4456.8123464007904</v>
      </c>
      <c r="M117">
        <v>60.998462429512898</v>
      </c>
      <c r="N117">
        <v>1.2349177622705001</v>
      </c>
      <c r="O117">
        <v>3.2192030759098098</v>
      </c>
      <c r="P117">
        <v>85.983033312642206</v>
      </c>
      <c r="Q117">
        <v>0.13485487634198301</v>
      </c>
    </row>
    <row r="118" spans="1:17" x14ac:dyDescent="0.3">
      <c r="A118" t="s">
        <v>307</v>
      </c>
      <c r="B118" t="s">
        <v>308</v>
      </c>
      <c r="C118" t="s">
        <v>3121</v>
      </c>
      <c r="D118" t="s">
        <v>48</v>
      </c>
      <c r="E118">
        <v>85284.848764303999</v>
      </c>
      <c r="F118">
        <v>80.77</v>
      </c>
      <c r="G118">
        <v>20.6283640684027</v>
      </c>
      <c r="H118">
        <v>-10.376526391384999</v>
      </c>
      <c r="I118">
        <v>-12.823631607251</v>
      </c>
      <c r="J118">
        <v>-1.7670301829189501</v>
      </c>
      <c r="K118">
        <v>88.843228661351105</v>
      </c>
      <c r="L118">
        <v>85.514146523530798</v>
      </c>
      <c r="M118">
        <v>31.169487095205799</v>
      </c>
      <c r="N118">
        <v>0.79050528419643096</v>
      </c>
      <c r="O118">
        <v>28.451157608022701</v>
      </c>
      <c r="P118">
        <v>49.435707678075801</v>
      </c>
      <c r="Q118">
        <v>9.3866798727264E-2</v>
      </c>
    </row>
    <row r="119" spans="1:17" x14ac:dyDescent="0.3">
      <c r="A119" t="s">
        <v>309</v>
      </c>
      <c r="B119" t="s">
        <v>310</v>
      </c>
      <c r="C119" t="s">
        <v>3122</v>
      </c>
      <c r="D119" t="s">
        <v>311</v>
      </c>
      <c r="E119">
        <v>84821.963608200007</v>
      </c>
      <c r="F119">
        <v>14175.6</v>
      </c>
      <c r="G119">
        <v>150.576576834717</v>
      </c>
      <c r="H119">
        <v>12.833193158155799</v>
      </c>
      <c r="I119">
        <v>62.255797241836802</v>
      </c>
      <c r="J119">
        <v>-1.10162676073899E-2</v>
      </c>
      <c r="K119">
        <v>13904.735912926</v>
      </c>
      <c r="L119">
        <v>10785.5685624056</v>
      </c>
      <c r="M119">
        <v>53.439104568549297</v>
      </c>
      <c r="N119">
        <v>1.25666616605173</v>
      </c>
      <c r="O119">
        <v>12.164564462879801</v>
      </c>
      <c r="P119">
        <v>179.26713947990501</v>
      </c>
      <c r="Q119">
        <v>0.11927895505993701</v>
      </c>
    </row>
    <row r="120" spans="1:17" x14ac:dyDescent="0.3">
      <c r="A120" t="s">
        <v>312</v>
      </c>
      <c r="B120" t="s">
        <v>313</v>
      </c>
      <c r="C120" t="s">
        <v>3114</v>
      </c>
      <c r="D120" t="s">
        <v>197</v>
      </c>
      <c r="E120">
        <v>84217.264416089994</v>
      </c>
      <c r="F120">
        <v>651.15</v>
      </c>
      <c r="G120">
        <v>-4.8160753333039601</v>
      </c>
      <c r="H120">
        <v>-2.31700228869967</v>
      </c>
      <c r="I120">
        <v>18.0248653672</v>
      </c>
      <c r="J120">
        <v>-4.0407260284792397</v>
      </c>
      <c r="K120">
        <v>667.53395941432302</v>
      </c>
      <c r="L120">
        <v>618.84129660560097</v>
      </c>
      <c r="M120">
        <v>19.8512838096261</v>
      </c>
      <c r="N120">
        <v>1.1220911834516401</v>
      </c>
      <c r="O120">
        <v>10.5505643860861</v>
      </c>
      <c r="P120">
        <v>33.898827884022197</v>
      </c>
      <c r="Q120">
        <v>-2.5174648840243001E-2</v>
      </c>
    </row>
    <row r="121" spans="1:17" x14ac:dyDescent="0.3">
      <c r="A121" t="s">
        <v>314</v>
      </c>
      <c r="B121" t="s">
        <v>315</v>
      </c>
      <c r="C121" t="s">
        <v>3114</v>
      </c>
      <c r="D121" t="s">
        <v>197</v>
      </c>
      <c r="E121">
        <v>84074.839253910002</v>
      </c>
      <c r="F121">
        <v>3091.15</v>
      </c>
      <c r="G121">
        <v>23.342117531178101</v>
      </c>
      <c r="H121">
        <v>-12.5526065242626</v>
      </c>
      <c r="I121">
        <v>1.7472813864194801</v>
      </c>
      <c r="J121">
        <v>-6.9485032297673399</v>
      </c>
      <c r="K121">
        <v>3449.82627822521</v>
      </c>
      <c r="L121">
        <v>3042.4650057607601</v>
      </c>
      <c r="M121">
        <v>15.0019777231339</v>
      </c>
      <c r="N121">
        <v>1.0278039519826101</v>
      </c>
      <c r="O121">
        <v>25.8431328146482</v>
      </c>
      <c r="P121">
        <v>51.152783550524397</v>
      </c>
      <c r="Q121">
        <v>0.102668179970156</v>
      </c>
    </row>
    <row r="122" spans="1:17" x14ac:dyDescent="0.3">
      <c r="A122" t="s">
        <v>316</v>
      </c>
      <c r="B122" t="s">
        <v>317</v>
      </c>
      <c r="C122" t="s">
        <v>3117</v>
      </c>
      <c r="D122" t="s">
        <v>105</v>
      </c>
      <c r="E122">
        <v>82399.420505414993</v>
      </c>
      <c r="F122">
        <v>82.03</v>
      </c>
      <c r="G122">
        <v>33.676441853954202</v>
      </c>
      <c r="H122">
        <v>-9.6118073033407594</v>
      </c>
      <c r="I122">
        <v>-22.409497567162799</v>
      </c>
      <c r="J122">
        <v>2.8905228990555898</v>
      </c>
      <c r="K122">
        <v>90.215413818930699</v>
      </c>
      <c r="L122">
        <v>88.846927878153593</v>
      </c>
      <c r="M122">
        <v>35.853678675121998</v>
      </c>
      <c r="N122">
        <v>1.2025084956482299</v>
      </c>
      <c r="O122">
        <v>44.337437522857499</v>
      </c>
      <c r="P122">
        <v>66.727642276422699</v>
      </c>
      <c r="Q122">
        <v>0.11505154553062</v>
      </c>
    </row>
    <row r="123" spans="1:17" x14ac:dyDescent="0.3">
      <c r="A123" t="s">
        <v>318</v>
      </c>
      <c r="B123" t="s">
        <v>319</v>
      </c>
      <c r="C123" t="s">
        <v>3123</v>
      </c>
      <c r="D123" t="s">
        <v>163</v>
      </c>
      <c r="E123">
        <v>82385.618979299994</v>
      </c>
      <c r="F123">
        <v>236.6</v>
      </c>
      <c r="G123">
        <v>68.856502610651305</v>
      </c>
      <c r="H123">
        <v>-11.776186887587199</v>
      </c>
      <c r="I123">
        <v>-23.689707489545199</v>
      </c>
      <c r="J123">
        <v>1.85539463821943</v>
      </c>
      <c r="K123">
        <v>264.12828880557498</v>
      </c>
      <c r="L123">
        <v>254.41385594010299</v>
      </c>
      <c r="M123">
        <v>41.509899320552599</v>
      </c>
      <c r="N123">
        <v>1.7588810055439501</v>
      </c>
      <c r="O123">
        <v>41.737109044801301</v>
      </c>
      <c r="P123">
        <v>101.01954120645701</v>
      </c>
      <c r="Q123">
        <v>0.13309624287535801</v>
      </c>
    </row>
    <row r="124" spans="1:17" x14ac:dyDescent="0.3">
      <c r="A124" t="s">
        <v>320</v>
      </c>
      <c r="B124" t="s">
        <v>321</v>
      </c>
      <c r="C124" t="s">
        <v>3112</v>
      </c>
      <c r="D124" t="s">
        <v>24</v>
      </c>
      <c r="E124">
        <v>82292.829816319994</v>
      </c>
      <c r="F124">
        <v>1056.4000000000001</v>
      </c>
      <c r="G124">
        <v>-54.544415127342297</v>
      </c>
      <c r="H124">
        <v>-23.537849523523299</v>
      </c>
      <c r="I124">
        <v>-37.982598212837203</v>
      </c>
      <c r="J124">
        <v>-18.1284105594492</v>
      </c>
      <c r="K124">
        <v>1336.3807907627599</v>
      </c>
      <c r="L124">
        <v>1412.0937999042301</v>
      </c>
      <c r="M124">
        <v>9.4179146664906597</v>
      </c>
      <c r="N124">
        <v>2.1669110056565399</v>
      </c>
      <c r="O124">
        <v>60.403256342294497</v>
      </c>
      <c r="P124">
        <v>3.7619094391513501</v>
      </c>
      <c r="Q124">
        <v>-5.1457539007241003E-2</v>
      </c>
    </row>
    <row r="125" spans="1:17" x14ac:dyDescent="0.3">
      <c r="A125" t="s">
        <v>322</v>
      </c>
      <c r="B125" t="s">
        <v>323</v>
      </c>
      <c r="C125" t="s">
        <v>3123</v>
      </c>
      <c r="D125" t="s">
        <v>324</v>
      </c>
      <c r="E125">
        <v>82137.244049999994</v>
      </c>
      <c r="F125">
        <v>4072.45</v>
      </c>
      <c r="G125">
        <v>79.588140360843397</v>
      </c>
      <c r="H125">
        <v>1.75124981739187</v>
      </c>
      <c r="I125">
        <v>65.693441468852598</v>
      </c>
      <c r="J125">
        <v>-4.21554717212085</v>
      </c>
      <c r="K125">
        <v>4282.5599816204303</v>
      </c>
      <c r="L125">
        <v>3590.59844817066</v>
      </c>
      <c r="M125">
        <v>37.351902884764101</v>
      </c>
      <c r="N125">
        <v>1.3158066497469101</v>
      </c>
      <c r="O125">
        <v>43.893724907610803</v>
      </c>
      <c r="P125">
        <v>126.826890943522</v>
      </c>
      <c r="Q125">
        <v>0.23854031705017101</v>
      </c>
    </row>
    <row r="126" spans="1:17" x14ac:dyDescent="0.3">
      <c r="A126" t="s">
        <v>325</v>
      </c>
      <c r="B126" t="s">
        <v>326</v>
      </c>
      <c r="C126" t="s">
        <v>3116</v>
      </c>
      <c r="D126" t="s">
        <v>51</v>
      </c>
      <c r="E126">
        <v>81611.340055844994</v>
      </c>
      <c r="F126">
        <v>1405.15</v>
      </c>
      <c r="G126">
        <v>35.9667578991045</v>
      </c>
      <c r="H126">
        <v>-0.90459504025705895</v>
      </c>
      <c r="I126">
        <v>14.136443692692501</v>
      </c>
      <c r="J126">
        <v>-2.5038803436829098</v>
      </c>
      <c r="K126">
        <v>1463.71043759235</v>
      </c>
      <c r="L126">
        <v>1286.16657549603</v>
      </c>
      <c r="M126">
        <v>27.714232810130099</v>
      </c>
      <c r="N126">
        <v>0.52895266120713702</v>
      </c>
      <c r="O126">
        <v>13.2975127210618</v>
      </c>
      <c r="P126">
        <v>68.352003833942305</v>
      </c>
      <c r="Q126">
        <v>8.5663866524601007E-2</v>
      </c>
    </row>
    <row r="127" spans="1:17" x14ac:dyDescent="0.3">
      <c r="A127" t="s">
        <v>327</v>
      </c>
      <c r="B127" t="s">
        <v>328</v>
      </c>
      <c r="C127" t="s">
        <v>3110</v>
      </c>
      <c r="D127" t="s">
        <v>18</v>
      </c>
      <c r="E127">
        <v>80357.217354505003</v>
      </c>
      <c r="F127">
        <v>377.65</v>
      </c>
      <c r="G127">
        <v>103.154508095697</v>
      </c>
      <c r="H127">
        <v>-5.38277058616913</v>
      </c>
      <c r="I127">
        <v>6.66722449199764</v>
      </c>
      <c r="J127">
        <v>-2.6694222799726002</v>
      </c>
      <c r="K127">
        <v>401.95884101804597</v>
      </c>
      <c r="L127">
        <v>352.30053088402099</v>
      </c>
      <c r="M127">
        <v>40.6415617115684</v>
      </c>
      <c r="N127">
        <v>0.82690941294504605</v>
      </c>
      <c r="O127">
        <v>21.051237918707798</v>
      </c>
      <c r="P127">
        <v>134.468129139072</v>
      </c>
      <c r="Q127">
        <v>6.4422759613684002E-2</v>
      </c>
    </row>
    <row r="128" spans="1:17" x14ac:dyDescent="0.3">
      <c r="A128" t="s">
        <v>329</v>
      </c>
      <c r="B128" t="s">
        <v>330</v>
      </c>
      <c r="C128" t="s">
        <v>3125</v>
      </c>
      <c r="D128" t="s">
        <v>134</v>
      </c>
      <c r="E128">
        <v>79905.318814879996</v>
      </c>
      <c r="F128">
        <v>2873.65</v>
      </c>
      <c r="G128">
        <v>48.125341076924599</v>
      </c>
      <c r="H128">
        <v>-1.51631215306232</v>
      </c>
      <c r="I128">
        <v>0.85815329869017098</v>
      </c>
      <c r="J128">
        <v>1.6976602728576899</v>
      </c>
      <c r="K128">
        <v>3003.0612313075799</v>
      </c>
      <c r="L128">
        <v>2730.23881309021</v>
      </c>
      <c r="M128">
        <v>42.888699090345803</v>
      </c>
      <c r="N128">
        <v>0.907443995420813</v>
      </c>
      <c r="O128">
        <v>18.410384006403</v>
      </c>
      <c r="P128">
        <v>80.058899088317304</v>
      </c>
      <c r="Q128">
        <v>9.6214175637620008E-3</v>
      </c>
    </row>
    <row r="129" spans="1:17" x14ac:dyDescent="0.3">
      <c r="A129" t="s">
        <v>331</v>
      </c>
      <c r="B129" t="s">
        <v>332</v>
      </c>
      <c r="C129" t="s">
        <v>3112</v>
      </c>
      <c r="D129" t="s">
        <v>34</v>
      </c>
      <c r="E129">
        <v>79214.95172261</v>
      </c>
      <c r="F129">
        <v>588.1</v>
      </c>
      <c r="G129">
        <v>15.714742888653801</v>
      </c>
      <c r="H129">
        <v>13.949425016068099</v>
      </c>
      <c r="I129">
        <v>-0.41118598608792301</v>
      </c>
      <c r="J129">
        <v>15.894304529476299</v>
      </c>
      <c r="K129">
        <v>532.39426452599605</v>
      </c>
      <c r="L129">
        <v>514.036361391627</v>
      </c>
      <c r="M129">
        <v>82.096056398142295</v>
      </c>
      <c r="N129">
        <v>1.4622848732764899</v>
      </c>
      <c r="O129">
        <v>7.5837442611800698</v>
      </c>
      <c r="P129">
        <v>50.447684829879698</v>
      </c>
      <c r="Q129">
        <v>0.15266667624035901</v>
      </c>
    </row>
    <row r="130" spans="1:17" x14ac:dyDescent="0.3">
      <c r="A130" t="s">
        <v>333</v>
      </c>
      <c r="B130" t="s">
        <v>334</v>
      </c>
      <c r="C130" t="s">
        <v>3112</v>
      </c>
      <c r="D130" t="s">
        <v>54</v>
      </c>
      <c r="E130">
        <v>79028.166943350006</v>
      </c>
      <c r="F130">
        <v>1968.5</v>
      </c>
      <c r="G130">
        <v>21.181019283102099</v>
      </c>
      <c r="H130">
        <v>1.16842010857267</v>
      </c>
      <c r="I130">
        <v>6.7246723450560504</v>
      </c>
      <c r="J130">
        <v>3.3739499038808498</v>
      </c>
      <c r="K130">
        <v>1937.4323859915901</v>
      </c>
      <c r="L130">
        <v>1739.1923063066799</v>
      </c>
      <c r="M130">
        <v>58.622475023086302</v>
      </c>
      <c r="N130">
        <v>0.76128252417377595</v>
      </c>
      <c r="O130">
        <v>5.6007112014224001</v>
      </c>
      <c r="P130">
        <v>61.883223684210499</v>
      </c>
      <c r="Q130">
        <v>6.4269729607660002E-3</v>
      </c>
    </row>
    <row r="131" spans="1:17" x14ac:dyDescent="0.3">
      <c r="A131" t="s">
        <v>335</v>
      </c>
      <c r="B131" t="s">
        <v>336</v>
      </c>
      <c r="C131" t="s">
        <v>3110</v>
      </c>
      <c r="D131" t="s">
        <v>191</v>
      </c>
      <c r="E131">
        <v>78476.948472464996</v>
      </c>
      <c r="F131">
        <v>713.55</v>
      </c>
      <c r="G131">
        <v>-0.58340641744584598</v>
      </c>
      <c r="H131">
        <v>-4.0889846485583998</v>
      </c>
      <c r="I131">
        <v>-30.879638680184101</v>
      </c>
      <c r="J131">
        <v>2.2573756549197399</v>
      </c>
      <c r="K131">
        <v>780.00149302918101</v>
      </c>
      <c r="L131">
        <v>878.83514179800795</v>
      </c>
      <c r="M131">
        <v>39.455562415144101</v>
      </c>
      <c r="N131">
        <v>0.42051733226562399</v>
      </c>
      <c r="O131">
        <v>76.497792726508294</v>
      </c>
      <c r="P131">
        <v>35.3984819734345</v>
      </c>
      <c r="Q131">
        <v>-2.1583364818393999E-2</v>
      </c>
    </row>
    <row r="132" spans="1:17" x14ac:dyDescent="0.3">
      <c r="A132" t="s">
        <v>337</v>
      </c>
      <c r="B132" t="s">
        <v>338</v>
      </c>
      <c r="C132" t="s">
        <v>3112</v>
      </c>
      <c r="D132" t="s">
        <v>128</v>
      </c>
      <c r="E132">
        <v>77274.709316759996</v>
      </c>
      <c r="F132">
        <v>1703.4</v>
      </c>
      <c r="G132">
        <v>114.00561098444</v>
      </c>
      <c r="H132">
        <v>6.82827254846445</v>
      </c>
      <c r="I132">
        <v>26.987004239410901</v>
      </c>
      <c r="J132">
        <v>5.6313352909859002</v>
      </c>
      <c r="K132">
        <v>1668.2592630251299</v>
      </c>
      <c r="L132">
        <v>1388.6254954589399</v>
      </c>
      <c r="M132">
        <v>61.309760224837198</v>
      </c>
      <c r="N132">
        <v>0.43729404752047002</v>
      </c>
      <c r="O132">
        <v>15.445579429376499</v>
      </c>
      <c r="P132">
        <v>156.42029203672999</v>
      </c>
      <c r="Q132">
        <v>2.6913618804632999E-2</v>
      </c>
    </row>
    <row r="133" spans="1:17" x14ac:dyDescent="0.3">
      <c r="A133" t="s">
        <v>339</v>
      </c>
      <c r="B133" t="s">
        <v>340</v>
      </c>
      <c r="C133" t="s">
        <v>3110</v>
      </c>
      <c r="D133" t="s">
        <v>70</v>
      </c>
      <c r="E133">
        <v>76645.759111919993</v>
      </c>
      <c r="F133">
        <v>471.2</v>
      </c>
      <c r="G133">
        <v>105.486365823542</v>
      </c>
      <c r="H133">
        <v>-12.6545163294945</v>
      </c>
      <c r="I133">
        <v>6.2926581885283497</v>
      </c>
      <c r="J133">
        <v>-6.8039042049540503</v>
      </c>
      <c r="K133">
        <v>559.46504925356703</v>
      </c>
      <c r="L133">
        <v>479.76240424853302</v>
      </c>
      <c r="M133">
        <v>24.322948953750299</v>
      </c>
      <c r="N133">
        <v>0.48709337920038098</v>
      </c>
      <c r="O133">
        <v>62.966893039049197</v>
      </c>
      <c r="P133">
        <v>141.06412005457</v>
      </c>
      <c r="Q133">
        <v>0.12097970512553199</v>
      </c>
    </row>
    <row r="134" spans="1:17" hidden="1" x14ac:dyDescent="0.3">
      <c r="A134" t="s">
        <v>341</v>
      </c>
      <c r="B134" t="s">
        <v>342</v>
      </c>
      <c r="C134" t="s">
        <v>3113</v>
      </c>
      <c r="D134" t="s">
        <v>27</v>
      </c>
      <c r="E134">
        <v>71452.5</v>
      </c>
      <c r="F134">
        <v>1429.05</v>
      </c>
      <c r="G134">
        <v>48.543374683891798</v>
      </c>
      <c r="H134">
        <v>2.3359572769341499</v>
      </c>
      <c r="I134">
        <v>57.242332566490703</v>
      </c>
      <c r="J134">
        <v>0.12496172818171</v>
      </c>
      <c r="K134">
        <v>1364.8948300357499</v>
      </c>
      <c r="M134">
        <v>43.389866687745702</v>
      </c>
      <c r="N134">
        <v>0.91916718330135605</v>
      </c>
      <c r="O134">
        <v>9.7232427136909099</v>
      </c>
      <c r="P134">
        <v>89.278145695364202</v>
      </c>
    </row>
    <row r="135" spans="1:17" x14ac:dyDescent="0.3">
      <c r="A135" t="s">
        <v>343</v>
      </c>
      <c r="B135" t="s">
        <v>344</v>
      </c>
      <c r="C135" t="s">
        <v>3125</v>
      </c>
      <c r="D135" t="s">
        <v>134</v>
      </c>
      <c r="E135">
        <v>70908.964443000004</v>
      </c>
      <c r="F135">
        <v>1646.25</v>
      </c>
      <c r="G135">
        <v>91.953496266828097</v>
      </c>
      <c r="H135">
        <v>-7.2498537205471996</v>
      </c>
      <c r="I135">
        <v>11.592103200422301</v>
      </c>
      <c r="J135">
        <v>-5.3121660307920697</v>
      </c>
      <c r="K135">
        <v>1775.72560443976</v>
      </c>
      <c r="L135">
        <v>1552.86624155504</v>
      </c>
      <c r="M135">
        <v>18.870571182779301</v>
      </c>
      <c r="N135">
        <v>0.39346077569903398</v>
      </c>
      <c r="O135">
        <v>26.0318906605922</v>
      </c>
      <c r="P135">
        <v>124.361158432708</v>
      </c>
      <c r="Q135">
        <v>0.14646995203777699</v>
      </c>
    </row>
    <row r="136" spans="1:17" hidden="1" x14ac:dyDescent="0.3">
      <c r="A136" t="s">
        <v>345</v>
      </c>
      <c r="B136" t="s">
        <v>346</v>
      </c>
      <c r="C136" t="s">
        <v>3127</v>
      </c>
      <c r="D136" t="s">
        <v>289</v>
      </c>
      <c r="E136">
        <v>70144.502283834998</v>
      </c>
      <c r="F136">
        <v>2441.65</v>
      </c>
      <c r="G136">
        <v>-22.7736046317827</v>
      </c>
      <c r="H136">
        <v>0.239578331705915</v>
      </c>
      <c r="I136">
        <v>-3.2866770682681201</v>
      </c>
      <c r="J136">
        <v>-5.0683547001471796</v>
      </c>
      <c r="O136">
        <v>7.4846927282779996</v>
      </c>
      <c r="P136">
        <v>6.1586956521738996</v>
      </c>
    </row>
    <row r="137" spans="1:17" x14ac:dyDescent="0.3">
      <c r="A137" t="s">
        <v>347</v>
      </c>
      <c r="B137" t="s">
        <v>348</v>
      </c>
      <c r="C137" t="s">
        <v>3125</v>
      </c>
      <c r="D137" t="s">
        <v>134</v>
      </c>
      <c r="E137">
        <v>70093.421237674993</v>
      </c>
      <c r="F137">
        <v>1927.75</v>
      </c>
      <c r="G137">
        <v>45.338897440215597</v>
      </c>
      <c r="H137">
        <v>9.6714953571430708</v>
      </c>
      <c r="I137">
        <v>22.279446103983201</v>
      </c>
      <c r="J137">
        <v>1.8779374019083801</v>
      </c>
      <c r="K137">
        <v>1873.09838386246</v>
      </c>
      <c r="L137">
        <v>1668.88288726728</v>
      </c>
      <c r="M137">
        <v>57.952882460747098</v>
      </c>
      <c r="N137">
        <v>1.5126317002963501</v>
      </c>
      <c r="O137">
        <v>7.13007392037348</v>
      </c>
      <c r="P137">
        <v>76.979573100757406</v>
      </c>
      <c r="Q137">
        <v>8.3002350177536002E-2</v>
      </c>
    </row>
    <row r="138" spans="1:17" x14ac:dyDescent="0.3">
      <c r="A138" t="s">
        <v>349</v>
      </c>
      <c r="B138" t="s">
        <v>350</v>
      </c>
      <c r="C138" t="s">
        <v>3122</v>
      </c>
      <c r="D138" t="s">
        <v>88</v>
      </c>
      <c r="E138">
        <v>69530.837085824998</v>
      </c>
      <c r="F138">
        <v>674.25</v>
      </c>
      <c r="G138">
        <v>104.335450521799</v>
      </c>
      <c r="H138">
        <v>0.68575415737165402</v>
      </c>
      <c r="I138">
        <v>55.1432217786016</v>
      </c>
      <c r="J138">
        <v>1.6433631261514401</v>
      </c>
      <c r="K138">
        <v>673.78231091870896</v>
      </c>
      <c r="L138">
        <v>517.86303150289598</v>
      </c>
      <c r="M138">
        <v>34.0670269823311</v>
      </c>
      <c r="N138">
        <v>0.73915569987541696</v>
      </c>
      <c r="O138">
        <v>16.6110493140526</v>
      </c>
      <c r="P138">
        <v>140.58876003568199</v>
      </c>
      <c r="Q138">
        <v>0.23638429853923901</v>
      </c>
    </row>
    <row r="139" spans="1:17" x14ac:dyDescent="0.3">
      <c r="A139" t="s">
        <v>351</v>
      </c>
      <c r="B139" t="s">
        <v>352</v>
      </c>
      <c r="C139" t="s">
        <v>3116</v>
      </c>
      <c r="D139" t="s">
        <v>51</v>
      </c>
      <c r="E139">
        <v>69295.091400000005</v>
      </c>
      <c r="F139">
        <v>5795.6</v>
      </c>
      <c r="G139">
        <v>29.821182976515502</v>
      </c>
      <c r="H139">
        <v>1.4837410046577499</v>
      </c>
      <c r="I139">
        <v>12.2362272381402</v>
      </c>
      <c r="J139">
        <v>-3.6179001323295599</v>
      </c>
      <c r="K139">
        <v>5991.6616469268802</v>
      </c>
      <c r="L139">
        <v>5372.8695265155302</v>
      </c>
      <c r="M139">
        <v>39.715523553860301</v>
      </c>
      <c r="N139">
        <v>0.77308475188583003</v>
      </c>
      <c r="O139">
        <v>11.117054317068099</v>
      </c>
      <c r="P139">
        <v>58.774861651416302</v>
      </c>
      <c r="Q139">
        <v>5.0205057134759999E-2</v>
      </c>
    </row>
    <row r="140" spans="1:17" x14ac:dyDescent="0.3">
      <c r="A140" t="s">
        <v>353</v>
      </c>
      <c r="B140" t="s">
        <v>354</v>
      </c>
      <c r="C140" t="s">
        <v>3126</v>
      </c>
      <c r="D140" t="s">
        <v>160</v>
      </c>
      <c r="E140">
        <v>68197.922375469905</v>
      </c>
      <c r="F140">
        <v>4495.55</v>
      </c>
      <c r="G140">
        <v>6.9647642004367203</v>
      </c>
      <c r="H140">
        <v>6.5318462754744205E-2</v>
      </c>
      <c r="I140">
        <v>15.347790248005101</v>
      </c>
      <c r="J140">
        <v>3.01650669266495</v>
      </c>
      <c r="K140">
        <v>4459.6188644623699</v>
      </c>
      <c r="L140">
        <v>4066.3670107315402</v>
      </c>
      <c r="M140">
        <v>46.276256409895502</v>
      </c>
      <c r="N140">
        <v>0.61306388441683202</v>
      </c>
      <c r="O140">
        <v>6.8623416489639704</v>
      </c>
      <c r="P140">
        <v>39.613354037267001</v>
      </c>
      <c r="Q140">
        <v>5.1776179498852E-2</v>
      </c>
    </row>
    <row r="141" spans="1:17" x14ac:dyDescent="0.3">
      <c r="A141" t="s">
        <v>355</v>
      </c>
      <c r="B141" t="s">
        <v>356</v>
      </c>
      <c r="C141" t="s">
        <v>3124</v>
      </c>
      <c r="D141" t="s">
        <v>128</v>
      </c>
      <c r="E141">
        <v>67152</v>
      </c>
      <c r="F141">
        <v>839.4</v>
      </c>
      <c r="G141">
        <v>-0.61762258321815</v>
      </c>
      <c r="H141">
        <v>-4.8318928336517502</v>
      </c>
      <c r="I141">
        <v>-26.871103577505298</v>
      </c>
      <c r="J141">
        <v>6.9114963706668397E-3</v>
      </c>
      <c r="K141">
        <v>893.09898114151599</v>
      </c>
      <c r="L141">
        <v>912.99411217016996</v>
      </c>
      <c r="M141">
        <v>31.891462511376901</v>
      </c>
      <c r="N141">
        <v>0.82802503812414496</v>
      </c>
      <c r="O141">
        <v>35.680247796044803</v>
      </c>
      <c r="P141">
        <v>29.198091426812301</v>
      </c>
      <c r="Q141">
        <v>-4.0040684229079998E-2</v>
      </c>
    </row>
    <row r="142" spans="1:17" x14ac:dyDescent="0.3">
      <c r="A142" t="s">
        <v>357</v>
      </c>
      <c r="B142" t="s">
        <v>358</v>
      </c>
      <c r="C142" t="s">
        <v>3126</v>
      </c>
      <c r="D142" t="s">
        <v>160</v>
      </c>
      <c r="E142">
        <v>67049.813290874998</v>
      </c>
      <c r="F142">
        <v>2261.9499999999998</v>
      </c>
      <c r="G142">
        <v>-23.474112655921498</v>
      </c>
      <c r="H142">
        <v>-2.7922313162676602</v>
      </c>
      <c r="I142">
        <v>-21.3803840027104</v>
      </c>
      <c r="J142">
        <v>1.58717615384783</v>
      </c>
      <c r="K142">
        <v>2373.0275006568199</v>
      </c>
      <c r="L142">
        <v>2407.01349331753</v>
      </c>
      <c r="M142">
        <v>45.508324540683901</v>
      </c>
      <c r="N142">
        <v>1.38200519361353</v>
      </c>
      <c r="O142">
        <v>19.098565397113099</v>
      </c>
      <c r="P142">
        <v>8.2738978507491208</v>
      </c>
      <c r="Q142">
        <v>-3.2826413985246002E-2</v>
      </c>
    </row>
    <row r="143" spans="1:17" x14ac:dyDescent="0.3">
      <c r="A143" t="s">
        <v>359</v>
      </c>
      <c r="B143" t="s">
        <v>360</v>
      </c>
      <c r="C143" t="s">
        <v>3118</v>
      </c>
      <c r="D143" t="s">
        <v>120</v>
      </c>
      <c r="E143">
        <v>66139.193118759998</v>
      </c>
      <c r="F143">
        <v>1420.55</v>
      </c>
      <c r="G143">
        <v>10.9720705833961</v>
      </c>
      <c r="H143">
        <v>-3.7713437258167599</v>
      </c>
      <c r="I143">
        <v>4.0689735093258399</v>
      </c>
      <c r="J143">
        <v>-1.55140753118581</v>
      </c>
      <c r="K143">
        <v>1504.6923163675499</v>
      </c>
      <c r="L143">
        <v>1426.04859125086</v>
      </c>
      <c r="M143">
        <v>30.799077906431901</v>
      </c>
      <c r="N143">
        <v>0.81999213176321495</v>
      </c>
      <c r="O143">
        <v>27.0282637006793</v>
      </c>
      <c r="P143">
        <v>41.729023246532897</v>
      </c>
      <c r="Q143">
        <v>7.0303803521694005E-2</v>
      </c>
    </row>
    <row r="144" spans="1:17" x14ac:dyDescent="0.3">
      <c r="A144" t="s">
        <v>361</v>
      </c>
      <c r="B144" t="s">
        <v>362</v>
      </c>
      <c r="C144" t="s">
        <v>3119</v>
      </c>
      <c r="D144" t="s">
        <v>363</v>
      </c>
      <c r="E144">
        <v>65721.766792099996</v>
      </c>
      <c r="F144">
        <v>224.26</v>
      </c>
      <c r="G144">
        <v>16.681925509892501</v>
      </c>
      <c r="H144">
        <v>-0.69597824360086402</v>
      </c>
      <c r="I144">
        <v>-19.5272521141626</v>
      </c>
      <c r="J144">
        <v>3.2390313656214502</v>
      </c>
      <c r="K144">
        <v>226.330602251779</v>
      </c>
      <c r="L144">
        <v>221.91471084035601</v>
      </c>
      <c r="M144">
        <v>52.458838177479002</v>
      </c>
      <c r="N144">
        <v>0.89360481279738302</v>
      </c>
      <c r="O144">
        <v>27.686613751895099</v>
      </c>
      <c r="P144">
        <v>47.055737704918002</v>
      </c>
      <c r="Q144">
        <v>9.9172127729687004E-2</v>
      </c>
    </row>
    <row r="145" spans="1:17" x14ac:dyDescent="0.3">
      <c r="A145" t="s">
        <v>364</v>
      </c>
      <c r="B145" t="s">
        <v>365</v>
      </c>
      <c r="C145" t="s">
        <v>3121</v>
      </c>
      <c r="D145" t="s">
        <v>80</v>
      </c>
      <c r="E145">
        <v>65478.940119519997</v>
      </c>
      <c r="F145">
        <v>316.10000000000002</v>
      </c>
      <c r="G145">
        <v>59.048326690362998</v>
      </c>
      <c r="H145">
        <v>-4.40429394663553</v>
      </c>
      <c r="I145">
        <v>18.760232162566801</v>
      </c>
      <c r="J145">
        <v>7.4334167396839703</v>
      </c>
      <c r="K145">
        <v>317.830093669701</v>
      </c>
      <c r="L145">
        <v>281.39020731078602</v>
      </c>
      <c r="M145">
        <v>57.754062112119598</v>
      </c>
      <c r="N145">
        <v>1.44670038753553</v>
      </c>
      <c r="O145">
        <v>14.1885479278709</v>
      </c>
      <c r="P145">
        <v>88.5475693408887</v>
      </c>
    </row>
    <row r="146" spans="1:17" x14ac:dyDescent="0.3">
      <c r="A146" t="s">
        <v>366</v>
      </c>
      <c r="B146" t="s">
        <v>367</v>
      </c>
      <c r="C146" t="s">
        <v>3126</v>
      </c>
      <c r="D146" t="s">
        <v>278</v>
      </c>
      <c r="E146">
        <v>65368.651245039997</v>
      </c>
      <c r="F146">
        <v>7664.8</v>
      </c>
      <c r="G146">
        <v>0.45235221809993198</v>
      </c>
      <c r="H146">
        <v>-4.7447711029409501</v>
      </c>
      <c r="I146">
        <v>-14.8383714857773</v>
      </c>
      <c r="J146">
        <v>-4.98216909524721</v>
      </c>
      <c r="K146">
        <v>8001.4305919256803</v>
      </c>
      <c r="L146">
        <v>7462.3044075223397</v>
      </c>
      <c r="M146">
        <v>23.418036228105699</v>
      </c>
      <c r="N146">
        <v>0.49343218776978498</v>
      </c>
      <c r="O146">
        <v>29.6191681452875</v>
      </c>
      <c r="P146">
        <v>43.939906103286397</v>
      </c>
      <c r="Q146">
        <v>0.125732020547938</v>
      </c>
    </row>
    <row r="147" spans="1:17" x14ac:dyDescent="0.3">
      <c r="A147" t="s">
        <v>368</v>
      </c>
      <c r="B147" t="s">
        <v>369</v>
      </c>
      <c r="C147" t="s">
        <v>3112</v>
      </c>
      <c r="D147" t="s">
        <v>43</v>
      </c>
      <c r="E147">
        <v>65272.451999999997</v>
      </c>
      <c r="F147">
        <v>372.05</v>
      </c>
      <c r="G147">
        <v>37.603012304986699</v>
      </c>
      <c r="H147">
        <v>-2.91482220564829</v>
      </c>
      <c r="I147">
        <v>-0.11977940146895499</v>
      </c>
      <c r="J147">
        <v>1.09166888635403</v>
      </c>
      <c r="K147">
        <v>384.72242899991898</v>
      </c>
      <c r="L147">
        <v>360.36203389900498</v>
      </c>
      <c r="M147">
        <v>41.2407489635386</v>
      </c>
      <c r="N147">
        <v>0.25824576130692001</v>
      </c>
      <c r="O147">
        <v>25.735788200510601</v>
      </c>
      <c r="P147">
        <v>68.006321968841704</v>
      </c>
      <c r="Q147">
        <v>0.113855893127769</v>
      </c>
    </row>
    <row r="148" spans="1:17" x14ac:dyDescent="0.3">
      <c r="A148" t="s">
        <v>370</v>
      </c>
      <c r="B148" t="s">
        <v>371</v>
      </c>
      <c r="C148" t="s">
        <v>3112</v>
      </c>
      <c r="D148" t="s">
        <v>372</v>
      </c>
      <c r="E148">
        <v>65069.212341600003</v>
      </c>
      <c r="F148">
        <v>684</v>
      </c>
      <c r="G148">
        <v>-36.0092355488786</v>
      </c>
      <c r="H148">
        <v>-6.8621479479730496</v>
      </c>
      <c r="I148">
        <v>-13.762426082661699</v>
      </c>
      <c r="J148">
        <v>-2.6343790058553802</v>
      </c>
      <c r="K148">
        <v>734.87467548454299</v>
      </c>
      <c r="L148">
        <v>740.59520658669305</v>
      </c>
      <c r="M148">
        <v>31.458110069930399</v>
      </c>
      <c r="N148">
        <v>1.0200106996540199</v>
      </c>
      <c r="O148">
        <v>19.502923976608098</v>
      </c>
      <c r="P148">
        <v>5.5637009028474296</v>
      </c>
      <c r="Q148">
        <v>-0.15176971674352199</v>
      </c>
    </row>
    <row r="149" spans="1:17" x14ac:dyDescent="0.3">
      <c r="A149" t="s">
        <v>373</v>
      </c>
      <c r="B149" t="s">
        <v>374</v>
      </c>
      <c r="C149" t="s">
        <v>3112</v>
      </c>
      <c r="D149" t="s">
        <v>24</v>
      </c>
      <c r="E149">
        <v>64953.884089304003</v>
      </c>
      <c r="F149">
        <v>20.72</v>
      </c>
      <c r="G149">
        <v>2.7392607119049699</v>
      </c>
      <c r="H149">
        <v>-2.7006552892559101</v>
      </c>
      <c r="I149">
        <v>-28.444586193073601</v>
      </c>
      <c r="J149">
        <v>4.71547914259284</v>
      </c>
      <c r="K149">
        <v>22.076014055303599</v>
      </c>
      <c r="L149">
        <v>22.719147970950299</v>
      </c>
      <c r="M149">
        <v>50.025713857774598</v>
      </c>
      <c r="N149">
        <v>0.74785249324528802</v>
      </c>
      <c r="O149">
        <v>58.542471042471</v>
      </c>
      <c r="P149">
        <v>30.725552050473102</v>
      </c>
      <c r="Q149">
        <v>4.6717602950699003E-2</v>
      </c>
    </row>
    <row r="150" spans="1:17" x14ac:dyDescent="0.3">
      <c r="A150" t="s">
        <v>375</v>
      </c>
      <c r="B150" t="s">
        <v>376</v>
      </c>
      <c r="C150" t="s">
        <v>3114</v>
      </c>
      <c r="D150" t="s">
        <v>377</v>
      </c>
      <c r="E150">
        <v>63971.730422159999</v>
      </c>
      <c r="F150">
        <v>1767.2</v>
      </c>
      <c r="G150">
        <v>7.8629130040188802</v>
      </c>
      <c r="H150">
        <v>10.505509849930201</v>
      </c>
      <c r="I150">
        <v>9.2991161236445201</v>
      </c>
      <c r="J150">
        <v>1.9765431517583201</v>
      </c>
      <c r="K150">
        <v>1752.5840201010999</v>
      </c>
      <c r="L150">
        <v>1615.4573283714601</v>
      </c>
      <c r="M150">
        <v>57.828724761729603</v>
      </c>
      <c r="N150">
        <v>0.72263411223086904</v>
      </c>
      <c r="O150">
        <v>12.7320054323223</v>
      </c>
      <c r="P150">
        <v>51.049190136330601</v>
      </c>
      <c r="Q150">
        <v>6.9088376271252999E-2</v>
      </c>
    </row>
    <row r="151" spans="1:17" x14ac:dyDescent="0.3">
      <c r="A151" t="s">
        <v>378</v>
      </c>
      <c r="B151" t="s">
        <v>379</v>
      </c>
      <c r="C151" t="s">
        <v>3122</v>
      </c>
      <c r="D151" t="s">
        <v>91</v>
      </c>
      <c r="E151">
        <v>63757.385919809902</v>
      </c>
      <c r="F151">
        <v>546.9</v>
      </c>
      <c r="G151">
        <v>-26.955976207177599</v>
      </c>
      <c r="H151">
        <v>-5.60553369729762</v>
      </c>
      <c r="I151">
        <v>-0.138719759564675</v>
      </c>
      <c r="J151">
        <v>2.1597343386808499</v>
      </c>
      <c r="K151">
        <v>568.87143628040496</v>
      </c>
      <c r="L151">
        <v>554.35944972558798</v>
      </c>
      <c r="M151">
        <v>39.2933276497603</v>
      </c>
      <c r="N151">
        <v>0.48644355924754601</v>
      </c>
      <c r="O151">
        <v>15.1033095629914</v>
      </c>
      <c r="P151">
        <v>24.5785876993166</v>
      </c>
      <c r="Q151">
        <v>-7.6742368898347998E-2</v>
      </c>
    </row>
    <row r="152" spans="1:17" x14ac:dyDescent="0.3">
      <c r="A152" t="s">
        <v>380</v>
      </c>
      <c r="B152" t="s">
        <v>381</v>
      </c>
      <c r="C152" t="s">
        <v>3123</v>
      </c>
      <c r="D152" t="s">
        <v>194</v>
      </c>
      <c r="E152">
        <v>61485.850732163999</v>
      </c>
      <c r="F152">
        <v>209.39</v>
      </c>
      <c r="G152">
        <v>-2.4926852788875502</v>
      </c>
      <c r="H152">
        <v>-7.3763431573237197</v>
      </c>
      <c r="I152">
        <v>1.00956514984951</v>
      </c>
      <c r="J152">
        <v>-1.37772050095361</v>
      </c>
      <c r="K152">
        <v>229.38064358875999</v>
      </c>
      <c r="L152">
        <v>215.78486321395499</v>
      </c>
      <c r="M152">
        <v>25.320506096416</v>
      </c>
      <c r="N152">
        <v>0.85473225112300499</v>
      </c>
      <c r="O152">
        <v>26.390945126319298</v>
      </c>
      <c r="P152">
        <v>32.903840050777497</v>
      </c>
      <c r="Q152">
        <v>3.1226489372407001E-2</v>
      </c>
    </row>
    <row r="153" spans="1:17" x14ac:dyDescent="0.3">
      <c r="A153" t="s">
        <v>382</v>
      </c>
      <c r="B153" t="s">
        <v>383</v>
      </c>
      <c r="C153" t="s">
        <v>3116</v>
      </c>
      <c r="D153" t="s">
        <v>51</v>
      </c>
      <c r="E153">
        <v>60362.679698380001</v>
      </c>
      <c r="F153">
        <v>28406.9</v>
      </c>
      <c r="G153">
        <v>-0.81131826171252897</v>
      </c>
      <c r="H153">
        <v>2.3991414470218801</v>
      </c>
      <c r="I153">
        <v>-0.26523901365791303</v>
      </c>
      <c r="J153">
        <v>-1.4298919671615899</v>
      </c>
      <c r="K153">
        <v>28644.4635512532</v>
      </c>
      <c r="L153">
        <v>27305.5111414887</v>
      </c>
      <c r="M153">
        <v>43.355182914284001</v>
      </c>
      <c r="N153">
        <v>0.675043646820077</v>
      </c>
      <c r="O153">
        <v>7.4422059429222998</v>
      </c>
      <c r="P153">
        <v>29.122272727272701</v>
      </c>
      <c r="Q153">
        <v>2.1893159457841E-2</v>
      </c>
    </row>
    <row r="154" spans="1:17" x14ac:dyDescent="0.3">
      <c r="A154" t="s">
        <v>384</v>
      </c>
      <c r="B154" t="s">
        <v>385</v>
      </c>
      <c r="C154" t="s">
        <v>3112</v>
      </c>
      <c r="D154" t="s">
        <v>386</v>
      </c>
      <c r="E154">
        <v>58762.139269334999</v>
      </c>
      <c r="F154">
        <v>4340.6499999999996</v>
      </c>
      <c r="G154">
        <v>101.56545404311601</v>
      </c>
      <c r="H154">
        <v>24.970006115314899</v>
      </c>
      <c r="I154">
        <v>47.8907212043746</v>
      </c>
      <c r="J154">
        <v>4.5701747951695797</v>
      </c>
      <c r="K154">
        <v>3744.8715224314201</v>
      </c>
      <c r="L154">
        <v>2848.7100859932498</v>
      </c>
      <c r="M154">
        <v>53.1036558759779</v>
      </c>
      <c r="N154">
        <v>1.07342927287101</v>
      </c>
      <c r="O154">
        <v>14.9551334477555</v>
      </c>
      <c r="P154">
        <v>147.96629534418699</v>
      </c>
      <c r="Q154">
        <v>0.202425929281905</v>
      </c>
    </row>
    <row r="155" spans="1:17" x14ac:dyDescent="0.3">
      <c r="A155" t="s">
        <v>387</v>
      </c>
      <c r="B155" t="s">
        <v>388</v>
      </c>
      <c r="C155" t="s">
        <v>3123</v>
      </c>
      <c r="D155" t="s">
        <v>163</v>
      </c>
      <c r="E155">
        <v>58045.306354875</v>
      </c>
      <c r="F155">
        <v>13695.85</v>
      </c>
      <c r="G155">
        <v>201.188275170011</v>
      </c>
      <c r="H155">
        <v>10.1168910324441</v>
      </c>
      <c r="I155">
        <v>35.301832058169097</v>
      </c>
      <c r="J155">
        <v>2.89141845263913</v>
      </c>
      <c r="K155">
        <v>13576.842793899599</v>
      </c>
      <c r="L155">
        <v>10614.2414315349</v>
      </c>
      <c r="M155">
        <v>48.751865034769303</v>
      </c>
      <c r="N155">
        <v>1.0318534714816601</v>
      </c>
      <c r="O155">
        <v>20.839159307381401</v>
      </c>
      <c r="P155">
        <v>232.71426489165199</v>
      </c>
      <c r="Q155">
        <v>0.18602559759648499</v>
      </c>
    </row>
    <row r="156" spans="1:17" x14ac:dyDescent="0.3">
      <c r="A156" t="s">
        <v>389</v>
      </c>
      <c r="B156" t="s">
        <v>390</v>
      </c>
      <c r="C156" t="s">
        <v>3111</v>
      </c>
      <c r="D156" t="s">
        <v>21</v>
      </c>
      <c r="E156">
        <v>56922.531951099998</v>
      </c>
      <c r="F156">
        <v>3007</v>
      </c>
      <c r="G156">
        <v>13.0230526118265</v>
      </c>
      <c r="H156">
        <v>4.9335496591924404</v>
      </c>
      <c r="I156">
        <v>22.220657676099002</v>
      </c>
      <c r="J156">
        <v>0.470127735933002</v>
      </c>
      <c r="K156">
        <v>2968.2101066913301</v>
      </c>
      <c r="L156">
        <v>2704.6065924344002</v>
      </c>
      <c r="M156">
        <v>51.215687358893199</v>
      </c>
      <c r="N156">
        <v>1.3775512388797999</v>
      </c>
      <c r="O156">
        <v>6.0126371799135301</v>
      </c>
      <c r="P156">
        <v>42.918250950570297</v>
      </c>
      <c r="Q156">
        <v>-4.4193534593756002E-2</v>
      </c>
    </row>
    <row r="157" spans="1:17" x14ac:dyDescent="0.3">
      <c r="A157" t="s">
        <v>391</v>
      </c>
      <c r="B157" t="s">
        <v>392</v>
      </c>
      <c r="C157" t="s">
        <v>3112</v>
      </c>
      <c r="D157" t="s">
        <v>137</v>
      </c>
      <c r="E157">
        <v>56499.501884826001</v>
      </c>
      <c r="F157">
        <v>210.21</v>
      </c>
      <c r="G157">
        <v>223.18330459905201</v>
      </c>
      <c r="H157">
        <v>-5.7946142374156002</v>
      </c>
      <c r="I157">
        <v>10.250105935357899</v>
      </c>
      <c r="J157">
        <v>3.5883513041049899</v>
      </c>
      <c r="K157">
        <v>221.750429648102</v>
      </c>
      <c r="L157">
        <v>187.42916296378999</v>
      </c>
      <c r="M157">
        <v>44.7690099035473</v>
      </c>
      <c r="N157">
        <v>0.53494448215689205</v>
      </c>
      <c r="O157">
        <v>47.471576043004603</v>
      </c>
      <c r="P157">
        <v>349.166666666666</v>
      </c>
    </row>
    <row r="158" spans="1:17" x14ac:dyDescent="0.3">
      <c r="A158" t="s">
        <v>393</v>
      </c>
      <c r="B158" t="s">
        <v>394</v>
      </c>
      <c r="C158" t="s">
        <v>3122</v>
      </c>
      <c r="D158" t="s">
        <v>311</v>
      </c>
      <c r="E158">
        <v>56180.920004599997</v>
      </c>
      <c r="F158">
        <v>1697.9</v>
      </c>
      <c r="G158">
        <v>76.284266195122001</v>
      </c>
      <c r="H158">
        <v>0.58528172247263499</v>
      </c>
      <c r="I158">
        <v>7.45161036226175</v>
      </c>
      <c r="J158">
        <v>-0.39714324248203198</v>
      </c>
      <c r="K158">
        <v>1766.45556105026</v>
      </c>
      <c r="L158">
        <v>1471.6597248733001</v>
      </c>
      <c r="M158">
        <v>39.997608345442103</v>
      </c>
      <c r="N158">
        <v>1.0461677195261401</v>
      </c>
      <c r="O158">
        <v>14.5473820601919</v>
      </c>
      <c r="P158">
        <v>109.320101091043</v>
      </c>
      <c r="Q158">
        <v>3.5421343568411999E-2</v>
      </c>
    </row>
    <row r="159" spans="1:17" x14ac:dyDescent="0.3">
      <c r="A159" t="s">
        <v>395</v>
      </c>
      <c r="B159" t="s">
        <v>396</v>
      </c>
      <c r="C159" t="s">
        <v>3112</v>
      </c>
      <c r="D159" t="s">
        <v>397</v>
      </c>
      <c r="E159">
        <v>56110.633769708998</v>
      </c>
      <c r="F159">
        <v>215.37</v>
      </c>
      <c r="G159">
        <v>-1.9879682867367101</v>
      </c>
      <c r="H159">
        <v>-7.0191893191291301</v>
      </c>
      <c r="I159">
        <v>-14.6071662816854</v>
      </c>
      <c r="J159">
        <v>-1.2905383364052601</v>
      </c>
      <c r="K159">
        <v>220.50954347448999</v>
      </c>
      <c r="L159">
        <v>210.78223123930599</v>
      </c>
      <c r="M159">
        <v>30.2322835203674</v>
      </c>
      <c r="N159">
        <v>1.13561954444459</v>
      </c>
      <c r="O159">
        <v>14.6399219947067</v>
      </c>
      <c r="P159">
        <v>38.948387096774198</v>
      </c>
      <c r="Q159">
        <v>8.5871893623196999E-2</v>
      </c>
    </row>
    <row r="160" spans="1:17" x14ac:dyDescent="0.3">
      <c r="A160" t="s">
        <v>398</v>
      </c>
      <c r="B160" t="s">
        <v>399</v>
      </c>
      <c r="C160" t="s">
        <v>3123</v>
      </c>
      <c r="D160" t="s">
        <v>267</v>
      </c>
      <c r="E160">
        <v>56068.113705299998</v>
      </c>
      <c r="F160">
        <v>4977.8999999999996</v>
      </c>
      <c r="G160">
        <v>48.3927396093681</v>
      </c>
      <c r="H160">
        <v>4.5488624671005597</v>
      </c>
      <c r="I160">
        <v>-1.0774892696757199</v>
      </c>
      <c r="J160">
        <v>0.93056828290862503</v>
      </c>
      <c r="K160">
        <v>5010.2122566440103</v>
      </c>
      <c r="L160">
        <v>4485.15796873415</v>
      </c>
      <c r="M160">
        <v>46.151627380221498</v>
      </c>
      <c r="N160">
        <v>0.81683263236996395</v>
      </c>
      <c r="O160">
        <v>17.317543542457599</v>
      </c>
      <c r="P160">
        <v>99.096090390960896</v>
      </c>
      <c r="Q160">
        <v>0.15157249274419399</v>
      </c>
    </row>
    <row r="161" spans="1:17" x14ac:dyDescent="0.3">
      <c r="A161" t="s">
        <v>400</v>
      </c>
      <c r="B161" t="s">
        <v>401</v>
      </c>
      <c r="C161" t="s">
        <v>3125</v>
      </c>
      <c r="D161" t="s">
        <v>134</v>
      </c>
      <c r="E161">
        <v>55998.829761599998</v>
      </c>
      <c r="F161">
        <v>1566.4</v>
      </c>
      <c r="G161">
        <v>43.9310653855078</v>
      </c>
      <c r="H161">
        <v>-10.516089342589099</v>
      </c>
      <c r="I161">
        <v>-8.2778672456795892</v>
      </c>
      <c r="J161">
        <v>-1.2803998350102701</v>
      </c>
      <c r="K161">
        <v>1676.45635489804</v>
      </c>
      <c r="L161">
        <v>1563.92034048251</v>
      </c>
      <c r="M161">
        <v>36.923080325536603</v>
      </c>
      <c r="N161">
        <v>1.1685031513671</v>
      </c>
      <c r="O161">
        <v>32.054392236976497</v>
      </c>
      <c r="P161">
        <v>77.259739157495702</v>
      </c>
      <c r="Q161">
        <v>0.14609836642076199</v>
      </c>
    </row>
    <row r="162" spans="1:17" x14ac:dyDescent="0.3">
      <c r="A162" t="s">
        <v>402</v>
      </c>
      <c r="B162" t="s">
        <v>403</v>
      </c>
      <c r="C162" t="s">
        <v>3119</v>
      </c>
      <c r="D162" t="s">
        <v>120</v>
      </c>
      <c r="E162">
        <v>55915.325698139997</v>
      </c>
      <c r="F162">
        <v>679.05</v>
      </c>
      <c r="G162">
        <v>24.5763213588288</v>
      </c>
      <c r="H162">
        <v>-6.6315549631542003</v>
      </c>
      <c r="I162">
        <v>-11.626298709489101</v>
      </c>
      <c r="J162">
        <v>5.56546430621641</v>
      </c>
      <c r="K162">
        <v>730.89641306684598</v>
      </c>
      <c r="L162">
        <v>688.30817648526295</v>
      </c>
      <c r="M162">
        <v>37.837897220975002</v>
      </c>
      <c r="N162">
        <v>0.92573034364921603</v>
      </c>
      <c r="O162">
        <v>24.880347544363399</v>
      </c>
      <c r="P162">
        <v>58.972257988996802</v>
      </c>
      <c r="Q162">
        <v>0.14927861688798399</v>
      </c>
    </row>
    <row r="163" spans="1:17" x14ac:dyDescent="0.3">
      <c r="A163" t="s">
        <v>404</v>
      </c>
      <c r="B163" t="s">
        <v>405</v>
      </c>
      <c r="C163" t="s">
        <v>3126</v>
      </c>
      <c r="D163" t="s">
        <v>406</v>
      </c>
      <c r="E163">
        <v>55858.488155550003</v>
      </c>
      <c r="F163">
        <v>863.25</v>
      </c>
      <c r="G163">
        <v>-1.5756573562834</v>
      </c>
      <c r="H163">
        <v>-8.0068439198086701</v>
      </c>
      <c r="I163">
        <v>13.020735518271501</v>
      </c>
      <c r="J163">
        <v>-0.84553043334941003</v>
      </c>
      <c r="K163">
        <v>917.75076823901395</v>
      </c>
      <c r="L163">
        <v>843.52103591413595</v>
      </c>
      <c r="M163">
        <v>35.813518642372898</v>
      </c>
      <c r="N163">
        <v>0.39816547413001901</v>
      </c>
      <c r="O163">
        <v>37.503620040544398</v>
      </c>
      <c r="P163">
        <v>50.759692630108198</v>
      </c>
      <c r="Q163">
        <v>0.14535869826266101</v>
      </c>
    </row>
    <row r="164" spans="1:17" x14ac:dyDescent="0.3">
      <c r="A164" t="s">
        <v>407</v>
      </c>
      <c r="B164" t="s">
        <v>408</v>
      </c>
      <c r="C164" t="s">
        <v>3123</v>
      </c>
      <c r="D164" t="s">
        <v>409</v>
      </c>
      <c r="E164">
        <v>55752.093243000003</v>
      </c>
      <c r="F164">
        <v>4389</v>
      </c>
      <c r="G164">
        <v>-30.110018193455598</v>
      </c>
      <c r="H164">
        <v>-11.676100262338201</v>
      </c>
      <c r="I164">
        <v>-20.976620922121199</v>
      </c>
      <c r="J164">
        <v>-4.6463797952179897</v>
      </c>
      <c r="K164">
        <v>5096.66085482375</v>
      </c>
      <c r="L164">
        <v>4953.9751738228997</v>
      </c>
      <c r="M164">
        <v>21.574571412544</v>
      </c>
      <c r="N164">
        <v>1.6836735216076999</v>
      </c>
      <c r="O164">
        <v>47.186147186147103</v>
      </c>
      <c r="P164">
        <v>21.882810330463698</v>
      </c>
      <c r="Q164">
        <v>6.5438404397146002E-2</v>
      </c>
    </row>
    <row r="165" spans="1:17" x14ac:dyDescent="0.3">
      <c r="A165" t="s">
        <v>410</v>
      </c>
      <c r="B165" t="s">
        <v>411</v>
      </c>
      <c r="C165" t="s">
        <v>3118</v>
      </c>
      <c r="D165" t="s">
        <v>412</v>
      </c>
      <c r="E165">
        <v>55684.049993549997</v>
      </c>
      <c r="F165">
        <v>2880.45</v>
      </c>
      <c r="G165">
        <v>-15.376192228223401</v>
      </c>
      <c r="H165">
        <v>1.86576720062208</v>
      </c>
      <c r="I165">
        <v>10.8621474677234</v>
      </c>
      <c r="J165">
        <v>-0.68698737835936197</v>
      </c>
      <c r="K165">
        <v>2986.0122049213301</v>
      </c>
      <c r="L165">
        <v>2837.0651979879199</v>
      </c>
      <c r="M165">
        <v>35.249478491124499</v>
      </c>
      <c r="N165">
        <v>0.61099243031066097</v>
      </c>
      <c r="O165">
        <v>17.169192313700901</v>
      </c>
      <c r="P165">
        <v>31.299571519737398</v>
      </c>
      <c r="Q165">
        <v>-8.3156214075299996E-4</v>
      </c>
    </row>
    <row r="166" spans="1:17" x14ac:dyDescent="0.3">
      <c r="A166" t="s">
        <v>413</v>
      </c>
      <c r="B166" t="s">
        <v>414</v>
      </c>
      <c r="C166" t="s">
        <v>3118</v>
      </c>
      <c r="D166" t="s">
        <v>200</v>
      </c>
      <c r="E166">
        <v>55469.969065450001</v>
      </c>
      <c r="F166">
        <v>966.1</v>
      </c>
      <c r="G166">
        <v>37.514119394927199</v>
      </c>
      <c r="H166">
        <v>-7.1566509562966898</v>
      </c>
      <c r="I166">
        <v>23.2280912411576</v>
      </c>
      <c r="J166">
        <v>6.1436465031088003</v>
      </c>
      <c r="K166">
        <v>1019.15442734141</v>
      </c>
      <c r="L166">
        <v>909.64066710305406</v>
      </c>
      <c r="M166">
        <v>49.606083937020699</v>
      </c>
      <c r="N166">
        <v>0.59434096620422505</v>
      </c>
      <c r="O166">
        <v>29.903736673222198</v>
      </c>
      <c r="P166">
        <v>67.7256944444444</v>
      </c>
      <c r="Q166">
        <v>0.10386052040594</v>
      </c>
    </row>
    <row r="167" spans="1:17" x14ac:dyDescent="0.3">
      <c r="A167" t="s">
        <v>415</v>
      </c>
      <c r="B167" t="s">
        <v>416</v>
      </c>
      <c r="C167" t="s">
        <v>3112</v>
      </c>
      <c r="D167" t="s">
        <v>397</v>
      </c>
      <c r="E167">
        <v>55308.2631024</v>
      </c>
      <c r="F167">
        <v>924</v>
      </c>
      <c r="G167">
        <v>236.98917434633</v>
      </c>
      <c r="H167">
        <v>33.096314326626498</v>
      </c>
      <c r="I167">
        <v>47.816887469899903</v>
      </c>
      <c r="J167">
        <v>2.8799118372383399</v>
      </c>
      <c r="K167">
        <v>805.17229701098302</v>
      </c>
      <c r="L167">
        <v>609.894649557207</v>
      </c>
      <c r="M167">
        <v>59.029641989860302</v>
      </c>
      <c r="N167">
        <v>2.3072703489910098</v>
      </c>
      <c r="O167">
        <v>15.151515151515101</v>
      </c>
      <c r="P167">
        <v>283.40248962655602</v>
      </c>
      <c r="Q167">
        <v>0.14930009477784201</v>
      </c>
    </row>
    <row r="168" spans="1:17" x14ac:dyDescent="0.3">
      <c r="A168" t="s">
        <v>417</v>
      </c>
      <c r="B168" t="s">
        <v>418</v>
      </c>
      <c r="C168" t="s">
        <v>3112</v>
      </c>
      <c r="D168" t="s">
        <v>34</v>
      </c>
      <c r="E168">
        <v>54997.407609599999</v>
      </c>
      <c r="F168">
        <v>46</v>
      </c>
      <c r="G168">
        <v>-2.8423710766233601</v>
      </c>
      <c r="H168">
        <v>-2.0191236436197402</v>
      </c>
      <c r="I168">
        <v>-27.400535725740198</v>
      </c>
      <c r="J168">
        <v>4.2672539002264704</v>
      </c>
      <c r="K168">
        <v>47.6122800774436</v>
      </c>
      <c r="L168">
        <v>48.853064209607297</v>
      </c>
      <c r="M168">
        <v>50.300265284604997</v>
      </c>
      <c r="N168">
        <v>1.39135584408276</v>
      </c>
      <c r="O168">
        <v>53.586956521739097</v>
      </c>
      <c r="P168">
        <v>25.340599455040799</v>
      </c>
      <c r="Q168">
        <v>0.108140882948846</v>
      </c>
    </row>
    <row r="169" spans="1:17" x14ac:dyDescent="0.3">
      <c r="A169" t="s">
        <v>419</v>
      </c>
      <c r="B169" t="s">
        <v>420</v>
      </c>
      <c r="C169" t="s">
        <v>3111</v>
      </c>
      <c r="D169" t="s">
        <v>261</v>
      </c>
      <c r="E169">
        <v>54575.023254090003</v>
      </c>
      <c r="F169">
        <v>5156.3</v>
      </c>
      <c r="G169">
        <v>-3.8117116088877898</v>
      </c>
      <c r="H169">
        <v>2.6477490219228601</v>
      </c>
      <c r="I169">
        <v>3.44379497842414</v>
      </c>
      <c r="J169">
        <v>1.38734627897935</v>
      </c>
      <c r="K169">
        <v>5288.4483961843898</v>
      </c>
      <c r="L169">
        <v>5093.3134273702499</v>
      </c>
      <c r="M169">
        <v>46.573036064439002</v>
      </c>
      <c r="N169">
        <v>1.1603647861141899</v>
      </c>
      <c r="O169">
        <v>16.3625079999224</v>
      </c>
      <c r="P169">
        <v>24.546804990277899</v>
      </c>
      <c r="Q169">
        <v>-2.4565746455353001E-2</v>
      </c>
    </row>
    <row r="170" spans="1:17" x14ac:dyDescent="0.3">
      <c r="A170" t="s">
        <v>421</v>
      </c>
      <c r="B170" t="s">
        <v>422</v>
      </c>
      <c r="C170" t="s">
        <v>3118</v>
      </c>
      <c r="D170" t="s">
        <v>200</v>
      </c>
      <c r="E170">
        <v>54235.810453300001</v>
      </c>
      <c r="F170">
        <v>3469.9</v>
      </c>
      <c r="G170">
        <v>-5.8393994692006199</v>
      </c>
      <c r="H170">
        <v>-5.6280442182015298</v>
      </c>
      <c r="I170">
        <v>-13.640714759394699</v>
      </c>
      <c r="J170">
        <v>-9.3653399253028695</v>
      </c>
      <c r="K170">
        <v>3867.9055298409098</v>
      </c>
      <c r="L170">
        <v>3745.5131496386098</v>
      </c>
      <c r="M170">
        <v>15.1473480799405</v>
      </c>
      <c r="N170">
        <v>1.0549622386829201</v>
      </c>
      <c r="O170">
        <v>42.684227211158799</v>
      </c>
      <c r="P170">
        <v>32.834392466120498</v>
      </c>
      <c r="Q170">
        <v>8.8777463610187998E-2</v>
      </c>
    </row>
    <row r="171" spans="1:17" x14ac:dyDescent="0.3">
      <c r="A171" t="s">
        <v>423</v>
      </c>
      <c r="B171" t="s">
        <v>424</v>
      </c>
      <c r="C171" t="s">
        <v>3113</v>
      </c>
      <c r="D171" t="s">
        <v>27</v>
      </c>
      <c r="E171">
        <v>53529.459179520003</v>
      </c>
      <c r="F171">
        <v>7.68</v>
      </c>
      <c r="G171">
        <v>-61.243948619831798</v>
      </c>
      <c r="H171">
        <v>-19.351801668451898</v>
      </c>
      <c r="I171">
        <v>-49.497949655614903</v>
      </c>
      <c r="J171">
        <v>-3.9395767979437202</v>
      </c>
      <c r="K171">
        <v>10.903228287595599</v>
      </c>
      <c r="L171">
        <v>13.032481041915499</v>
      </c>
      <c r="M171">
        <v>31.023078485018999</v>
      </c>
      <c r="N171">
        <v>0.85486544762629202</v>
      </c>
      <c r="O171">
        <v>149.739583333333</v>
      </c>
      <c r="P171">
        <v>1.3192612137202999</v>
      </c>
      <c r="Q171">
        <v>-1.2591531082285E-2</v>
      </c>
    </row>
    <row r="172" spans="1:17" x14ac:dyDescent="0.3">
      <c r="A172" t="s">
        <v>425</v>
      </c>
      <c r="B172" t="s">
        <v>426</v>
      </c>
      <c r="C172" t="s">
        <v>3112</v>
      </c>
      <c r="D172" t="s">
        <v>54</v>
      </c>
      <c r="E172">
        <v>53371.016905625002</v>
      </c>
      <c r="F172">
        <v>4843.55</v>
      </c>
      <c r="G172">
        <v>24.7044341749714</v>
      </c>
      <c r="H172">
        <v>-5.9080171866389701</v>
      </c>
      <c r="I172">
        <v>-5.6232775667812902</v>
      </c>
      <c r="J172">
        <v>-3.9997648726499802</v>
      </c>
      <c r="K172">
        <v>4869.0537838038999</v>
      </c>
      <c r="L172">
        <v>4373.7430907295402</v>
      </c>
      <c r="M172">
        <v>37.637193080670798</v>
      </c>
      <c r="N172">
        <v>0.60453527380638805</v>
      </c>
      <c r="O172">
        <v>14.2932353335879</v>
      </c>
      <c r="P172">
        <v>55.964321939752999</v>
      </c>
      <c r="Q172">
        <v>7.5909880556665005E-2</v>
      </c>
    </row>
    <row r="173" spans="1:17" x14ac:dyDescent="0.3">
      <c r="A173" t="s">
        <v>427</v>
      </c>
      <c r="B173" t="s">
        <v>428</v>
      </c>
      <c r="C173" t="s">
        <v>3114</v>
      </c>
      <c r="D173" t="s">
        <v>197</v>
      </c>
      <c r="E173">
        <v>52741.3923344</v>
      </c>
      <c r="F173">
        <v>16247.75</v>
      </c>
      <c r="G173">
        <v>-29.768632841751401</v>
      </c>
      <c r="H173">
        <v>5.2066686080756899</v>
      </c>
      <c r="I173">
        <v>-7.2008033160574998</v>
      </c>
      <c r="J173">
        <v>2.4116541328836298</v>
      </c>
      <c r="K173">
        <v>16490.572784779499</v>
      </c>
      <c r="L173">
        <v>16471.573831533002</v>
      </c>
      <c r="M173">
        <v>53.865411541779402</v>
      </c>
      <c r="N173">
        <v>1.00584646135474</v>
      </c>
      <c r="O173">
        <v>18.4779430998138</v>
      </c>
      <c r="P173">
        <v>5.8802637924068399</v>
      </c>
      <c r="Q173">
        <v>-3.4823663627420003E-2</v>
      </c>
    </row>
    <row r="174" spans="1:17" x14ac:dyDescent="0.3">
      <c r="A174" t="s">
        <v>429</v>
      </c>
      <c r="B174" t="s">
        <v>430</v>
      </c>
      <c r="C174" t="s">
        <v>3119</v>
      </c>
      <c r="D174" t="s">
        <v>120</v>
      </c>
      <c r="E174">
        <v>52584.791126115</v>
      </c>
      <c r="F174">
        <v>955.75</v>
      </c>
      <c r="G174">
        <v>57.092028331460199</v>
      </c>
      <c r="H174">
        <v>5.8902213550895697</v>
      </c>
      <c r="I174">
        <v>21.0928002035261</v>
      </c>
      <c r="J174">
        <v>-2.2892146217371101</v>
      </c>
      <c r="K174">
        <v>896.55119863042796</v>
      </c>
      <c r="L174">
        <v>741.58586384636897</v>
      </c>
      <c r="M174">
        <v>70.671250758194205</v>
      </c>
      <c r="N174">
        <v>0.67967694510846899</v>
      </c>
      <c r="O174">
        <v>8.8150667015432802</v>
      </c>
      <c r="P174">
        <v>94.258130081300806</v>
      </c>
    </row>
    <row r="175" spans="1:17" x14ac:dyDescent="0.3">
      <c r="A175" t="s">
        <v>431</v>
      </c>
      <c r="B175" t="s">
        <v>432</v>
      </c>
      <c r="C175" t="s">
        <v>3124</v>
      </c>
      <c r="D175" t="s">
        <v>433</v>
      </c>
      <c r="E175">
        <v>52005.7938484349</v>
      </c>
      <c r="F175">
        <v>181.95</v>
      </c>
      <c r="G175">
        <v>2.61219190290395</v>
      </c>
      <c r="H175">
        <v>-4.2610174691946598</v>
      </c>
      <c r="I175">
        <v>-4.7377593508701796</v>
      </c>
      <c r="J175">
        <v>1.6814240366647</v>
      </c>
      <c r="K175">
        <v>191.284908330051</v>
      </c>
      <c r="L175">
        <v>181.165013132089</v>
      </c>
      <c r="M175">
        <v>30.469459311777101</v>
      </c>
      <c r="N175">
        <v>0.43153370047497303</v>
      </c>
      <c r="O175">
        <v>26.298433635614099</v>
      </c>
      <c r="P175">
        <v>31.752353367125199</v>
      </c>
      <c r="Q175">
        <v>-8.0692393762389E-2</v>
      </c>
    </row>
    <row r="176" spans="1:17" x14ac:dyDescent="0.3">
      <c r="A176" t="s">
        <v>434</v>
      </c>
      <c r="B176" t="s">
        <v>435</v>
      </c>
      <c r="C176" t="s">
        <v>3118</v>
      </c>
      <c r="D176" t="s">
        <v>412</v>
      </c>
      <c r="E176">
        <v>51737.427782704901</v>
      </c>
      <c r="F176">
        <v>121989.35</v>
      </c>
      <c r="G176">
        <v>-15.2659783482662</v>
      </c>
      <c r="H176">
        <v>-7.5114691582503799</v>
      </c>
      <c r="I176">
        <v>-15.971863467057201</v>
      </c>
      <c r="J176">
        <v>-2.6912345500847499</v>
      </c>
      <c r="K176">
        <v>131562.09137888</v>
      </c>
      <c r="L176">
        <v>129681.58983665799</v>
      </c>
      <c r="M176">
        <v>12.3471406523886</v>
      </c>
      <c r="N176">
        <v>0.78958445416291601</v>
      </c>
      <c r="O176">
        <v>24.146083244151999</v>
      </c>
      <c r="P176">
        <v>14.000161670079899</v>
      </c>
      <c r="Q176">
        <v>4.5716827182978002E-2</v>
      </c>
    </row>
    <row r="177" spans="1:17" x14ac:dyDescent="0.3">
      <c r="A177" t="s">
        <v>436</v>
      </c>
      <c r="B177" t="s">
        <v>437</v>
      </c>
      <c r="C177" t="s">
        <v>3111</v>
      </c>
      <c r="D177" t="s">
        <v>21</v>
      </c>
      <c r="E177">
        <v>51660.056062559997</v>
      </c>
      <c r="F177">
        <v>7742.4</v>
      </c>
      <c r="G177">
        <v>28.033609290702302</v>
      </c>
      <c r="H177">
        <v>17.476352034304501</v>
      </c>
      <c r="I177">
        <v>44.035315687771302</v>
      </c>
      <c r="J177">
        <v>10.767296738792</v>
      </c>
      <c r="K177">
        <v>6974.9403454025496</v>
      </c>
      <c r="L177">
        <v>6122.0752087865203</v>
      </c>
      <c r="M177">
        <v>68.664002504473402</v>
      </c>
      <c r="N177">
        <v>1.8913009903868501</v>
      </c>
      <c r="O177">
        <v>1.9657987187435599</v>
      </c>
      <c r="P177">
        <v>80.591288121756307</v>
      </c>
      <c r="Q177">
        <v>4.2520864182317E-2</v>
      </c>
    </row>
    <row r="178" spans="1:17" x14ac:dyDescent="0.3">
      <c r="A178" t="s">
        <v>438</v>
      </c>
      <c r="B178" t="s">
        <v>439</v>
      </c>
      <c r="C178" t="s">
        <v>3114</v>
      </c>
      <c r="D178" t="s">
        <v>237</v>
      </c>
      <c r="E178">
        <v>51011.685396569999</v>
      </c>
      <c r="F178">
        <v>1929.3</v>
      </c>
      <c r="G178">
        <v>-7.2710983466022396</v>
      </c>
      <c r="H178">
        <v>-5.9473653928966597</v>
      </c>
      <c r="I178">
        <v>-13.0087830001005</v>
      </c>
      <c r="J178">
        <v>0.20126610943964199</v>
      </c>
      <c r="K178">
        <v>2033.1516558917101</v>
      </c>
      <c r="L178">
        <v>1933.89498567741</v>
      </c>
      <c r="M178">
        <v>28.214043162148599</v>
      </c>
      <c r="N178">
        <v>0.90586605103433304</v>
      </c>
      <c r="O178">
        <v>14.284973824703201</v>
      </c>
      <c r="P178">
        <v>24.7123464770523</v>
      </c>
      <c r="Q178">
        <v>-1.7754336692627999E-2</v>
      </c>
    </row>
    <row r="179" spans="1:17" x14ac:dyDescent="0.3">
      <c r="A179" t="s">
        <v>440</v>
      </c>
      <c r="B179" t="s">
        <v>441</v>
      </c>
      <c r="C179" t="s">
        <v>3113</v>
      </c>
      <c r="D179" t="s">
        <v>27</v>
      </c>
      <c r="E179">
        <v>50933.775000000001</v>
      </c>
      <c r="F179">
        <v>1787.15</v>
      </c>
      <c r="G179">
        <v>-18.703382904740799</v>
      </c>
      <c r="H179">
        <v>-10.069965383329301</v>
      </c>
      <c r="I179">
        <v>-4.3673419045487503</v>
      </c>
      <c r="J179">
        <v>0.27257107042440998</v>
      </c>
      <c r="K179">
        <v>1918.8593663204399</v>
      </c>
      <c r="L179">
        <v>1857.6927410456799</v>
      </c>
      <c r="M179">
        <v>26.715131738819998</v>
      </c>
      <c r="N179">
        <v>0.88026495559760498</v>
      </c>
      <c r="O179">
        <v>21.702151470217899</v>
      </c>
      <c r="P179">
        <v>12.7148308158052</v>
      </c>
      <c r="Q179">
        <v>2.3865534373304999E-2</v>
      </c>
    </row>
    <row r="180" spans="1:17" x14ac:dyDescent="0.3">
      <c r="A180" t="s">
        <v>442</v>
      </c>
      <c r="B180" t="s">
        <v>443</v>
      </c>
      <c r="C180" t="s">
        <v>3121</v>
      </c>
      <c r="D180" t="s">
        <v>444</v>
      </c>
      <c r="E180">
        <v>50903.4963036599</v>
      </c>
      <c r="F180">
        <v>835.45</v>
      </c>
      <c r="G180">
        <v>-5.8760449944436104</v>
      </c>
      <c r="H180">
        <v>-5.5255711692772698</v>
      </c>
      <c r="I180">
        <v>-26.410312584514799</v>
      </c>
      <c r="J180">
        <v>-3.9805241625361001</v>
      </c>
      <c r="K180">
        <v>899.66615962037395</v>
      </c>
      <c r="L180">
        <v>927.56037581271596</v>
      </c>
      <c r="M180">
        <v>34.2622397906472</v>
      </c>
      <c r="N180">
        <v>0.81290829111899299</v>
      </c>
      <c r="O180">
        <v>41.241247232030602</v>
      </c>
      <c r="P180">
        <v>24.285926807497699</v>
      </c>
      <c r="Q180">
        <v>-4.0065706302399998E-4</v>
      </c>
    </row>
    <row r="181" spans="1:17" x14ac:dyDescent="0.3">
      <c r="A181" t="s">
        <v>445</v>
      </c>
      <c r="B181" t="s">
        <v>446</v>
      </c>
      <c r="C181" t="s">
        <v>3112</v>
      </c>
      <c r="D181" t="s">
        <v>24</v>
      </c>
      <c r="E181">
        <v>50328.618021201</v>
      </c>
      <c r="F181">
        <v>68.790000000000006</v>
      </c>
      <c r="G181">
        <v>-44.4864069394092</v>
      </c>
      <c r="H181">
        <v>-3.9786918275961898</v>
      </c>
      <c r="I181">
        <v>-23.9427014953759</v>
      </c>
      <c r="J181">
        <v>-0.63754391135739397</v>
      </c>
      <c r="K181">
        <v>71.996584394972999</v>
      </c>
      <c r="L181">
        <v>76.270560388720696</v>
      </c>
      <c r="M181">
        <v>38.685765961047998</v>
      </c>
      <c r="N181">
        <v>1.5200525366269599</v>
      </c>
      <c r="O181">
        <v>34.3945340892571</v>
      </c>
      <c r="P181">
        <v>16.003372681281601</v>
      </c>
      <c r="Q181">
        <v>1.8619361812233001E-2</v>
      </c>
    </row>
    <row r="182" spans="1:17" x14ac:dyDescent="0.3">
      <c r="A182" t="s">
        <v>447</v>
      </c>
      <c r="B182" t="s">
        <v>448</v>
      </c>
      <c r="C182" t="s">
        <v>3112</v>
      </c>
      <c r="D182" t="s">
        <v>24</v>
      </c>
      <c r="E182">
        <v>49848.781927803997</v>
      </c>
      <c r="F182">
        <v>203.24</v>
      </c>
      <c r="G182">
        <v>17.0774493825867</v>
      </c>
      <c r="H182">
        <v>9.2342805489669892</v>
      </c>
      <c r="I182">
        <v>17.314082101066202</v>
      </c>
      <c r="J182">
        <v>6.1246625426114001</v>
      </c>
      <c r="K182">
        <v>191.203237442372</v>
      </c>
      <c r="L182">
        <v>175.90364022539299</v>
      </c>
      <c r="M182">
        <v>68.438007913265295</v>
      </c>
      <c r="N182">
        <v>1.3518536385576301</v>
      </c>
      <c r="O182">
        <v>1.6482975792166901</v>
      </c>
      <c r="P182">
        <v>48.080145719489998</v>
      </c>
      <c r="Q182">
        <v>9.5167767945842002E-2</v>
      </c>
    </row>
    <row r="183" spans="1:17" x14ac:dyDescent="0.3">
      <c r="A183" t="s">
        <v>449</v>
      </c>
      <c r="B183" t="s">
        <v>450</v>
      </c>
      <c r="C183" t="s">
        <v>3110</v>
      </c>
      <c r="D183" t="s">
        <v>451</v>
      </c>
      <c r="E183">
        <v>49642.502912359902</v>
      </c>
      <c r="F183">
        <v>330.95</v>
      </c>
      <c r="G183">
        <v>36.9136219019774</v>
      </c>
      <c r="H183">
        <v>4.01905522613903</v>
      </c>
      <c r="I183">
        <v>-1.1107773367086</v>
      </c>
      <c r="J183">
        <v>-2.6574558088849201</v>
      </c>
      <c r="K183">
        <v>345.54752953335299</v>
      </c>
      <c r="L183">
        <v>315.71537633218099</v>
      </c>
      <c r="M183">
        <v>29.902183273796101</v>
      </c>
      <c r="N183">
        <v>0.747205916877277</v>
      </c>
      <c r="O183">
        <v>16.090043813264799</v>
      </c>
      <c r="P183">
        <v>72.6395409494001</v>
      </c>
      <c r="Q183">
        <v>3.8410595761933002E-2</v>
      </c>
    </row>
    <row r="184" spans="1:17" x14ac:dyDescent="0.3">
      <c r="A184" t="s">
        <v>452</v>
      </c>
      <c r="B184" t="s">
        <v>453</v>
      </c>
      <c r="C184" t="s">
        <v>3112</v>
      </c>
      <c r="D184" t="s">
        <v>34</v>
      </c>
      <c r="E184">
        <v>48868.336873644002</v>
      </c>
      <c r="F184">
        <v>107.34</v>
      </c>
      <c r="G184">
        <v>-14.945054000006699</v>
      </c>
      <c r="H184">
        <v>-1.7535438472521301</v>
      </c>
      <c r="I184">
        <v>-38.472804587916599</v>
      </c>
      <c r="J184">
        <v>3.8658701749261102</v>
      </c>
      <c r="K184">
        <v>109.077912457661</v>
      </c>
      <c r="L184">
        <v>116.40535055450501</v>
      </c>
      <c r="M184">
        <v>50.750522561977498</v>
      </c>
      <c r="N184">
        <v>1.10634047385442</v>
      </c>
      <c r="O184">
        <v>47.149245388485099</v>
      </c>
      <c r="P184">
        <v>13.347412882787699</v>
      </c>
      <c r="Q184">
        <v>5.3126792770895E-2</v>
      </c>
    </row>
    <row r="185" spans="1:17" x14ac:dyDescent="0.3">
      <c r="A185" t="s">
        <v>454</v>
      </c>
      <c r="B185" t="s">
        <v>455</v>
      </c>
      <c r="C185" t="s">
        <v>3126</v>
      </c>
      <c r="D185" t="s">
        <v>406</v>
      </c>
      <c r="E185">
        <v>48479.888027399997</v>
      </c>
      <c r="F185">
        <v>1646</v>
      </c>
      <c r="G185">
        <v>30.9808833846018</v>
      </c>
      <c r="H185">
        <v>2.2342719265495701</v>
      </c>
      <c r="I185">
        <v>28.595431897633301</v>
      </c>
      <c r="J185">
        <v>2.2045495588096702</v>
      </c>
      <c r="K185">
        <v>1635.9685643944499</v>
      </c>
      <c r="L185">
        <v>1456.67474346667</v>
      </c>
      <c r="M185">
        <v>48.193186439796101</v>
      </c>
      <c r="N185">
        <v>0.81982819728594702</v>
      </c>
      <c r="O185">
        <v>8.68772782503037</v>
      </c>
      <c r="P185">
        <v>61.522987095824497</v>
      </c>
      <c r="Q185">
        <v>0.112240462233316</v>
      </c>
    </row>
    <row r="186" spans="1:17" x14ac:dyDescent="0.3">
      <c r="A186" t="s">
        <v>456</v>
      </c>
      <c r="B186" t="s">
        <v>457</v>
      </c>
      <c r="C186" t="s">
        <v>594</v>
      </c>
      <c r="D186" t="s">
        <v>458</v>
      </c>
      <c r="E186">
        <v>48247.643529360001</v>
      </c>
      <c r="F186">
        <v>43256.4</v>
      </c>
      <c r="G186">
        <v>-11.987835116864099</v>
      </c>
      <c r="H186">
        <v>9.0320172761338107</v>
      </c>
      <c r="I186">
        <v>16.677229119505402</v>
      </c>
      <c r="J186">
        <v>-1.3076650588891201</v>
      </c>
      <c r="K186">
        <v>42826.679330463703</v>
      </c>
      <c r="L186">
        <v>40093.670427253601</v>
      </c>
      <c r="M186">
        <v>45.2272484551793</v>
      </c>
      <c r="N186">
        <v>0.72740126713867403</v>
      </c>
      <c r="O186">
        <v>8.21612524389454</v>
      </c>
      <c r="P186">
        <v>30.802342300661699</v>
      </c>
      <c r="Q186">
        <v>-2.6686000723200001E-2</v>
      </c>
    </row>
    <row r="187" spans="1:17" x14ac:dyDescent="0.3">
      <c r="A187" t="s">
        <v>459</v>
      </c>
      <c r="B187" t="s">
        <v>460</v>
      </c>
      <c r="C187" t="s">
        <v>3112</v>
      </c>
      <c r="D187" t="s">
        <v>34</v>
      </c>
      <c r="E187">
        <v>48057.680695552001</v>
      </c>
      <c r="F187">
        <v>55.36</v>
      </c>
      <c r="G187">
        <v>9.76724151442631E-2</v>
      </c>
      <c r="H187">
        <v>-3.7868995728259001</v>
      </c>
      <c r="I187">
        <v>-25.360065235202601</v>
      </c>
      <c r="J187">
        <v>2.7447607276485599</v>
      </c>
      <c r="K187">
        <v>57.639759487370902</v>
      </c>
      <c r="L187">
        <v>57.581927689392899</v>
      </c>
      <c r="M187">
        <v>44.797647319649499</v>
      </c>
      <c r="N187">
        <v>1.4192231669245801</v>
      </c>
      <c r="O187">
        <v>38.908959537572201</v>
      </c>
      <c r="P187">
        <v>29.345794392523299</v>
      </c>
      <c r="Q187">
        <v>9.8229136004300999E-2</v>
      </c>
    </row>
    <row r="188" spans="1:17" x14ac:dyDescent="0.3">
      <c r="A188" t="s">
        <v>461</v>
      </c>
      <c r="B188" t="s">
        <v>462</v>
      </c>
      <c r="C188" t="s">
        <v>3119</v>
      </c>
      <c r="D188" t="s">
        <v>120</v>
      </c>
      <c r="E188">
        <v>47926.484928266997</v>
      </c>
      <c r="F188">
        <v>116.03</v>
      </c>
      <c r="G188">
        <v>11.211360651526901</v>
      </c>
      <c r="H188">
        <v>-12.449881979490099</v>
      </c>
      <c r="I188">
        <v>-37.0159432332918</v>
      </c>
      <c r="J188">
        <v>-3.41212162923481</v>
      </c>
      <c r="K188">
        <v>129.927235866085</v>
      </c>
      <c r="L188">
        <v>132.011502514472</v>
      </c>
      <c r="M188">
        <v>30.187330997981402</v>
      </c>
      <c r="N188">
        <v>0.91793925987828895</v>
      </c>
      <c r="O188">
        <v>51.124709126949902</v>
      </c>
      <c r="P188">
        <v>40.472154963680303</v>
      </c>
      <c r="Q188">
        <v>-2.5763648187701001E-2</v>
      </c>
    </row>
    <row r="189" spans="1:17" x14ac:dyDescent="0.3">
      <c r="A189" t="s">
        <v>463</v>
      </c>
      <c r="B189" t="s">
        <v>464</v>
      </c>
      <c r="C189" t="s">
        <v>3112</v>
      </c>
      <c r="D189" t="s">
        <v>465</v>
      </c>
      <c r="E189">
        <v>47888.661779189999</v>
      </c>
      <c r="F189">
        <v>752.1</v>
      </c>
      <c r="G189">
        <v>-45.647076931405003</v>
      </c>
      <c r="H189">
        <v>16.6168318698729</v>
      </c>
      <c r="I189">
        <v>94.280489949892299</v>
      </c>
      <c r="J189">
        <v>4.0928557865366502</v>
      </c>
      <c r="K189">
        <v>668.22099408866904</v>
      </c>
      <c r="L189">
        <v>579.45042143314697</v>
      </c>
      <c r="M189">
        <v>56.001907727226602</v>
      </c>
      <c r="N189">
        <v>1.15259866232305</v>
      </c>
      <c r="O189">
        <v>26.6653370562425</v>
      </c>
      <c r="P189">
        <v>142.61290322580601</v>
      </c>
      <c r="Q189">
        <v>-4.5005914678484998E-2</v>
      </c>
    </row>
    <row r="190" spans="1:17" x14ac:dyDescent="0.3">
      <c r="A190" t="s">
        <v>466</v>
      </c>
      <c r="B190" t="s">
        <v>467</v>
      </c>
      <c r="C190" t="s">
        <v>3116</v>
      </c>
      <c r="D190" t="s">
        <v>51</v>
      </c>
      <c r="E190">
        <v>47125.422052000002</v>
      </c>
      <c r="F190">
        <v>1670</v>
      </c>
      <c r="G190">
        <v>95.455446837271296</v>
      </c>
      <c r="H190">
        <v>4.4164014230436699</v>
      </c>
      <c r="I190">
        <v>50.284666517466597</v>
      </c>
      <c r="J190">
        <v>-0.447368378846838</v>
      </c>
      <c r="K190">
        <v>1663.3808731131901</v>
      </c>
      <c r="L190">
        <v>1329.9373133376</v>
      </c>
      <c r="M190">
        <v>40.360054930412602</v>
      </c>
      <c r="N190">
        <v>0.50238459244530298</v>
      </c>
      <c r="O190">
        <v>9.6377245508981897</v>
      </c>
      <c r="P190">
        <v>131.26990721506701</v>
      </c>
      <c r="Q190">
        <v>0.16138539829485099</v>
      </c>
    </row>
    <row r="191" spans="1:17" x14ac:dyDescent="0.3">
      <c r="A191" t="s">
        <v>468</v>
      </c>
      <c r="B191" t="s">
        <v>469</v>
      </c>
      <c r="C191" t="s">
        <v>3123</v>
      </c>
      <c r="D191" t="s">
        <v>470</v>
      </c>
      <c r="E191">
        <v>46926.452202209999</v>
      </c>
      <c r="F191">
        <v>1746.9</v>
      </c>
      <c r="G191">
        <v>-31.391043656108099</v>
      </c>
      <c r="H191">
        <v>-6.7039242730400996</v>
      </c>
      <c r="I191">
        <v>-25.2049082935022</v>
      </c>
      <c r="J191">
        <v>-0.85283329453354195</v>
      </c>
      <c r="K191">
        <v>1915.42248185464</v>
      </c>
      <c r="L191">
        <v>1991.8151181611399</v>
      </c>
      <c r="M191">
        <v>15.1544590489711</v>
      </c>
      <c r="N191">
        <v>1.05017331694283</v>
      </c>
      <c r="O191">
        <v>40.477417138931798</v>
      </c>
      <c r="P191">
        <v>0.78172325266103704</v>
      </c>
      <c r="Q191">
        <v>-2.0176073396692001E-2</v>
      </c>
    </row>
    <row r="192" spans="1:17" x14ac:dyDescent="0.3">
      <c r="A192" t="s">
        <v>471</v>
      </c>
      <c r="B192" t="s">
        <v>472</v>
      </c>
      <c r="C192" t="s">
        <v>3126</v>
      </c>
      <c r="D192" t="s">
        <v>473</v>
      </c>
      <c r="E192">
        <v>46688.447</v>
      </c>
      <c r="F192">
        <v>4250.2</v>
      </c>
      <c r="G192">
        <v>27.984067539842201</v>
      </c>
      <c r="H192">
        <v>1.33697049154424</v>
      </c>
      <c r="I192">
        <v>9.60757262479523</v>
      </c>
      <c r="J192">
        <v>-6.1857887221475201</v>
      </c>
      <c r="K192">
        <v>4123.2082636468203</v>
      </c>
      <c r="L192">
        <v>3602.0461911944599</v>
      </c>
      <c r="M192">
        <v>33.900972428940698</v>
      </c>
      <c r="N192">
        <v>0.82383611165553605</v>
      </c>
      <c r="O192">
        <v>14.8404780951484</v>
      </c>
      <c r="P192">
        <v>71.655896607431302</v>
      </c>
      <c r="Q192">
        <v>8.4843260248075994E-2</v>
      </c>
    </row>
    <row r="193" spans="1:17" x14ac:dyDescent="0.3">
      <c r="A193" t="s">
        <v>474</v>
      </c>
      <c r="B193" t="s">
        <v>475</v>
      </c>
      <c r="C193" t="s">
        <v>3116</v>
      </c>
      <c r="D193" t="s">
        <v>250</v>
      </c>
      <c r="E193">
        <v>46361.979868679999</v>
      </c>
      <c r="F193">
        <v>614.1</v>
      </c>
      <c r="G193">
        <v>60.6889179364643</v>
      </c>
      <c r="H193">
        <v>5.7536126441657904</v>
      </c>
      <c r="I193">
        <v>32.349875304739903</v>
      </c>
      <c r="J193">
        <v>2.0812566711196099</v>
      </c>
      <c r="K193">
        <v>579.03604896442698</v>
      </c>
      <c r="L193">
        <v>494.70091619275701</v>
      </c>
      <c r="M193">
        <v>51.784660330556299</v>
      </c>
      <c r="N193">
        <v>0.55768358800126605</v>
      </c>
      <c r="O193">
        <v>2.3448949682462099</v>
      </c>
      <c r="P193">
        <v>91.816336092456595</v>
      </c>
      <c r="Q193">
        <v>0.11876056939315401</v>
      </c>
    </row>
    <row r="194" spans="1:17" x14ac:dyDescent="0.3">
      <c r="A194" t="s">
        <v>476</v>
      </c>
      <c r="B194" t="s">
        <v>477</v>
      </c>
      <c r="C194" t="s">
        <v>3112</v>
      </c>
      <c r="D194" t="s">
        <v>54</v>
      </c>
      <c r="E194">
        <v>45324.848540619998</v>
      </c>
      <c r="F194">
        <v>609.4</v>
      </c>
      <c r="G194">
        <v>-35.658323901585803</v>
      </c>
      <c r="H194">
        <v>-8.7811208542975798</v>
      </c>
      <c r="I194">
        <v>-11.499212281877501</v>
      </c>
      <c r="J194">
        <v>-2.6018053638833498</v>
      </c>
      <c r="K194">
        <v>676.798210326299</v>
      </c>
      <c r="L194">
        <v>666.99665796086902</v>
      </c>
      <c r="M194">
        <v>28.7755118688317</v>
      </c>
      <c r="N194">
        <v>1.02618606383693</v>
      </c>
      <c r="O194">
        <v>33.475549721036998</v>
      </c>
      <c r="P194">
        <v>10.059599060863199</v>
      </c>
      <c r="Q194">
        <v>-2.4308925966175E-2</v>
      </c>
    </row>
    <row r="195" spans="1:17" x14ac:dyDescent="0.3">
      <c r="A195" t="s">
        <v>478</v>
      </c>
      <c r="B195" t="s">
        <v>479</v>
      </c>
      <c r="C195" t="s">
        <v>3116</v>
      </c>
      <c r="D195" t="s">
        <v>51</v>
      </c>
      <c r="E195">
        <v>45303.408642449998</v>
      </c>
      <c r="F195">
        <v>2674.25</v>
      </c>
      <c r="G195">
        <v>59.889577113304</v>
      </c>
      <c r="H195">
        <v>2.9132910672744701</v>
      </c>
      <c r="I195">
        <v>20.474059885101902</v>
      </c>
      <c r="J195">
        <v>2.2545139560600802</v>
      </c>
      <c r="K195">
        <v>2706.4722362032999</v>
      </c>
      <c r="L195">
        <v>2432.6478650038798</v>
      </c>
      <c r="M195">
        <v>44.668541799761599</v>
      </c>
      <c r="N195">
        <v>1.0128451072800699</v>
      </c>
      <c r="O195">
        <v>15.4716275591287</v>
      </c>
      <c r="P195">
        <v>93.079672213999501</v>
      </c>
      <c r="Q195">
        <v>5.0811733685754E-2</v>
      </c>
    </row>
    <row r="196" spans="1:17" hidden="1" x14ac:dyDescent="0.3">
      <c r="A196" t="s">
        <v>480</v>
      </c>
      <c r="B196" t="s">
        <v>481</v>
      </c>
      <c r="C196" t="s">
        <v>3127</v>
      </c>
      <c r="D196" t="s">
        <v>105</v>
      </c>
      <c r="E196">
        <v>44757.090749279902</v>
      </c>
      <c r="F196">
        <v>1001.65</v>
      </c>
      <c r="G196">
        <v>-7.9084503717775503</v>
      </c>
      <c r="H196">
        <v>-2.8919118621106898</v>
      </c>
      <c r="I196">
        <v>11.578477191737001</v>
      </c>
      <c r="J196">
        <v>-4.8069419940690503</v>
      </c>
      <c r="M196">
        <v>28.343798989990901</v>
      </c>
      <c r="O196">
        <v>26.5861328807467</v>
      </c>
      <c r="P196">
        <v>24.878444084278701</v>
      </c>
    </row>
    <row r="197" spans="1:17" x14ac:dyDescent="0.3">
      <c r="A197" t="s">
        <v>482</v>
      </c>
      <c r="B197" t="s">
        <v>483</v>
      </c>
      <c r="C197" t="s">
        <v>3117</v>
      </c>
      <c r="D197" t="s">
        <v>105</v>
      </c>
      <c r="E197">
        <v>44591.385850724997</v>
      </c>
      <c r="F197">
        <v>113.47</v>
      </c>
      <c r="G197">
        <v>35.747877463373896</v>
      </c>
      <c r="H197">
        <v>-10.5129943686189</v>
      </c>
      <c r="I197">
        <v>-23.252684504099701</v>
      </c>
      <c r="J197">
        <v>1.57023981856079</v>
      </c>
      <c r="K197">
        <v>124.19498060258699</v>
      </c>
      <c r="L197">
        <v>121.185449838586</v>
      </c>
      <c r="M197">
        <v>37.680478386457501</v>
      </c>
      <c r="N197">
        <v>0.59342563529742598</v>
      </c>
      <c r="O197">
        <v>50.259980611615397</v>
      </c>
      <c r="P197">
        <v>67.730968218773</v>
      </c>
      <c r="Q197">
        <v>0.155028762856738</v>
      </c>
    </row>
    <row r="198" spans="1:17" x14ac:dyDescent="0.3">
      <c r="A198" t="s">
        <v>484</v>
      </c>
      <c r="B198" t="s">
        <v>485</v>
      </c>
      <c r="C198" t="s">
        <v>3111</v>
      </c>
      <c r="D198" t="s">
        <v>261</v>
      </c>
      <c r="E198">
        <v>44226.431157599996</v>
      </c>
      <c r="F198">
        <v>7101</v>
      </c>
      <c r="G198">
        <v>-34.212544142643502</v>
      </c>
      <c r="H198">
        <v>-3.8303664112387299</v>
      </c>
      <c r="I198">
        <v>-6.9835015829484997</v>
      </c>
      <c r="J198">
        <v>-1.1065591466612299</v>
      </c>
      <c r="K198">
        <v>7411.9634740925003</v>
      </c>
      <c r="L198">
        <v>7432.2874450392001</v>
      </c>
      <c r="M198">
        <v>32.481597431354203</v>
      </c>
      <c r="N198">
        <v>0.37499767315694599</v>
      </c>
      <c r="O198">
        <v>29.5592170116884</v>
      </c>
      <c r="P198">
        <v>10.7592962315947</v>
      </c>
      <c r="Q198">
        <v>-8.3547777342809996E-3</v>
      </c>
    </row>
    <row r="199" spans="1:17" x14ac:dyDescent="0.3">
      <c r="A199" t="s">
        <v>486</v>
      </c>
      <c r="B199" t="s">
        <v>487</v>
      </c>
      <c r="C199" t="s">
        <v>3114</v>
      </c>
      <c r="D199" t="s">
        <v>125</v>
      </c>
      <c r="E199">
        <v>43968.127207149999</v>
      </c>
      <c r="F199">
        <v>338.3</v>
      </c>
      <c r="G199">
        <v>-24.246099112538801</v>
      </c>
      <c r="H199">
        <v>3.02474230067281</v>
      </c>
      <c r="I199">
        <v>-13.076859560028099</v>
      </c>
      <c r="J199">
        <v>6.8317907234237998</v>
      </c>
      <c r="K199">
        <v>342.09764913998202</v>
      </c>
      <c r="L199">
        <v>352.62590639157202</v>
      </c>
      <c r="M199">
        <v>54.936267502488299</v>
      </c>
      <c r="N199">
        <v>0.52382276894089597</v>
      </c>
      <c r="O199">
        <v>21.342004138338702</v>
      </c>
      <c r="P199">
        <v>18.369489153254001</v>
      </c>
      <c r="Q199">
        <v>-1.0708483290192E-2</v>
      </c>
    </row>
    <row r="200" spans="1:17" x14ac:dyDescent="0.3">
      <c r="A200" t="s">
        <v>488</v>
      </c>
      <c r="B200" t="s">
        <v>489</v>
      </c>
      <c r="C200" t="s">
        <v>3120</v>
      </c>
      <c r="D200" t="s">
        <v>75</v>
      </c>
      <c r="E200">
        <v>43790.111858969998</v>
      </c>
      <c r="F200">
        <v>2331.9</v>
      </c>
      <c r="G200">
        <v>-3.5895888826646898</v>
      </c>
      <c r="H200">
        <v>-0.60966767852516801</v>
      </c>
      <c r="I200">
        <v>-15.575336207762501</v>
      </c>
      <c r="J200">
        <v>4.1203351201046097</v>
      </c>
      <c r="K200">
        <v>2376.5809948030901</v>
      </c>
      <c r="L200">
        <v>2399.6276719665402</v>
      </c>
      <c r="M200">
        <v>56.513329336993799</v>
      </c>
      <c r="N200">
        <v>0.91340562875363496</v>
      </c>
      <c r="O200">
        <v>21.960632960246901</v>
      </c>
      <c r="P200">
        <v>29.334442595673799</v>
      </c>
      <c r="Q200">
        <v>-3.9767212121857999E-2</v>
      </c>
    </row>
    <row r="201" spans="1:17" x14ac:dyDescent="0.3">
      <c r="A201" t="s">
        <v>490</v>
      </c>
      <c r="B201" t="s">
        <v>491</v>
      </c>
      <c r="C201" t="s">
        <v>3123</v>
      </c>
      <c r="D201" t="s">
        <v>163</v>
      </c>
      <c r="E201">
        <v>43585.521420375</v>
      </c>
      <c r="F201">
        <v>1702.25</v>
      </c>
      <c r="G201">
        <v>325.018189709956</v>
      </c>
      <c r="H201">
        <v>5.27347528747101</v>
      </c>
      <c r="I201">
        <v>41.2224365012652</v>
      </c>
      <c r="J201">
        <v>-2.9927338583990002</v>
      </c>
      <c r="K201">
        <v>1695.5809203987601</v>
      </c>
      <c r="L201">
        <v>1334.3840771955499</v>
      </c>
      <c r="M201">
        <v>39.001195761057701</v>
      </c>
      <c r="N201">
        <v>1.11855179820048</v>
      </c>
      <c r="O201">
        <v>15.670436187399</v>
      </c>
      <c r="P201">
        <v>376.88751926039998</v>
      </c>
      <c r="Q201">
        <v>0.23957526102507701</v>
      </c>
    </row>
    <row r="202" spans="1:17" x14ac:dyDescent="0.3">
      <c r="A202" t="s">
        <v>492</v>
      </c>
      <c r="B202" t="s">
        <v>493</v>
      </c>
      <c r="C202" t="s">
        <v>3112</v>
      </c>
      <c r="D202" t="s">
        <v>217</v>
      </c>
      <c r="E202">
        <v>43483.764425219997</v>
      </c>
      <c r="F202">
        <v>686.7</v>
      </c>
      <c r="G202">
        <v>57.977548330516299</v>
      </c>
      <c r="H202">
        <v>7.09372212586005</v>
      </c>
      <c r="I202">
        <v>8.9769891488915299</v>
      </c>
      <c r="J202">
        <v>2.2091164323116801</v>
      </c>
      <c r="K202">
        <v>674.08232964557396</v>
      </c>
      <c r="L202">
        <v>595.70067091171597</v>
      </c>
      <c r="M202">
        <v>43.627647498687701</v>
      </c>
      <c r="N202">
        <v>1.39968812554108</v>
      </c>
      <c r="O202">
        <v>9.0141255278869803</v>
      </c>
      <c r="P202">
        <v>86.527230748336294</v>
      </c>
      <c r="Q202">
        <v>4.7320853510175002E-2</v>
      </c>
    </row>
    <row r="203" spans="1:17" x14ac:dyDescent="0.3">
      <c r="A203" t="s">
        <v>494</v>
      </c>
      <c r="B203" t="s">
        <v>495</v>
      </c>
      <c r="C203" t="s">
        <v>3112</v>
      </c>
      <c r="D203" t="s">
        <v>137</v>
      </c>
      <c r="E203">
        <v>43359.152099999999</v>
      </c>
      <c r="F203">
        <v>216.59</v>
      </c>
      <c r="G203">
        <v>161.81262414541601</v>
      </c>
      <c r="H203">
        <v>-2.9840455836822999</v>
      </c>
      <c r="I203">
        <v>-11.2031531381012</v>
      </c>
      <c r="J203">
        <v>9.0915150383967394</v>
      </c>
      <c r="K203">
        <v>236.672901504967</v>
      </c>
      <c r="L203">
        <v>224.56979665384901</v>
      </c>
      <c r="M203">
        <v>54.6811294791287</v>
      </c>
      <c r="N203">
        <v>0.63751291109207997</v>
      </c>
      <c r="O203">
        <v>63.303938316635097</v>
      </c>
      <c r="P203">
        <v>192.49155975692099</v>
      </c>
      <c r="Q203">
        <v>0.15982038867998499</v>
      </c>
    </row>
    <row r="204" spans="1:17" x14ac:dyDescent="0.3">
      <c r="A204" t="s">
        <v>496</v>
      </c>
      <c r="B204" t="s">
        <v>497</v>
      </c>
      <c r="C204" t="s">
        <v>3112</v>
      </c>
      <c r="D204" t="s">
        <v>43</v>
      </c>
      <c r="E204">
        <v>43235.978510879999</v>
      </c>
      <c r="F204">
        <v>1252.8</v>
      </c>
      <c r="G204">
        <v>8.5425609495912198</v>
      </c>
      <c r="H204">
        <v>13.9924455094538</v>
      </c>
      <c r="I204">
        <v>16.249404187495099</v>
      </c>
      <c r="J204">
        <v>4.1925585633302598</v>
      </c>
      <c r="K204">
        <v>1168.1916717470499</v>
      </c>
      <c r="L204">
        <v>1049.4161050758601</v>
      </c>
      <c r="M204">
        <v>67.700229028423493</v>
      </c>
      <c r="N204">
        <v>1.1982446230011701</v>
      </c>
      <c r="O204">
        <v>4.2824074074074101</v>
      </c>
      <c r="P204">
        <v>46.654960491659303</v>
      </c>
      <c r="Q204">
        <v>1.1533879790700001E-2</v>
      </c>
    </row>
    <row r="205" spans="1:17" x14ac:dyDescent="0.3">
      <c r="A205" t="s">
        <v>498</v>
      </c>
      <c r="B205" t="s">
        <v>499</v>
      </c>
      <c r="C205" t="s">
        <v>3118</v>
      </c>
      <c r="D205" t="s">
        <v>200</v>
      </c>
      <c r="E205">
        <v>42569.449292249999</v>
      </c>
      <c r="F205">
        <v>685.25</v>
      </c>
      <c r="G205">
        <v>-1.7893282799157499</v>
      </c>
      <c r="H205">
        <v>-0.68944101658908796</v>
      </c>
      <c r="I205">
        <v>1.8988681264271099</v>
      </c>
      <c r="J205">
        <v>8.5525417392567995</v>
      </c>
      <c r="K205">
        <v>688.449773368661</v>
      </c>
      <c r="L205">
        <v>658.99268579838599</v>
      </c>
      <c r="M205">
        <v>53.973487017490399</v>
      </c>
      <c r="N205">
        <v>1.99417935268726</v>
      </c>
      <c r="O205">
        <v>12.170740605618301</v>
      </c>
      <c r="P205">
        <v>28.903310759969902</v>
      </c>
      <c r="Q205">
        <v>-2.2009200778062E-2</v>
      </c>
    </row>
    <row r="206" spans="1:17" x14ac:dyDescent="0.3">
      <c r="A206" t="s">
        <v>500</v>
      </c>
      <c r="B206" t="s">
        <v>501</v>
      </c>
      <c r="C206" t="s">
        <v>3112</v>
      </c>
      <c r="D206" t="s">
        <v>34</v>
      </c>
      <c r="E206">
        <v>42565.0650933</v>
      </c>
      <c r="F206">
        <v>55.34</v>
      </c>
      <c r="G206">
        <v>5.5431367333448698</v>
      </c>
      <c r="H206">
        <v>-7.4019475518471198</v>
      </c>
      <c r="I206">
        <v>-28.735402644851</v>
      </c>
      <c r="J206">
        <v>6.2912550737676396</v>
      </c>
      <c r="K206">
        <v>56.961157815432998</v>
      </c>
      <c r="L206">
        <v>57.8880562131</v>
      </c>
      <c r="M206">
        <v>47.811978075862797</v>
      </c>
      <c r="N206">
        <v>1.4962693379874099</v>
      </c>
      <c r="O206">
        <v>32.815323455005398</v>
      </c>
      <c r="P206">
        <v>34.320388349514502</v>
      </c>
      <c r="Q206">
        <v>0.10772807350090199</v>
      </c>
    </row>
    <row r="207" spans="1:17" x14ac:dyDescent="0.3">
      <c r="A207" t="s">
        <v>502</v>
      </c>
      <c r="B207" t="s">
        <v>503</v>
      </c>
      <c r="C207" t="s">
        <v>3119</v>
      </c>
      <c r="D207" t="s">
        <v>178</v>
      </c>
      <c r="E207">
        <v>41713.581146343997</v>
      </c>
      <c r="F207">
        <v>227.12</v>
      </c>
      <c r="G207">
        <v>119.56877445239201</v>
      </c>
      <c r="H207">
        <v>14.3443653732848</v>
      </c>
      <c r="I207">
        <v>14.9221215012983</v>
      </c>
      <c r="J207">
        <v>2.9900613738278601</v>
      </c>
      <c r="K207">
        <v>206.34863995060201</v>
      </c>
      <c r="L207">
        <v>176.53249713504999</v>
      </c>
      <c r="M207">
        <v>59.787809198933402</v>
      </c>
      <c r="N207">
        <v>1.08740026712754</v>
      </c>
      <c r="O207">
        <v>3.6324410003522201</v>
      </c>
      <c r="P207">
        <v>154.47619047619</v>
      </c>
      <c r="Q207">
        <v>9.7922738215074995E-2</v>
      </c>
    </row>
    <row r="208" spans="1:17" x14ac:dyDescent="0.3">
      <c r="A208" t="s">
        <v>504</v>
      </c>
      <c r="B208" t="s">
        <v>505</v>
      </c>
      <c r="C208" t="s">
        <v>3123</v>
      </c>
      <c r="D208" t="s">
        <v>470</v>
      </c>
      <c r="E208">
        <v>41391.401097779999</v>
      </c>
      <c r="F208">
        <v>1491.45</v>
      </c>
      <c r="G208">
        <v>-34.169033670628103</v>
      </c>
      <c r="H208">
        <v>4.6729988390107096</v>
      </c>
      <c r="I208">
        <v>-11.905165172478799</v>
      </c>
      <c r="J208">
        <v>0.14627101726410099</v>
      </c>
      <c r="K208">
        <v>1506.4979477119</v>
      </c>
      <c r="L208">
        <v>1507.5482232848501</v>
      </c>
      <c r="M208">
        <v>48.518181740093702</v>
      </c>
      <c r="N208">
        <v>1.0367852981719901</v>
      </c>
      <c r="O208">
        <v>18.944651178383399</v>
      </c>
      <c r="P208">
        <v>14.287356321839001</v>
      </c>
      <c r="Q208">
        <v>6.1479946513741002E-2</v>
      </c>
    </row>
    <row r="209" spans="1:17" x14ac:dyDescent="0.3">
      <c r="A209" t="s">
        <v>506</v>
      </c>
      <c r="B209" t="s">
        <v>507</v>
      </c>
      <c r="C209" t="s">
        <v>3112</v>
      </c>
      <c r="D209" t="s">
        <v>508</v>
      </c>
      <c r="E209">
        <v>41157.996659174998</v>
      </c>
      <c r="F209">
        <v>1061.3499999999999</v>
      </c>
      <c r="G209">
        <v>77.687579835493096</v>
      </c>
      <c r="H209">
        <v>1.06715707258882</v>
      </c>
      <c r="I209">
        <v>27.6878745323137</v>
      </c>
      <c r="J209">
        <v>1.3326003160018101</v>
      </c>
      <c r="K209">
        <v>1042.3444621091701</v>
      </c>
      <c r="L209">
        <v>892.20661648402995</v>
      </c>
      <c r="M209">
        <v>46.135191264992002</v>
      </c>
      <c r="N209">
        <v>1.1883363654873</v>
      </c>
      <c r="O209">
        <v>14.476845526923199</v>
      </c>
      <c r="P209">
        <v>105.967397632447</v>
      </c>
      <c r="Q209">
        <v>0.132991779387404</v>
      </c>
    </row>
    <row r="210" spans="1:17" x14ac:dyDescent="0.3">
      <c r="A210" t="s">
        <v>509</v>
      </c>
      <c r="B210" t="s">
        <v>510</v>
      </c>
      <c r="C210" t="s">
        <v>3126</v>
      </c>
      <c r="D210" t="s">
        <v>406</v>
      </c>
      <c r="E210">
        <v>41001.942389625001</v>
      </c>
      <c r="F210">
        <v>546.25</v>
      </c>
      <c r="G210">
        <v>-25.755760656679598</v>
      </c>
      <c r="H210">
        <v>-6.8864734687620501</v>
      </c>
      <c r="I210">
        <v>2.9982729460311199E-2</v>
      </c>
      <c r="J210">
        <v>1.6276416775781</v>
      </c>
      <c r="K210">
        <v>569.187214984565</v>
      </c>
      <c r="L210">
        <v>561.767587045921</v>
      </c>
      <c r="M210">
        <v>34.239317384818598</v>
      </c>
      <c r="N210">
        <v>0.67667473836268599</v>
      </c>
      <c r="O210">
        <v>14.416475972540001</v>
      </c>
      <c r="P210">
        <v>21.9852612773559</v>
      </c>
      <c r="Q210">
        <v>-0.10870934597416899</v>
      </c>
    </row>
    <row r="211" spans="1:17" x14ac:dyDescent="0.3">
      <c r="A211" t="s">
        <v>511</v>
      </c>
      <c r="B211" t="s">
        <v>512</v>
      </c>
      <c r="C211" t="s">
        <v>3111</v>
      </c>
      <c r="D211" t="s">
        <v>21</v>
      </c>
      <c r="E211">
        <v>40794.027376799997</v>
      </c>
      <c r="F211">
        <v>1005.6</v>
      </c>
      <c r="G211">
        <v>-50.578728911991099</v>
      </c>
      <c r="H211">
        <v>-4.78555879805005</v>
      </c>
      <c r="I211">
        <v>-13.4474668488185</v>
      </c>
      <c r="J211">
        <v>-2.3465156658569399</v>
      </c>
      <c r="K211">
        <v>1048.22986828385</v>
      </c>
      <c r="L211">
        <v>1075.0018373722301</v>
      </c>
      <c r="M211">
        <v>28.500200185673499</v>
      </c>
      <c r="N211">
        <v>0.402666908804718</v>
      </c>
      <c r="O211">
        <v>39.220365950676197</v>
      </c>
      <c r="P211">
        <v>3.6594165549943298</v>
      </c>
    </row>
    <row r="212" spans="1:17" x14ac:dyDescent="0.3">
      <c r="A212" t="s">
        <v>513</v>
      </c>
      <c r="B212" t="s">
        <v>514</v>
      </c>
      <c r="C212" t="s">
        <v>3123</v>
      </c>
      <c r="D212" t="s">
        <v>515</v>
      </c>
      <c r="E212">
        <v>39964.225961249998</v>
      </c>
      <c r="F212">
        <v>3633.75</v>
      </c>
      <c r="G212">
        <v>-12.3290561499403</v>
      </c>
      <c r="H212">
        <v>-12.514882351984999</v>
      </c>
      <c r="I212">
        <v>0.51424445954027298</v>
      </c>
      <c r="J212">
        <v>-2.8477147882629099</v>
      </c>
      <c r="K212">
        <v>3848.2707086219202</v>
      </c>
      <c r="L212">
        <v>3605.7623854910098</v>
      </c>
      <c r="M212">
        <v>27.885519467820501</v>
      </c>
      <c r="N212">
        <v>1.3318104184881301</v>
      </c>
      <c r="O212">
        <v>21.6374269005847</v>
      </c>
      <c r="P212">
        <v>37.205482555505199</v>
      </c>
      <c r="Q212">
        <v>0.104548582329293</v>
      </c>
    </row>
    <row r="213" spans="1:17" x14ac:dyDescent="0.3">
      <c r="A213" t="s">
        <v>516</v>
      </c>
      <c r="B213" t="s">
        <v>517</v>
      </c>
      <c r="C213" t="s">
        <v>3123</v>
      </c>
      <c r="D213" t="s">
        <v>131</v>
      </c>
      <c r="E213">
        <v>39957.760139589998</v>
      </c>
      <c r="F213">
        <v>45193.3</v>
      </c>
      <c r="G213">
        <v>-1.79134585147811</v>
      </c>
      <c r="H213">
        <v>5.8665025546435103</v>
      </c>
      <c r="I213">
        <v>-7.5584746191086403</v>
      </c>
      <c r="J213">
        <v>-4.1317270925913796</v>
      </c>
      <c r="K213">
        <v>50117.607031486201</v>
      </c>
      <c r="L213">
        <v>47945.391599985698</v>
      </c>
      <c r="M213">
        <v>36.401113379184999</v>
      </c>
      <c r="N213">
        <v>1.43535249445277</v>
      </c>
      <c r="O213">
        <v>32.7497660051379</v>
      </c>
      <c r="P213">
        <v>29.206036989281699</v>
      </c>
      <c r="Q213">
        <v>-1.7713817837659001E-2</v>
      </c>
    </row>
    <row r="214" spans="1:17" x14ac:dyDescent="0.3">
      <c r="A214" t="s">
        <v>518</v>
      </c>
      <c r="B214" t="s">
        <v>519</v>
      </c>
      <c r="C214" t="s">
        <v>3116</v>
      </c>
      <c r="D214" t="s">
        <v>51</v>
      </c>
      <c r="E214">
        <v>39633.672935959999</v>
      </c>
      <c r="F214">
        <v>1562.2</v>
      </c>
      <c r="G214">
        <v>32.282143588590401</v>
      </c>
      <c r="H214">
        <v>13.1050709422063</v>
      </c>
      <c r="I214">
        <v>8.9458387321824109</v>
      </c>
      <c r="J214">
        <v>0.84364895975759702</v>
      </c>
      <c r="K214">
        <v>1504.99153985672</v>
      </c>
      <c r="L214">
        <v>1306.9509235440501</v>
      </c>
      <c r="M214">
        <v>47.590387282581503</v>
      </c>
      <c r="N214">
        <v>0.69201526595585805</v>
      </c>
      <c r="O214">
        <v>9.3745999231852508</v>
      </c>
      <c r="P214">
        <v>61.651490066225101</v>
      </c>
      <c r="Q214">
        <v>3.1910300887725999E-2</v>
      </c>
    </row>
    <row r="215" spans="1:17" x14ac:dyDescent="0.3">
      <c r="A215" t="s">
        <v>520</v>
      </c>
      <c r="B215" t="s">
        <v>521</v>
      </c>
      <c r="C215" t="s">
        <v>3118</v>
      </c>
      <c r="D215" t="s">
        <v>522</v>
      </c>
      <c r="E215">
        <v>39546.25</v>
      </c>
      <c r="F215">
        <v>465.25</v>
      </c>
      <c r="G215">
        <v>55.786509475182797</v>
      </c>
      <c r="H215">
        <v>-0.42532370424291399</v>
      </c>
      <c r="I215">
        <v>-9.1933156782459804</v>
      </c>
      <c r="J215">
        <v>0.893048882809792</v>
      </c>
      <c r="K215">
        <v>490.26810986120302</v>
      </c>
      <c r="L215">
        <v>446.89386729580502</v>
      </c>
      <c r="M215">
        <v>40.731988984951897</v>
      </c>
      <c r="N215">
        <v>0.82702628244438203</v>
      </c>
      <c r="O215">
        <v>33.336915636754398</v>
      </c>
      <c r="P215">
        <v>86.847389558232905</v>
      </c>
      <c r="Q215">
        <v>0.133114155858362</v>
      </c>
    </row>
    <row r="216" spans="1:17" x14ac:dyDescent="0.3">
      <c r="A216" t="s">
        <v>523</v>
      </c>
      <c r="B216" t="s">
        <v>524</v>
      </c>
      <c r="C216" t="s">
        <v>3112</v>
      </c>
      <c r="D216" t="s">
        <v>386</v>
      </c>
      <c r="E216">
        <v>39287.441869499999</v>
      </c>
      <c r="F216">
        <v>5372.3</v>
      </c>
      <c r="G216">
        <v>7.7953706192502699</v>
      </c>
      <c r="H216">
        <v>18.814844528223698</v>
      </c>
      <c r="I216">
        <v>15.641361089306001</v>
      </c>
      <c r="J216">
        <v>8.1403437319208898</v>
      </c>
      <c r="K216">
        <v>4705.3875569164302</v>
      </c>
      <c r="L216">
        <v>4449.5983256766904</v>
      </c>
      <c r="M216">
        <v>82.411162594857402</v>
      </c>
      <c r="N216">
        <v>3.0910736435746902</v>
      </c>
      <c r="O216">
        <v>1.16709789103364</v>
      </c>
      <c r="P216">
        <v>46.756084901794701</v>
      </c>
      <c r="Q216">
        <v>6.7859561602314003E-2</v>
      </c>
    </row>
    <row r="217" spans="1:17" x14ac:dyDescent="0.3">
      <c r="A217" t="s">
        <v>525</v>
      </c>
      <c r="B217" t="s">
        <v>526</v>
      </c>
      <c r="C217" t="s">
        <v>3123</v>
      </c>
      <c r="D217" t="s">
        <v>94</v>
      </c>
      <c r="E217">
        <v>38996.751562500001</v>
      </c>
      <c r="F217">
        <v>1063.8499999999999</v>
      </c>
      <c r="G217">
        <v>93.7094594833043</v>
      </c>
      <c r="H217">
        <v>-2.0312721701266399</v>
      </c>
      <c r="I217">
        <v>-8.7583529498092894E-2</v>
      </c>
      <c r="J217">
        <v>0.64595458317935395</v>
      </c>
      <c r="K217">
        <v>1184.9523908129299</v>
      </c>
      <c r="L217">
        <v>1134.9882399559899</v>
      </c>
      <c r="M217">
        <v>30.0666274585076</v>
      </c>
      <c r="N217">
        <v>0.61079146585341604</v>
      </c>
      <c r="O217">
        <v>68.698594726700193</v>
      </c>
      <c r="P217">
        <v>122.900843329317</v>
      </c>
      <c r="Q217">
        <v>0.16061848538381199</v>
      </c>
    </row>
    <row r="218" spans="1:17" x14ac:dyDescent="0.3">
      <c r="A218" t="s">
        <v>527</v>
      </c>
      <c r="B218" t="s">
        <v>528</v>
      </c>
      <c r="C218" t="s">
        <v>3128</v>
      </c>
      <c r="D218" t="s">
        <v>529</v>
      </c>
      <c r="E218">
        <v>38979.000936550001</v>
      </c>
      <c r="F218">
        <v>34601.65</v>
      </c>
      <c r="G218">
        <v>-10.2597502432321</v>
      </c>
      <c r="H218">
        <v>2.3967944098966201</v>
      </c>
      <c r="I218">
        <v>5.8870446648233496</v>
      </c>
      <c r="J218">
        <v>-0.74683381837934004</v>
      </c>
      <c r="K218">
        <v>34745.613949142396</v>
      </c>
      <c r="L218">
        <v>33839.350239339401</v>
      </c>
      <c r="M218">
        <v>38.606968977447302</v>
      </c>
      <c r="N218">
        <v>0.79066123874712602</v>
      </c>
      <c r="O218">
        <v>18.076739115042098</v>
      </c>
      <c r="P218">
        <v>21.413771384559698</v>
      </c>
      <c r="Q218">
        <v>1.4052083870039001E-2</v>
      </c>
    </row>
    <row r="219" spans="1:17" x14ac:dyDescent="0.3">
      <c r="A219" t="s">
        <v>530</v>
      </c>
      <c r="B219" t="s">
        <v>531</v>
      </c>
      <c r="C219" t="s">
        <v>3123</v>
      </c>
      <c r="D219" t="s">
        <v>324</v>
      </c>
      <c r="E219">
        <v>38728.121623799998</v>
      </c>
      <c r="F219">
        <v>1472.1</v>
      </c>
      <c r="G219">
        <v>180.08089134572501</v>
      </c>
      <c r="H219">
        <v>-13.2642582614218</v>
      </c>
      <c r="I219">
        <v>5.2199944142732804</v>
      </c>
      <c r="J219">
        <v>-0.53138163621498602</v>
      </c>
      <c r="K219">
        <v>1720.14675766549</v>
      </c>
      <c r="L219">
        <v>1584.7157516892801</v>
      </c>
      <c r="M219">
        <v>31.4962301004594</v>
      </c>
      <c r="N219">
        <v>0.48889947544936802</v>
      </c>
      <c r="O219">
        <v>102.394538414509</v>
      </c>
      <c r="P219">
        <v>213.21276595744601</v>
      </c>
      <c r="Q219">
        <v>0.188689263088125</v>
      </c>
    </row>
    <row r="220" spans="1:17" x14ac:dyDescent="0.3">
      <c r="A220" t="s">
        <v>532</v>
      </c>
      <c r="B220" t="s">
        <v>533</v>
      </c>
      <c r="C220" t="s">
        <v>3116</v>
      </c>
      <c r="D220" t="s">
        <v>534</v>
      </c>
      <c r="E220">
        <v>38408.778403919998</v>
      </c>
      <c r="F220">
        <v>320.7</v>
      </c>
      <c r="G220">
        <v>17.357865211940901</v>
      </c>
      <c r="H220">
        <v>-4.1351356898568996</v>
      </c>
      <c r="I220">
        <v>-0.26057507240214201</v>
      </c>
      <c r="J220">
        <v>1.01821256610045</v>
      </c>
      <c r="K220">
        <v>346.58666549708801</v>
      </c>
      <c r="L220">
        <v>322.97738516335397</v>
      </c>
      <c r="M220">
        <v>41.395583289590199</v>
      </c>
      <c r="N220">
        <v>0.60678018732241501</v>
      </c>
      <c r="O220">
        <v>23.417524165887102</v>
      </c>
      <c r="P220">
        <v>47.448275862068897</v>
      </c>
      <c r="Q220">
        <v>-3.4337997707002001E-2</v>
      </c>
    </row>
    <row r="221" spans="1:17" x14ac:dyDescent="0.3">
      <c r="A221" t="s">
        <v>535</v>
      </c>
      <c r="B221" t="s">
        <v>536</v>
      </c>
      <c r="C221" t="s">
        <v>3124</v>
      </c>
      <c r="D221" t="s">
        <v>537</v>
      </c>
      <c r="E221">
        <v>38034.107075970001</v>
      </c>
      <c r="F221">
        <v>578.45000000000005</v>
      </c>
      <c r="G221">
        <v>-10.201777799087401</v>
      </c>
      <c r="H221">
        <v>-10.5089301422299</v>
      </c>
      <c r="I221">
        <v>17.201492957040099</v>
      </c>
      <c r="J221">
        <v>-5.3011783111845796</v>
      </c>
      <c r="K221">
        <v>625.06519093085706</v>
      </c>
      <c r="L221">
        <v>572.59572898398199</v>
      </c>
      <c r="M221">
        <v>18.422024702985802</v>
      </c>
      <c r="N221">
        <v>0.68489499599316295</v>
      </c>
      <c r="O221">
        <v>23.683983058172601</v>
      </c>
      <c r="P221">
        <v>37.382733642085199</v>
      </c>
      <c r="Q221">
        <v>-8.1854622595012E-2</v>
      </c>
    </row>
    <row r="222" spans="1:17" x14ac:dyDescent="0.3">
      <c r="A222" t="s">
        <v>538</v>
      </c>
      <c r="B222" t="s">
        <v>539</v>
      </c>
      <c r="C222" t="s">
        <v>3123</v>
      </c>
      <c r="D222" t="s">
        <v>240</v>
      </c>
      <c r="E222">
        <v>37879.725252875003</v>
      </c>
      <c r="F222">
        <v>9430.25</v>
      </c>
      <c r="G222">
        <v>58.683997332738997</v>
      </c>
      <c r="H222">
        <v>5.7266930878679396</v>
      </c>
      <c r="I222">
        <v>11.991936836365401</v>
      </c>
      <c r="J222">
        <v>-1.80822265441129</v>
      </c>
      <c r="K222">
        <v>9553.2064874376501</v>
      </c>
      <c r="L222">
        <v>8039.0446695705004</v>
      </c>
      <c r="M222">
        <v>41.062792058739099</v>
      </c>
      <c r="N222">
        <v>0.62625503036213304</v>
      </c>
      <c r="O222">
        <v>16.645900161713602</v>
      </c>
      <c r="P222">
        <v>95.405097389142099</v>
      </c>
      <c r="Q222">
        <v>0.27656168441753698</v>
      </c>
    </row>
    <row r="223" spans="1:17" x14ac:dyDescent="0.3">
      <c r="A223" t="s">
        <v>540</v>
      </c>
      <c r="B223" t="s">
        <v>541</v>
      </c>
      <c r="C223" t="s">
        <v>3111</v>
      </c>
      <c r="D223" t="s">
        <v>21</v>
      </c>
      <c r="E223">
        <v>37609.821253970003</v>
      </c>
      <c r="F223">
        <v>1385.3</v>
      </c>
      <c r="G223">
        <v>-10.303189411408299</v>
      </c>
      <c r="H223">
        <v>-10.714382052873299</v>
      </c>
      <c r="I223">
        <v>-14.967948803836499</v>
      </c>
      <c r="J223">
        <v>-17.769195218270099</v>
      </c>
      <c r="K223">
        <v>1668.56372235808</v>
      </c>
      <c r="L223">
        <v>1587.0520535166099</v>
      </c>
      <c r="M223">
        <v>13.7662439588544</v>
      </c>
      <c r="N223">
        <v>2.2096710223937501</v>
      </c>
      <c r="O223">
        <v>39.226160398469602</v>
      </c>
      <c r="P223">
        <v>22.810283687943201</v>
      </c>
      <c r="Q223">
        <v>0.15370941976469599</v>
      </c>
    </row>
    <row r="224" spans="1:17" x14ac:dyDescent="0.3">
      <c r="A224" t="s">
        <v>542</v>
      </c>
      <c r="B224" t="s">
        <v>543</v>
      </c>
      <c r="C224" t="s">
        <v>3116</v>
      </c>
      <c r="D224" t="s">
        <v>51</v>
      </c>
      <c r="E224">
        <v>37431.7841468349</v>
      </c>
      <c r="F224">
        <v>2996.65</v>
      </c>
      <c r="G224">
        <v>43.650724652634899</v>
      </c>
      <c r="H224">
        <v>-5.6611923472457404</v>
      </c>
      <c r="I224">
        <v>27.581691459775101</v>
      </c>
      <c r="J224">
        <v>-1.71335339629096</v>
      </c>
      <c r="K224">
        <v>3091.5350689217098</v>
      </c>
      <c r="L224">
        <v>2607.9379344885001</v>
      </c>
      <c r="M224">
        <v>22.784820346590099</v>
      </c>
      <c r="N224">
        <v>0.48090141128737801</v>
      </c>
      <c r="O224">
        <v>16.296531126424501</v>
      </c>
      <c r="P224">
        <v>73.126697093997294</v>
      </c>
      <c r="Q224">
        <v>8.0490095681496995E-2</v>
      </c>
    </row>
    <row r="225" spans="1:17" x14ac:dyDescent="0.3">
      <c r="A225" t="s">
        <v>544</v>
      </c>
      <c r="B225" t="s">
        <v>545</v>
      </c>
      <c r="C225" t="s">
        <v>3122</v>
      </c>
      <c r="D225" t="s">
        <v>311</v>
      </c>
      <c r="E225">
        <v>37193.659001319997</v>
      </c>
      <c r="F225">
        <v>1808.9</v>
      </c>
      <c r="G225">
        <v>80.2283974676604</v>
      </c>
      <c r="H225">
        <v>-7.5339093458419404</v>
      </c>
      <c r="I225">
        <v>13.2238848711856</v>
      </c>
      <c r="J225">
        <v>-3.2315375728261602</v>
      </c>
      <c r="K225">
        <v>1888.893361853</v>
      </c>
      <c r="L225">
        <v>1580.12818884225</v>
      </c>
      <c r="M225">
        <v>29.687051775292801</v>
      </c>
      <c r="N225">
        <v>0.63682651981987404</v>
      </c>
      <c r="O225">
        <v>21.595997567582501</v>
      </c>
      <c r="P225">
        <v>122.223587223587</v>
      </c>
      <c r="Q225">
        <v>0.16681473643303299</v>
      </c>
    </row>
    <row r="226" spans="1:17" x14ac:dyDescent="0.3">
      <c r="A226" t="s">
        <v>546</v>
      </c>
      <c r="B226" t="s">
        <v>547</v>
      </c>
      <c r="C226" t="s">
        <v>3126</v>
      </c>
      <c r="D226" t="s">
        <v>278</v>
      </c>
      <c r="E226">
        <v>36991.838614815002</v>
      </c>
      <c r="F226">
        <v>2712.15</v>
      </c>
      <c r="G226">
        <v>9.05721780631516</v>
      </c>
      <c r="H226">
        <v>-1.25976296592563</v>
      </c>
      <c r="I226">
        <v>3.9060872159498499</v>
      </c>
      <c r="J226">
        <v>2.5286133053537299</v>
      </c>
      <c r="K226">
        <v>2816.6170479022499</v>
      </c>
      <c r="L226">
        <v>2607.34860720593</v>
      </c>
      <c r="M226">
        <v>40.956096714792501</v>
      </c>
      <c r="N226">
        <v>0.85546651536593799</v>
      </c>
      <c r="O226">
        <v>16.844569806242198</v>
      </c>
      <c r="P226">
        <v>38.725352292780201</v>
      </c>
      <c r="Q226">
        <v>-2.2362596174049999E-3</v>
      </c>
    </row>
    <row r="227" spans="1:17" x14ac:dyDescent="0.3">
      <c r="A227" t="s">
        <v>548</v>
      </c>
      <c r="B227" t="s">
        <v>549</v>
      </c>
      <c r="C227" t="s">
        <v>3112</v>
      </c>
      <c r="D227" t="s">
        <v>54</v>
      </c>
      <c r="E227">
        <v>36538.549540098</v>
      </c>
      <c r="F227">
        <v>146.49</v>
      </c>
      <c r="G227">
        <v>-16.566468900381398</v>
      </c>
      <c r="H227">
        <v>-17.428886243239599</v>
      </c>
      <c r="I227">
        <v>-19.7769775584052</v>
      </c>
      <c r="J227">
        <v>-1.3532680554916301</v>
      </c>
      <c r="K227">
        <v>165.742568910269</v>
      </c>
      <c r="L227">
        <v>163.542851172539</v>
      </c>
      <c r="M227">
        <v>27.8038678295325</v>
      </c>
      <c r="N227">
        <v>1.71925433554429</v>
      </c>
      <c r="O227">
        <v>32.602908048330903</v>
      </c>
      <c r="P227">
        <v>11.995412844036601</v>
      </c>
      <c r="Q227">
        <v>6.3296482790690001E-2</v>
      </c>
    </row>
    <row r="228" spans="1:17" x14ac:dyDescent="0.3">
      <c r="A228" t="s">
        <v>550</v>
      </c>
      <c r="B228" t="s">
        <v>551</v>
      </c>
      <c r="C228" t="s">
        <v>3123</v>
      </c>
      <c r="D228" t="s">
        <v>267</v>
      </c>
      <c r="E228">
        <v>36408.942355500003</v>
      </c>
      <c r="F228">
        <v>3901.5</v>
      </c>
      <c r="G228">
        <v>-15.417490233817899</v>
      </c>
      <c r="H228">
        <v>-3.5989067356791602</v>
      </c>
      <c r="I228">
        <v>-4.9330070663386199</v>
      </c>
      <c r="J228">
        <v>-1.00566842225564</v>
      </c>
      <c r="K228">
        <v>4176.9543503827699</v>
      </c>
      <c r="L228">
        <v>4031.1528134302098</v>
      </c>
      <c r="M228">
        <v>25.940071466929201</v>
      </c>
      <c r="N228">
        <v>0.56898743421611297</v>
      </c>
      <c r="O228">
        <v>26.872997565039</v>
      </c>
      <c r="P228">
        <v>14.594959760324199</v>
      </c>
      <c r="Q228">
        <v>8.6554992173267994E-2</v>
      </c>
    </row>
    <row r="229" spans="1:17" x14ac:dyDescent="0.3">
      <c r="A229" t="s">
        <v>552</v>
      </c>
      <c r="B229" t="s">
        <v>553</v>
      </c>
      <c r="C229" t="s">
        <v>3110</v>
      </c>
      <c r="D229" t="s">
        <v>191</v>
      </c>
      <c r="E229">
        <v>36295.369340625002</v>
      </c>
      <c r="F229">
        <v>527.25</v>
      </c>
      <c r="G229">
        <v>1.0711739897856201</v>
      </c>
      <c r="H229">
        <v>-8.1070793715587506</v>
      </c>
      <c r="I229">
        <v>-11.2198336991235</v>
      </c>
      <c r="J229">
        <v>-0.59368707615471406</v>
      </c>
      <c r="K229">
        <v>589.71479570701797</v>
      </c>
      <c r="L229">
        <v>576.87173482529897</v>
      </c>
      <c r="M229">
        <v>21.1790139395765</v>
      </c>
      <c r="N229">
        <v>0.496230825447248</v>
      </c>
      <c r="O229">
        <v>30.858226647700299</v>
      </c>
      <c r="P229">
        <v>31.0752019888129</v>
      </c>
      <c r="Q229">
        <v>-5.5906305654144998E-2</v>
      </c>
    </row>
    <row r="230" spans="1:17" hidden="1" x14ac:dyDescent="0.3">
      <c r="A230" t="s">
        <v>554</v>
      </c>
      <c r="B230" t="s">
        <v>555</v>
      </c>
      <c r="C230" t="s">
        <v>3127</v>
      </c>
      <c r="D230" t="s">
        <v>34</v>
      </c>
      <c r="E230">
        <v>34919.155774944003</v>
      </c>
      <c r="F230">
        <v>51.52</v>
      </c>
      <c r="G230">
        <v>2.4433674921340698</v>
      </c>
      <c r="H230">
        <v>-4.8706232679641097</v>
      </c>
      <c r="I230">
        <v>-25.966841588424298</v>
      </c>
      <c r="J230">
        <v>3.5478503070727299</v>
      </c>
      <c r="K230">
        <v>54.2262529775304</v>
      </c>
      <c r="L230">
        <v>55.130265346696099</v>
      </c>
      <c r="M230">
        <v>44.116904697188801</v>
      </c>
      <c r="N230">
        <v>0.75933870450926</v>
      </c>
      <c r="O230">
        <v>50.4270186335403</v>
      </c>
      <c r="P230">
        <v>33.471502590673502</v>
      </c>
      <c r="Q230">
        <v>0.100934194997555</v>
      </c>
    </row>
    <row r="231" spans="1:17" x14ac:dyDescent="0.3">
      <c r="A231" t="s">
        <v>556</v>
      </c>
      <c r="B231" t="s">
        <v>557</v>
      </c>
      <c r="C231" t="s">
        <v>3123</v>
      </c>
      <c r="D231" t="s">
        <v>558</v>
      </c>
      <c r="E231">
        <v>34906.348177990003</v>
      </c>
      <c r="F231">
        <v>3866.05</v>
      </c>
      <c r="G231">
        <v>29.211098106990399</v>
      </c>
      <c r="H231">
        <v>-3.9557034169817098</v>
      </c>
      <c r="I231">
        <v>-10.922084385636101</v>
      </c>
      <c r="J231">
        <v>-4.3262215602166103</v>
      </c>
      <c r="K231">
        <v>4237.9618208686998</v>
      </c>
      <c r="L231">
        <v>3931.6905811166198</v>
      </c>
      <c r="M231">
        <v>23.1712496904</v>
      </c>
      <c r="N231">
        <v>2.0968516851285202</v>
      </c>
      <c r="O231">
        <v>30.3578587964459</v>
      </c>
      <c r="P231">
        <v>66.561113265262094</v>
      </c>
      <c r="Q231">
        <v>0.18123694669606</v>
      </c>
    </row>
    <row r="232" spans="1:17" x14ac:dyDescent="0.3">
      <c r="A232" t="s">
        <v>559</v>
      </c>
      <c r="B232" t="s">
        <v>560</v>
      </c>
      <c r="C232" t="s">
        <v>3117</v>
      </c>
      <c r="D232" t="s">
        <v>149</v>
      </c>
      <c r="E232">
        <v>34880.843899394997</v>
      </c>
      <c r="F232">
        <v>251.55</v>
      </c>
      <c r="G232">
        <v>58.342154156574402</v>
      </c>
      <c r="H232">
        <v>-8.6442141867719098</v>
      </c>
      <c r="I232">
        <v>-3.8836052626445801</v>
      </c>
      <c r="J232">
        <v>4.8531225728024001</v>
      </c>
      <c r="K232">
        <v>263.89314564741602</v>
      </c>
      <c r="L232">
        <v>241.082410415944</v>
      </c>
      <c r="M232">
        <v>43.359766109851201</v>
      </c>
      <c r="N232">
        <v>0.50004587768506903</v>
      </c>
      <c r="O232">
        <v>23.9515006956867</v>
      </c>
      <c r="P232">
        <v>92.684795097663695</v>
      </c>
      <c r="Q232">
        <v>0.14813636057564</v>
      </c>
    </row>
    <row r="233" spans="1:17" x14ac:dyDescent="0.3">
      <c r="A233" t="s">
        <v>561</v>
      </c>
      <c r="B233" t="s">
        <v>562</v>
      </c>
      <c r="C233" t="s">
        <v>3112</v>
      </c>
      <c r="D233" t="s">
        <v>563</v>
      </c>
      <c r="E233">
        <v>34818.9879</v>
      </c>
      <c r="F233">
        <v>633</v>
      </c>
      <c r="G233">
        <v>13.250340978821599</v>
      </c>
      <c r="H233">
        <v>1.69678533492885</v>
      </c>
      <c r="I233">
        <v>-13.7419478478211</v>
      </c>
      <c r="J233">
        <v>8.5580572920457207</v>
      </c>
      <c r="K233">
        <v>648.55198511541698</v>
      </c>
      <c r="L233">
        <v>639.87623738717502</v>
      </c>
      <c r="M233">
        <v>64.498209381594805</v>
      </c>
      <c r="N233">
        <v>0.77427898285389596</v>
      </c>
      <c r="O233">
        <v>30.608214849921001</v>
      </c>
      <c r="P233">
        <v>45.517241379310299</v>
      </c>
      <c r="Q233">
        <v>4.1543167666876997E-2</v>
      </c>
    </row>
    <row r="234" spans="1:17" x14ac:dyDescent="0.3">
      <c r="A234" t="s">
        <v>564</v>
      </c>
      <c r="B234" t="s">
        <v>565</v>
      </c>
      <c r="C234" t="s">
        <v>3116</v>
      </c>
      <c r="D234" t="s">
        <v>171</v>
      </c>
      <c r="E234">
        <v>34576.245143824999</v>
      </c>
      <c r="F234">
        <v>861.85</v>
      </c>
      <c r="G234">
        <v>-1.58750262810781</v>
      </c>
      <c r="H234">
        <v>1.76428383571933</v>
      </c>
      <c r="I234">
        <v>17.380088507339401</v>
      </c>
      <c r="J234">
        <v>1.84484583097745</v>
      </c>
      <c r="K234">
        <v>863.02817831806396</v>
      </c>
      <c r="L234">
        <v>788.38295208898501</v>
      </c>
      <c r="M234">
        <v>38.183330766240601</v>
      </c>
      <c r="N234">
        <v>1.2187600854976099</v>
      </c>
      <c r="O234">
        <v>9.6768579219121502</v>
      </c>
      <c r="P234">
        <v>41.833292191228502</v>
      </c>
      <c r="Q234">
        <v>4.2066001603575001E-2</v>
      </c>
    </row>
    <row r="235" spans="1:17" x14ac:dyDescent="0.3">
      <c r="A235" t="s">
        <v>566</v>
      </c>
      <c r="B235" t="s">
        <v>567</v>
      </c>
      <c r="C235" t="s">
        <v>3120</v>
      </c>
      <c r="D235" t="s">
        <v>75</v>
      </c>
      <c r="E235">
        <v>34513.452426725002</v>
      </c>
      <c r="F235">
        <v>1840.25</v>
      </c>
      <c r="G235">
        <v>-37.132692612229697</v>
      </c>
      <c r="H235">
        <v>0.50571647939430697</v>
      </c>
      <c r="I235">
        <v>-7.5655225364511498</v>
      </c>
      <c r="J235">
        <v>0.53783956251985598</v>
      </c>
      <c r="K235">
        <v>1847.8421144415299</v>
      </c>
      <c r="L235">
        <v>1904.11258841162</v>
      </c>
      <c r="M235">
        <v>42.183406594748</v>
      </c>
      <c r="N235">
        <v>0.84007310609071195</v>
      </c>
      <c r="O235">
        <v>32.085314495313099</v>
      </c>
      <c r="P235">
        <v>11.4357514835896</v>
      </c>
      <c r="Q235">
        <v>-4.4979214787037002E-2</v>
      </c>
    </row>
    <row r="236" spans="1:17" x14ac:dyDescent="0.3">
      <c r="A236" t="s">
        <v>568</v>
      </c>
      <c r="B236" t="s">
        <v>569</v>
      </c>
      <c r="C236" t="s">
        <v>3128</v>
      </c>
      <c r="D236" t="s">
        <v>160</v>
      </c>
      <c r="E236">
        <v>34488.465194935001</v>
      </c>
      <c r="F236">
        <v>1024.1500000000001</v>
      </c>
      <c r="G236">
        <v>37.6996922358842</v>
      </c>
      <c r="H236">
        <v>-11.049918224506399</v>
      </c>
      <c r="I236">
        <v>-1.06411095631714</v>
      </c>
      <c r="J236">
        <v>4.0893778816881703</v>
      </c>
      <c r="K236">
        <v>1066.5362073641199</v>
      </c>
      <c r="L236">
        <v>917.34639485440005</v>
      </c>
      <c r="M236">
        <v>43.055351573900502</v>
      </c>
      <c r="N236">
        <v>0.41895835346298199</v>
      </c>
      <c r="O236">
        <v>28.301518332275499</v>
      </c>
      <c r="P236">
        <v>65.452342487883698</v>
      </c>
      <c r="Q236">
        <v>5.5575546130313999E-2</v>
      </c>
    </row>
    <row r="237" spans="1:17" x14ac:dyDescent="0.3">
      <c r="A237" t="s">
        <v>570</v>
      </c>
      <c r="B237" t="s">
        <v>571</v>
      </c>
      <c r="C237" t="s">
        <v>3112</v>
      </c>
      <c r="D237" t="s">
        <v>217</v>
      </c>
      <c r="E237">
        <v>34264.652310079997</v>
      </c>
      <c r="F237">
        <v>6772.3</v>
      </c>
      <c r="G237">
        <v>93.562408456425601</v>
      </c>
      <c r="H237">
        <v>2.5528802436410798</v>
      </c>
      <c r="I237">
        <v>-5.5334631617166696</v>
      </c>
      <c r="J237">
        <v>-2.3090246385774398</v>
      </c>
      <c r="K237">
        <v>6746.0981841437897</v>
      </c>
      <c r="L237">
        <v>6147.29806060382</v>
      </c>
      <c r="M237">
        <v>43.179663144660601</v>
      </c>
      <c r="N237">
        <v>0.74582605278826197</v>
      </c>
      <c r="O237">
        <v>44.069961460655897</v>
      </c>
      <c r="P237">
        <v>121.93347533999599</v>
      </c>
      <c r="Q237">
        <v>0.13478004109688399</v>
      </c>
    </row>
    <row r="238" spans="1:17" hidden="1" x14ac:dyDescent="0.3">
      <c r="A238" t="s">
        <v>572</v>
      </c>
      <c r="B238" t="s">
        <v>573</v>
      </c>
      <c r="C238" t="s">
        <v>3127</v>
      </c>
      <c r="D238" t="s">
        <v>108</v>
      </c>
      <c r="E238">
        <v>33996.179386119999</v>
      </c>
      <c r="F238">
        <v>654.79999999999995</v>
      </c>
      <c r="G238">
        <v>-30.744960752147801</v>
      </c>
      <c r="H238">
        <v>16.953292131345201</v>
      </c>
      <c r="I238">
        <v>-11.258033188633201</v>
      </c>
      <c r="J238">
        <v>9.7180549403966801</v>
      </c>
      <c r="K238">
        <v>647.42674237728397</v>
      </c>
      <c r="M238">
        <v>63.266131399996503</v>
      </c>
      <c r="O238">
        <v>12.0952962736713</v>
      </c>
      <c r="P238">
        <v>11.43635125936</v>
      </c>
    </row>
    <row r="239" spans="1:17" x14ac:dyDescent="0.3">
      <c r="A239" t="s">
        <v>574</v>
      </c>
      <c r="B239" t="s">
        <v>575</v>
      </c>
      <c r="C239" t="s">
        <v>3112</v>
      </c>
      <c r="D239" t="s">
        <v>54</v>
      </c>
      <c r="E239">
        <v>33847.0881095</v>
      </c>
      <c r="F239">
        <v>274.14999999999998</v>
      </c>
      <c r="G239">
        <v>-15.4966343011513</v>
      </c>
      <c r="H239">
        <v>-11.026130065100601</v>
      </c>
      <c r="I239">
        <v>-2.70178583475266</v>
      </c>
      <c r="J239">
        <v>4.9225786627874397</v>
      </c>
      <c r="K239">
        <v>298.083093994092</v>
      </c>
      <c r="L239">
        <v>292.96526801117398</v>
      </c>
      <c r="M239">
        <v>44.650240726262297</v>
      </c>
      <c r="N239">
        <v>1.24407459358886</v>
      </c>
      <c r="O239">
        <v>25.113988692321701</v>
      </c>
      <c r="P239">
        <v>15.5045291763218</v>
      </c>
      <c r="Q239">
        <v>3.5286842311679001E-2</v>
      </c>
    </row>
    <row r="240" spans="1:17" x14ac:dyDescent="0.3">
      <c r="A240" t="s">
        <v>576</v>
      </c>
      <c r="B240" t="s">
        <v>577</v>
      </c>
      <c r="C240" t="s">
        <v>3123</v>
      </c>
      <c r="D240" t="s">
        <v>240</v>
      </c>
      <c r="E240">
        <v>33732.395574599999</v>
      </c>
      <c r="F240">
        <v>5269.8</v>
      </c>
      <c r="G240">
        <v>94.584235609593193</v>
      </c>
      <c r="H240">
        <v>-0.35047378731356899</v>
      </c>
      <c r="I240">
        <v>90.098426945828294</v>
      </c>
      <c r="J240">
        <v>-2.0277979316547201</v>
      </c>
      <c r="K240">
        <v>5187.4653440304401</v>
      </c>
      <c r="L240">
        <v>3995.6876820573998</v>
      </c>
      <c r="M240">
        <v>36.256071707111097</v>
      </c>
      <c r="N240">
        <v>0.63052516656743296</v>
      </c>
      <c r="O240">
        <v>12.147519829974501</v>
      </c>
      <c r="P240">
        <v>144.198331788693</v>
      </c>
    </row>
    <row r="241" spans="1:17" x14ac:dyDescent="0.3">
      <c r="A241" t="s">
        <v>578</v>
      </c>
      <c r="B241" t="s">
        <v>579</v>
      </c>
      <c r="C241" t="s">
        <v>3120</v>
      </c>
      <c r="D241" t="s">
        <v>75</v>
      </c>
      <c r="E241">
        <v>33501.195586070004</v>
      </c>
      <c r="F241">
        <v>4335.7</v>
      </c>
      <c r="G241">
        <v>13.5137179737014</v>
      </c>
      <c r="H241">
        <v>-0.62678871169099004</v>
      </c>
      <c r="I241">
        <v>0.72628291891142105</v>
      </c>
      <c r="J241">
        <v>3.9177239472880401</v>
      </c>
      <c r="K241">
        <v>4398.3213464603996</v>
      </c>
      <c r="L241">
        <v>4197.8498122946003</v>
      </c>
      <c r="M241">
        <v>57.112867627177899</v>
      </c>
      <c r="N241">
        <v>0.74488172974003497</v>
      </c>
      <c r="O241">
        <v>12.911409922273201</v>
      </c>
      <c r="P241">
        <v>41.458401305057002</v>
      </c>
      <c r="Q241">
        <v>7.8568273210850009E-3</v>
      </c>
    </row>
    <row r="242" spans="1:17" x14ac:dyDescent="0.3">
      <c r="A242" t="s">
        <v>580</v>
      </c>
      <c r="B242" t="s">
        <v>581</v>
      </c>
      <c r="C242" t="s">
        <v>3116</v>
      </c>
      <c r="D242" t="s">
        <v>51</v>
      </c>
      <c r="E242">
        <v>33324.310029325003</v>
      </c>
      <c r="F242">
        <v>252.49</v>
      </c>
      <c r="G242">
        <v>137.359234405233</v>
      </c>
      <c r="H242">
        <v>17.163047025270298</v>
      </c>
      <c r="I242">
        <v>68.087722590690703</v>
      </c>
      <c r="J242">
        <v>16.925593586814401</v>
      </c>
      <c r="K242">
        <v>218.59103828606999</v>
      </c>
      <c r="L242">
        <v>174.03242590866901</v>
      </c>
      <c r="M242">
        <v>65.593748969831495</v>
      </c>
      <c r="N242">
        <v>1.56172751068487</v>
      </c>
      <c r="O242">
        <v>4.5189908511227896</v>
      </c>
      <c r="P242">
        <v>166.620908130939</v>
      </c>
      <c r="Q242">
        <v>4.3871636451907003E-2</v>
      </c>
    </row>
    <row r="243" spans="1:17" hidden="1" x14ac:dyDescent="0.3">
      <c r="A243" t="s">
        <v>582</v>
      </c>
      <c r="B243" t="s">
        <v>583</v>
      </c>
      <c r="C243" t="s">
        <v>3127</v>
      </c>
      <c r="D243" t="s">
        <v>99</v>
      </c>
      <c r="E243">
        <v>33280.328149173001</v>
      </c>
      <c r="F243">
        <v>79.83</v>
      </c>
      <c r="G243">
        <v>-39.6338006641055</v>
      </c>
      <c r="H243">
        <v>-19.5471538363905</v>
      </c>
      <c r="I243">
        <v>-20.146873100591002</v>
      </c>
      <c r="J243">
        <v>-6.0488434966734497</v>
      </c>
      <c r="K243">
        <v>101.71785172107499</v>
      </c>
      <c r="M243">
        <v>16.472751194008499</v>
      </c>
      <c r="O243">
        <v>97.168984091193707</v>
      </c>
      <c r="P243">
        <v>6.6675574559059196</v>
      </c>
    </row>
    <row r="244" spans="1:17" x14ac:dyDescent="0.3">
      <c r="A244" t="s">
        <v>584</v>
      </c>
      <c r="B244" t="s">
        <v>585</v>
      </c>
      <c r="C244" t="s">
        <v>3112</v>
      </c>
      <c r="D244" t="s">
        <v>43</v>
      </c>
      <c r="E244">
        <v>32971.536</v>
      </c>
      <c r="F244">
        <v>200.07</v>
      </c>
      <c r="G244">
        <v>19.781523475291699</v>
      </c>
      <c r="H244">
        <v>-9.6750910595379001</v>
      </c>
      <c r="I244">
        <v>-26.728928266322399</v>
      </c>
      <c r="J244">
        <v>0.95026526981912895</v>
      </c>
      <c r="K244">
        <v>224.514439166312</v>
      </c>
      <c r="L244">
        <v>228.25665914368699</v>
      </c>
      <c r="M244">
        <v>36.668949235536203</v>
      </c>
      <c r="N244">
        <v>0.44852283104542401</v>
      </c>
      <c r="O244">
        <v>62.293197380916602</v>
      </c>
      <c r="P244">
        <v>50.428571428571402</v>
      </c>
      <c r="Q244">
        <v>2.2555333069993001E-2</v>
      </c>
    </row>
    <row r="245" spans="1:17" x14ac:dyDescent="0.3">
      <c r="A245" t="s">
        <v>586</v>
      </c>
      <c r="B245" t="s">
        <v>587</v>
      </c>
      <c r="C245" t="s">
        <v>3118</v>
      </c>
      <c r="D245" t="s">
        <v>200</v>
      </c>
      <c r="E245">
        <v>32935.50254496</v>
      </c>
      <c r="F245">
        <v>2341.4499999999998</v>
      </c>
      <c r="G245">
        <v>18.804440162158102</v>
      </c>
      <c r="H245">
        <v>4.0351086587730398</v>
      </c>
      <c r="I245">
        <v>10.667928591589501</v>
      </c>
      <c r="J245">
        <v>-8.3889168161250999E-2</v>
      </c>
      <c r="K245">
        <v>2402.8213063171902</v>
      </c>
      <c r="L245">
        <v>2244.59013897061</v>
      </c>
      <c r="M245">
        <v>41.4311677506469</v>
      </c>
      <c r="N245">
        <v>1.3101479122560999</v>
      </c>
      <c r="O245">
        <v>30.7437698861816</v>
      </c>
      <c r="P245">
        <v>48.9140458549305</v>
      </c>
      <c r="Q245">
        <v>2.5333539339789999E-3</v>
      </c>
    </row>
    <row r="246" spans="1:17" x14ac:dyDescent="0.3">
      <c r="A246" t="s">
        <v>588</v>
      </c>
      <c r="B246" t="s">
        <v>589</v>
      </c>
      <c r="C246" t="s">
        <v>3114</v>
      </c>
      <c r="D246" t="s">
        <v>37</v>
      </c>
      <c r="E246">
        <v>32896.335777599998</v>
      </c>
      <c r="F246">
        <v>6352.8</v>
      </c>
      <c r="G246">
        <v>155.60727415304501</v>
      </c>
      <c r="H246">
        <v>-3.3286696590543299</v>
      </c>
      <c r="I246">
        <v>82.245192550022395</v>
      </c>
      <c r="J246">
        <v>2.4589456307019502</v>
      </c>
      <c r="K246">
        <v>6413.0930825368996</v>
      </c>
      <c r="L246">
        <v>4684.6610672177103</v>
      </c>
      <c r="M246">
        <v>40.201324665933399</v>
      </c>
      <c r="N246">
        <v>0.23077315846937899</v>
      </c>
      <c r="O246">
        <v>33.484447802543698</v>
      </c>
      <c r="P246">
        <v>216.05970149253699</v>
      </c>
      <c r="Q246">
        <v>0.170108412310468</v>
      </c>
    </row>
    <row r="247" spans="1:17" x14ac:dyDescent="0.3">
      <c r="A247" t="s">
        <v>590</v>
      </c>
      <c r="B247" t="s">
        <v>591</v>
      </c>
      <c r="C247" t="s">
        <v>3124</v>
      </c>
      <c r="D247" t="s">
        <v>108</v>
      </c>
      <c r="E247">
        <v>32710.139710395</v>
      </c>
      <c r="F247">
        <v>306.64999999999998</v>
      </c>
      <c r="G247">
        <v>14.8008971916448</v>
      </c>
      <c r="H247">
        <v>-7.5927218224725301</v>
      </c>
      <c r="I247">
        <v>8.9171903374718102</v>
      </c>
      <c r="J247">
        <v>-0.55131693513294799</v>
      </c>
      <c r="K247">
        <v>324.64103197450203</v>
      </c>
      <c r="L247">
        <v>294.38350682147097</v>
      </c>
      <c r="M247">
        <v>33.574499460403402</v>
      </c>
      <c r="N247">
        <v>0.49786661799839799</v>
      </c>
      <c r="O247">
        <v>18.8325452470242</v>
      </c>
      <c r="P247">
        <v>54.289308176100597</v>
      </c>
      <c r="Q247">
        <v>-1.7858196064046001E-2</v>
      </c>
    </row>
    <row r="248" spans="1:17" x14ac:dyDescent="0.3">
      <c r="A248" t="s">
        <v>592</v>
      </c>
      <c r="B248" t="s">
        <v>593</v>
      </c>
      <c r="C248" t="s">
        <v>3124</v>
      </c>
      <c r="D248" t="s">
        <v>594</v>
      </c>
      <c r="E248">
        <v>32662.03249872</v>
      </c>
      <c r="F248">
        <v>1344.6</v>
      </c>
      <c r="G248">
        <v>-22.597733235842799</v>
      </c>
      <c r="H248">
        <v>5.8058824667091704</v>
      </c>
      <c r="I248">
        <v>33.322748941090303</v>
      </c>
      <c r="J248">
        <v>6.6943579847304404</v>
      </c>
      <c r="K248">
        <v>1271.68023100138</v>
      </c>
      <c r="L248">
        <v>1173.4903052386601</v>
      </c>
      <c r="M248">
        <v>64.683432173528004</v>
      </c>
      <c r="N248">
        <v>1.192826361336</v>
      </c>
      <c r="O248">
        <v>10.657444593187501</v>
      </c>
      <c r="P248">
        <v>51.752158456068997</v>
      </c>
      <c r="Q248">
        <v>3.2791159704722003E-2</v>
      </c>
    </row>
    <row r="249" spans="1:17" x14ac:dyDescent="0.3">
      <c r="A249" t="s">
        <v>595</v>
      </c>
      <c r="B249" t="s">
        <v>596</v>
      </c>
      <c r="C249" t="s">
        <v>3115</v>
      </c>
      <c r="D249" t="s">
        <v>48</v>
      </c>
      <c r="E249">
        <v>32628.717000000001</v>
      </c>
      <c r="F249">
        <v>54.03</v>
      </c>
      <c r="G249">
        <v>30.8157607394031</v>
      </c>
      <c r="H249">
        <v>-10.8454697648788</v>
      </c>
      <c r="I249">
        <v>-28.223885484491898</v>
      </c>
      <c r="J249">
        <v>-1.4095139442095801</v>
      </c>
      <c r="K249">
        <v>59.103394967857803</v>
      </c>
      <c r="L249">
        <v>58.622993527795302</v>
      </c>
      <c r="M249">
        <v>28.946473687713599</v>
      </c>
      <c r="N249">
        <v>0.79181108026481195</v>
      </c>
      <c r="O249">
        <v>44.641865630205402</v>
      </c>
      <c r="P249">
        <v>62.4962406015037</v>
      </c>
      <c r="Q249">
        <v>8.9274064914220005E-2</v>
      </c>
    </row>
    <row r="250" spans="1:17" x14ac:dyDescent="0.3">
      <c r="A250" t="s">
        <v>597</v>
      </c>
      <c r="B250" t="s">
        <v>598</v>
      </c>
      <c r="C250" t="s">
        <v>3112</v>
      </c>
      <c r="D250" t="s">
        <v>386</v>
      </c>
      <c r="E250">
        <v>32528.68230063</v>
      </c>
      <c r="F250">
        <v>6390.35</v>
      </c>
      <c r="G250">
        <v>153.31479339576899</v>
      </c>
      <c r="H250">
        <v>24.8507720128367</v>
      </c>
      <c r="I250">
        <v>47.841040145044303</v>
      </c>
      <c r="J250">
        <v>6.6653766763880897</v>
      </c>
      <c r="K250">
        <v>5808.0606321671403</v>
      </c>
      <c r="L250">
        <v>4422.9041785137697</v>
      </c>
      <c r="M250">
        <v>69.832861737284802</v>
      </c>
      <c r="N250">
        <v>1.0960870278543899</v>
      </c>
      <c r="O250">
        <v>7.5058486624363301</v>
      </c>
      <c r="P250">
        <v>188.29513669584</v>
      </c>
      <c r="Q250">
        <v>0.16406251827062601</v>
      </c>
    </row>
    <row r="251" spans="1:17" x14ac:dyDescent="0.3">
      <c r="A251" t="s">
        <v>599</v>
      </c>
      <c r="B251" t="s">
        <v>600</v>
      </c>
      <c r="C251" t="s">
        <v>3116</v>
      </c>
      <c r="D251" t="s">
        <v>51</v>
      </c>
      <c r="E251">
        <v>32527.037252900001</v>
      </c>
      <c r="F251">
        <v>1277.75</v>
      </c>
      <c r="G251">
        <v>99.324486022432595</v>
      </c>
      <c r="H251">
        <v>16.239790978939599</v>
      </c>
      <c r="I251">
        <v>85.786807982083801</v>
      </c>
      <c r="J251">
        <v>3.5325075693019401</v>
      </c>
      <c r="K251">
        <v>1163.66794032546</v>
      </c>
      <c r="L251">
        <v>901.78048670288399</v>
      </c>
      <c r="M251">
        <v>66.838150518646202</v>
      </c>
      <c r="N251">
        <v>0.66568232422357698</v>
      </c>
      <c r="O251">
        <v>2.3478771277636499</v>
      </c>
      <c r="P251">
        <v>135.70374469654999</v>
      </c>
      <c r="Q251">
        <v>0.117518954370913</v>
      </c>
    </row>
    <row r="252" spans="1:17" x14ac:dyDescent="0.3">
      <c r="A252" t="s">
        <v>601</v>
      </c>
      <c r="B252" t="s">
        <v>602</v>
      </c>
      <c r="C252" t="s">
        <v>3114</v>
      </c>
      <c r="D252" t="s">
        <v>237</v>
      </c>
      <c r="E252">
        <v>32267.724219489999</v>
      </c>
      <c r="F252">
        <v>2412.0500000000002</v>
      </c>
      <c r="G252">
        <v>65.419834999467497</v>
      </c>
      <c r="H252">
        <v>12.9630349415441</v>
      </c>
      <c r="I252">
        <v>29.594718532153099</v>
      </c>
      <c r="J252">
        <v>2.6278071737920001</v>
      </c>
      <c r="K252">
        <v>2083.8930205135898</v>
      </c>
      <c r="L252">
        <v>1801.54489187321</v>
      </c>
      <c r="M252">
        <v>54.423459531196798</v>
      </c>
      <c r="N252">
        <v>1.3655379994377199</v>
      </c>
      <c r="O252">
        <v>4.6412802388010101</v>
      </c>
      <c r="P252">
        <v>99.681278198600893</v>
      </c>
      <c r="Q252">
        <v>9.6195835161895005E-2</v>
      </c>
    </row>
    <row r="253" spans="1:17" hidden="1" x14ac:dyDescent="0.3">
      <c r="A253" t="s">
        <v>603</v>
      </c>
      <c r="B253" t="s">
        <v>604</v>
      </c>
      <c r="C253" t="s">
        <v>3127</v>
      </c>
      <c r="D253" t="s">
        <v>134</v>
      </c>
      <c r="E253">
        <v>32216.064643341</v>
      </c>
      <c r="F253">
        <v>394.06</v>
      </c>
      <c r="G253">
        <v>-3.82636172266934E-2</v>
      </c>
      <c r="H253">
        <v>8.0354251833615091</v>
      </c>
      <c r="I253">
        <v>1.87872860384802</v>
      </c>
      <c r="J253">
        <v>1.85147138118703</v>
      </c>
      <c r="K253">
        <v>386.95281604050001</v>
      </c>
      <c r="L253">
        <v>366.78317287817703</v>
      </c>
      <c r="M253">
        <v>56.330526885428</v>
      </c>
      <c r="N253">
        <v>0.59468072063342203</v>
      </c>
      <c r="O253">
        <v>1.2536162005786</v>
      </c>
      <c r="P253">
        <v>38.753521126760504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3122</v>
      </c>
      <c r="D254" t="s">
        <v>607</v>
      </c>
      <c r="E254">
        <v>32212.368999800001</v>
      </c>
      <c r="F254">
        <v>1184.5</v>
      </c>
      <c r="G254">
        <v>-27.2510479947899</v>
      </c>
      <c r="H254">
        <v>-1.7093431365317999</v>
      </c>
      <c r="I254">
        <v>2.6602414778905801</v>
      </c>
      <c r="J254">
        <v>-0.224352459391996</v>
      </c>
      <c r="K254">
        <v>1234.47249727903</v>
      </c>
      <c r="L254">
        <v>1204.8540891755399</v>
      </c>
      <c r="M254">
        <v>39.014208515050903</v>
      </c>
      <c r="N254">
        <v>0.80531626511968601</v>
      </c>
      <c r="O254">
        <v>21.671591388771599</v>
      </c>
      <c r="P254">
        <v>19.6404222008989</v>
      </c>
      <c r="Q254">
        <v>0.101872680849004</v>
      </c>
    </row>
    <row r="255" spans="1:17" x14ac:dyDescent="0.3">
      <c r="A255" t="s">
        <v>608</v>
      </c>
      <c r="B255" t="s">
        <v>609</v>
      </c>
      <c r="C255" t="s">
        <v>3114</v>
      </c>
      <c r="D255" t="s">
        <v>197</v>
      </c>
      <c r="E255">
        <v>31793.559152984999</v>
      </c>
      <c r="F255">
        <v>9757.0499999999993</v>
      </c>
      <c r="G255">
        <v>29.897284058659601</v>
      </c>
      <c r="H255">
        <v>16.4236547450902</v>
      </c>
      <c r="I255">
        <v>38.648911356915903</v>
      </c>
      <c r="J255">
        <v>12.7982783243143</v>
      </c>
      <c r="K255">
        <v>8644.8819460457198</v>
      </c>
      <c r="L255">
        <v>7635.3717280036599</v>
      </c>
      <c r="M255">
        <v>71.080486710273703</v>
      </c>
      <c r="N255">
        <v>2.0934254643144801</v>
      </c>
      <c r="O255">
        <v>1.4574077205712701</v>
      </c>
      <c r="P255">
        <v>63.817462915858599</v>
      </c>
      <c r="Q255">
        <v>5.0706879783739001E-2</v>
      </c>
    </row>
    <row r="256" spans="1:17" hidden="1" x14ac:dyDescent="0.3">
      <c r="A256" t="s">
        <v>610</v>
      </c>
      <c r="B256" t="s">
        <v>611</v>
      </c>
      <c r="C256" t="s">
        <v>3112</v>
      </c>
      <c r="D256" t="s">
        <v>43</v>
      </c>
      <c r="E256">
        <v>31773.8615775</v>
      </c>
      <c r="F256">
        <v>345</v>
      </c>
      <c r="G256">
        <v>-14.421597361731999</v>
      </c>
      <c r="H256">
        <v>-5.7548962225188802</v>
      </c>
      <c r="I256">
        <v>5.0653302017825599</v>
      </c>
      <c r="J256">
        <v>-5.1850079326837104</v>
      </c>
      <c r="K256">
        <v>358.498867689929</v>
      </c>
      <c r="M256">
        <v>28.078062594083899</v>
      </c>
      <c r="N256">
        <v>0.75005066917593299</v>
      </c>
      <c r="O256">
        <v>18.086956521739101</v>
      </c>
      <c r="P256">
        <v>23.855681206246601</v>
      </c>
    </row>
    <row r="257" spans="1:17" x14ac:dyDescent="0.3">
      <c r="A257" t="s">
        <v>612</v>
      </c>
      <c r="B257" t="s">
        <v>613</v>
      </c>
      <c r="C257" t="s">
        <v>3112</v>
      </c>
      <c r="D257" t="s">
        <v>386</v>
      </c>
      <c r="E257">
        <v>31747.1</v>
      </c>
      <c r="F257">
        <v>1519</v>
      </c>
      <c r="G257">
        <v>93.883255484925598</v>
      </c>
      <c r="H257">
        <v>5.6884393655520196</v>
      </c>
      <c r="I257">
        <v>36.390038204203897</v>
      </c>
      <c r="J257">
        <v>0.68579230141427705</v>
      </c>
      <c r="K257">
        <v>1436.5471489362001</v>
      </c>
      <c r="L257">
        <v>1183.02643542441</v>
      </c>
      <c r="M257">
        <v>45.244778162116098</v>
      </c>
      <c r="N257">
        <v>1.0324233631140001</v>
      </c>
      <c r="O257">
        <v>9.5720868992758401</v>
      </c>
      <c r="P257">
        <v>122.067906874748</v>
      </c>
      <c r="Q257">
        <v>8.1604863904449002E-2</v>
      </c>
    </row>
    <row r="258" spans="1:17" x14ac:dyDescent="0.3">
      <c r="A258" t="s">
        <v>614</v>
      </c>
      <c r="B258" t="s">
        <v>615</v>
      </c>
      <c r="C258" t="s">
        <v>3118</v>
      </c>
      <c r="D258" t="s">
        <v>412</v>
      </c>
      <c r="E258">
        <v>31602.623072959999</v>
      </c>
      <c r="F258">
        <v>497.6</v>
      </c>
      <c r="G258">
        <v>5.8280927856085096</v>
      </c>
      <c r="H258">
        <v>-2.9621747021628702</v>
      </c>
      <c r="I258">
        <v>-10.1302677394131</v>
      </c>
      <c r="J258">
        <v>1.0428525315005299</v>
      </c>
      <c r="K258">
        <v>509.75228343915001</v>
      </c>
      <c r="L258">
        <v>492.02377541178203</v>
      </c>
      <c r="M258">
        <v>48.934508871696302</v>
      </c>
      <c r="N258">
        <v>0.69850930846647596</v>
      </c>
      <c r="O258">
        <v>17.544212218649498</v>
      </c>
      <c r="P258">
        <v>34.268753372908797</v>
      </c>
      <c r="Q258">
        <v>0.11578766512303</v>
      </c>
    </row>
    <row r="259" spans="1:17" x14ac:dyDescent="0.3">
      <c r="A259" t="s">
        <v>616</v>
      </c>
      <c r="B259" t="s">
        <v>617</v>
      </c>
      <c r="C259" t="s">
        <v>3112</v>
      </c>
      <c r="D259" t="s">
        <v>397</v>
      </c>
      <c r="E259">
        <v>31519.385884009898</v>
      </c>
      <c r="F259">
        <v>1678.55</v>
      </c>
      <c r="G259">
        <v>20.307386482728202</v>
      </c>
      <c r="H259">
        <v>-9.8043214078738607</v>
      </c>
      <c r="I259">
        <v>48.2034045251226</v>
      </c>
      <c r="J259">
        <v>-12.7383432302183</v>
      </c>
      <c r="K259">
        <v>1827.4922688485599</v>
      </c>
      <c r="L259">
        <v>1467.7141034592901</v>
      </c>
      <c r="M259">
        <v>15.406452615355899</v>
      </c>
      <c r="N259">
        <v>0.45769614076485399</v>
      </c>
      <c r="O259">
        <v>28.381638914539302</v>
      </c>
      <c r="P259">
        <v>74.648839870981107</v>
      </c>
      <c r="Q259">
        <v>0.11121652665113101</v>
      </c>
    </row>
    <row r="260" spans="1:17" x14ac:dyDescent="0.3">
      <c r="A260" t="s">
        <v>618</v>
      </c>
      <c r="B260" t="s">
        <v>619</v>
      </c>
      <c r="C260" t="s">
        <v>3126</v>
      </c>
      <c r="D260" t="s">
        <v>160</v>
      </c>
      <c r="E260">
        <v>31444.853178000001</v>
      </c>
      <c r="F260">
        <v>7264.5</v>
      </c>
      <c r="G260">
        <v>162.20373619498099</v>
      </c>
      <c r="H260">
        <v>5.5630902462242</v>
      </c>
      <c r="I260">
        <v>86.732339263847393</v>
      </c>
      <c r="J260">
        <v>0.25652525720553299</v>
      </c>
      <c r="K260">
        <v>7242.07465098588</v>
      </c>
      <c r="L260">
        <v>5489.1432220879797</v>
      </c>
      <c r="M260">
        <v>38.658980982506797</v>
      </c>
      <c r="N260">
        <v>0.37225186171291402</v>
      </c>
      <c r="O260">
        <v>20.448757657099499</v>
      </c>
      <c r="P260">
        <v>192.793519003667</v>
      </c>
      <c r="Q260">
        <v>9.0623444799343006E-2</v>
      </c>
    </row>
    <row r="261" spans="1:17" x14ac:dyDescent="0.3">
      <c r="A261" t="s">
        <v>620</v>
      </c>
      <c r="B261" t="s">
        <v>621</v>
      </c>
      <c r="C261" t="s">
        <v>594</v>
      </c>
      <c r="D261" t="s">
        <v>594</v>
      </c>
      <c r="E261">
        <v>31108.492139999998</v>
      </c>
      <c r="F261">
        <v>910.1</v>
      </c>
      <c r="G261">
        <v>-17.291046481474002</v>
      </c>
      <c r="H261">
        <v>-2.0340891811117898</v>
      </c>
      <c r="I261">
        <v>-0.210912668276832</v>
      </c>
      <c r="J261">
        <v>-2.2847848685616201</v>
      </c>
      <c r="K261">
        <v>908.62382481371003</v>
      </c>
      <c r="L261">
        <v>849.70659079401401</v>
      </c>
      <c r="M261">
        <v>34.2087923997193</v>
      </c>
      <c r="N261">
        <v>0.41406712269295598</v>
      </c>
      <c r="O261">
        <v>15.7015712559059</v>
      </c>
      <c r="P261">
        <v>28.1830985915493</v>
      </c>
      <c r="Q261">
        <v>5.7731873075843002E-2</v>
      </c>
    </row>
    <row r="262" spans="1:17" x14ac:dyDescent="0.3">
      <c r="A262" t="s">
        <v>622</v>
      </c>
      <c r="B262" t="s">
        <v>623</v>
      </c>
      <c r="C262" t="s">
        <v>3112</v>
      </c>
      <c r="D262" t="s">
        <v>43</v>
      </c>
      <c r="E262">
        <v>30309.678824384999</v>
      </c>
      <c r="F262">
        <v>515.85</v>
      </c>
      <c r="G262">
        <v>-39.437103564212997</v>
      </c>
      <c r="H262">
        <v>-6.25053349704931</v>
      </c>
      <c r="I262">
        <v>-17.433091840232201</v>
      </c>
      <c r="J262">
        <v>-2.4483123548311001</v>
      </c>
      <c r="K262">
        <v>573.73563000287402</v>
      </c>
      <c r="L262">
        <v>574.07966940355402</v>
      </c>
      <c r="M262">
        <v>25.315342375879698</v>
      </c>
      <c r="N262">
        <v>0.83619493597429195</v>
      </c>
      <c r="O262">
        <v>25.424057381021601</v>
      </c>
      <c r="P262">
        <v>13.4234828496042</v>
      </c>
      <c r="Q262">
        <v>-9.7253320436171006E-2</v>
      </c>
    </row>
    <row r="263" spans="1:17" hidden="1" x14ac:dyDescent="0.3">
      <c r="A263" t="s">
        <v>624</v>
      </c>
      <c r="B263" t="s">
        <v>625</v>
      </c>
      <c r="C263" t="s">
        <v>3127</v>
      </c>
      <c r="D263" t="s">
        <v>594</v>
      </c>
      <c r="E263">
        <v>29789.784284500001</v>
      </c>
      <c r="F263">
        <v>2695.25</v>
      </c>
      <c r="G263">
        <v>119.132308528504</v>
      </c>
      <c r="H263">
        <v>5.0289636551379102</v>
      </c>
      <c r="I263">
        <v>27.2750427676791</v>
      </c>
      <c r="J263">
        <v>-1.2186244071100201</v>
      </c>
      <c r="K263">
        <v>2657.2551233212298</v>
      </c>
      <c r="L263">
        <v>2136.7992764641399</v>
      </c>
      <c r="M263">
        <v>45.887860536809399</v>
      </c>
      <c r="N263">
        <v>0.85071318886206904</v>
      </c>
      <c r="O263">
        <v>16.501252202949601</v>
      </c>
      <c r="P263">
        <v>152.81399493480899</v>
      </c>
      <c r="Q263">
        <v>0.14152959941672699</v>
      </c>
    </row>
    <row r="264" spans="1:17" x14ac:dyDescent="0.3">
      <c r="A264" t="s">
        <v>626</v>
      </c>
      <c r="B264" t="s">
        <v>627</v>
      </c>
      <c r="C264" t="s">
        <v>3110</v>
      </c>
      <c r="D264" t="s">
        <v>191</v>
      </c>
      <c r="E264">
        <v>29463.033672000001</v>
      </c>
      <c r="F264">
        <v>420.9</v>
      </c>
      <c r="G264">
        <v>-17.997975390572901</v>
      </c>
      <c r="H264">
        <v>-18.138586503864001</v>
      </c>
      <c r="I264">
        <v>-17.973885484491898</v>
      </c>
      <c r="J264">
        <v>-3.0385796469465598</v>
      </c>
      <c r="K264">
        <v>501.560672172198</v>
      </c>
      <c r="L264">
        <v>488.47560816331799</v>
      </c>
      <c r="M264">
        <v>21.078467051495402</v>
      </c>
      <c r="N264">
        <v>1.5855022946867801</v>
      </c>
      <c r="O264">
        <v>35.507246376811501</v>
      </c>
      <c r="P264">
        <v>12.0308756986957</v>
      </c>
      <c r="Q264">
        <v>-4.6937703056522999E-2</v>
      </c>
    </row>
    <row r="265" spans="1:17" x14ac:dyDescent="0.3">
      <c r="A265" t="s">
        <v>628</v>
      </c>
      <c r="B265" t="s">
        <v>629</v>
      </c>
      <c r="C265" t="s">
        <v>3129</v>
      </c>
      <c r="D265" t="s">
        <v>630</v>
      </c>
      <c r="E265">
        <v>29386.890113400001</v>
      </c>
      <c r="F265">
        <v>745.7</v>
      </c>
      <c r="G265">
        <v>-8.9891993629128208</v>
      </c>
      <c r="H265">
        <v>-5.5574127207540398</v>
      </c>
      <c r="I265">
        <v>6.09807775304599</v>
      </c>
      <c r="J265">
        <v>-1.1001362895842901</v>
      </c>
      <c r="K265">
        <v>786.19101600115005</v>
      </c>
      <c r="L265">
        <v>734.39317959541404</v>
      </c>
      <c r="M265">
        <v>35.693820273847599</v>
      </c>
      <c r="N265">
        <v>0.47736133311933199</v>
      </c>
      <c r="O265">
        <v>23.508113182244799</v>
      </c>
      <c r="P265">
        <v>31.377730796335399</v>
      </c>
      <c r="Q265">
        <v>1.0446926005969999E-3</v>
      </c>
    </row>
    <row r="266" spans="1:17" x14ac:dyDescent="0.3">
      <c r="A266" t="s">
        <v>631</v>
      </c>
      <c r="B266" t="s">
        <v>632</v>
      </c>
      <c r="C266" t="s">
        <v>3112</v>
      </c>
      <c r="D266" t="s">
        <v>54</v>
      </c>
      <c r="E266">
        <v>29245.130728</v>
      </c>
      <c r="F266">
        <v>376</v>
      </c>
      <c r="G266">
        <v>-20.681280504317801</v>
      </c>
      <c r="H266">
        <v>-8.4296574620557401</v>
      </c>
      <c r="I266">
        <v>-31.046730030442301</v>
      </c>
      <c r="J266">
        <v>-5.6845762659722201</v>
      </c>
      <c r="K266">
        <v>379.18922307418399</v>
      </c>
      <c r="L266">
        <v>405.501956904564</v>
      </c>
      <c r="M266">
        <v>40.988606264561703</v>
      </c>
      <c r="N266">
        <v>2.5037928701385601</v>
      </c>
      <c r="O266">
        <v>38.218085106382901</v>
      </c>
      <c r="P266">
        <v>39.233475282355101</v>
      </c>
      <c r="Q266">
        <v>7.1293137387861999E-2</v>
      </c>
    </row>
    <row r="267" spans="1:17" x14ac:dyDescent="0.3">
      <c r="A267" t="s">
        <v>633</v>
      </c>
      <c r="B267" t="s">
        <v>634</v>
      </c>
      <c r="C267" t="s">
        <v>3116</v>
      </c>
      <c r="D267" t="s">
        <v>51</v>
      </c>
      <c r="E267">
        <v>29238.713878039998</v>
      </c>
      <c r="F267">
        <v>1882.55</v>
      </c>
      <c r="G267">
        <v>8.0836817813211308</v>
      </c>
      <c r="H267">
        <v>5.90336492319868</v>
      </c>
      <c r="I267">
        <v>-8.8712125297307196</v>
      </c>
      <c r="J267">
        <v>-2.7448376290666099</v>
      </c>
      <c r="K267">
        <v>1869.87681145894</v>
      </c>
      <c r="L267">
        <v>1760.75460510985</v>
      </c>
      <c r="M267">
        <v>42.796440265027698</v>
      </c>
      <c r="N267">
        <v>0.67948664018286598</v>
      </c>
      <c r="O267">
        <v>7.8324612892087799</v>
      </c>
      <c r="P267">
        <v>38.113055280437202</v>
      </c>
      <c r="Q267">
        <v>9.9312271821280995E-2</v>
      </c>
    </row>
    <row r="268" spans="1:17" x14ac:dyDescent="0.3">
      <c r="A268" t="s">
        <v>635</v>
      </c>
      <c r="B268" t="s">
        <v>636</v>
      </c>
      <c r="C268" t="s">
        <v>3125</v>
      </c>
      <c r="D268" t="s">
        <v>134</v>
      </c>
      <c r="E268">
        <v>29236.104121100001</v>
      </c>
      <c r="F268">
        <v>1197.0999999999999</v>
      </c>
      <c r="G268">
        <v>66.085383055747698</v>
      </c>
      <c r="H268">
        <v>-9.2004647622895099</v>
      </c>
      <c r="I268">
        <v>8.2172212224952101</v>
      </c>
      <c r="J268">
        <v>-0.36628656442322599</v>
      </c>
      <c r="K268">
        <v>1270.8186034421401</v>
      </c>
      <c r="L268">
        <v>1139.6722814328</v>
      </c>
      <c r="M268">
        <v>31.2466798409293</v>
      </c>
      <c r="N268">
        <v>0.51504478126336295</v>
      </c>
      <c r="O268">
        <v>21.385013783309599</v>
      </c>
      <c r="P268">
        <v>98.326706428098007</v>
      </c>
      <c r="Q268">
        <v>0.11516588370807999</v>
      </c>
    </row>
    <row r="269" spans="1:17" x14ac:dyDescent="0.3">
      <c r="A269" t="s">
        <v>637</v>
      </c>
      <c r="B269" t="s">
        <v>638</v>
      </c>
      <c r="C269" t="s">
        <v>3114</v>
      </c>
      <c r="D269" t="s">
        <v>197</v>
      </c>
      <c r="E269">
        <v>29145.105</v>
      </c>
      <c r="F269">
        <v>667.7</v>
      </c>
      <c r="G269">
        <v>4.3220797073626702</v>
      </c>
      <c r="H269">
        <v>-8.4281187602469299</v>
      </c>
      <c r="I269">
        <v>29.453113657740399</v>
      </c>
      <c r="J269">
        <v>-1.13526564435977</v>
      </c>
      <c r="K269">
        <v>729.73520148819205</v>
      </c>
      <c r="L269">
        <v>658.39617473059604</v>
      </c>
      <c r="M269">
        <v>24.768819455933102</v>
      </c>
      <c r="N269">
        <v>0.80479642424602604</v>
      </c>
      <c r="O269">
        <v>28.800359442863499</v>
      </c>
      <c r="P269">
        <v>60.0815152241668</v>
      </c>
      <c r="Q269">
        <v>-5.2918879830270004E-3</v>
      </c>
    </row>
    <row r="270" spans="1:17" x14ac:dyDescent="0.3">
      <c r="A270" t="s">
        <v>639</v>
      </c>
      <c r="B270" t="s">
        <v>640</v>
      </c>
      <c r="C270" t="s">
        <v>3116</v>
      </c>
      <c r="D270" t="s">
        <v>250</v>
      </c>
      <c r="E270">
        <v>29079.65325987</v>
      </c>
      <c r="F270">
        <v>1082.8499999999999</v>
      </c>
      <c r="G270">
        <v>14.5026968931583</v>
      </c>
      <c r="H270">
        <v>7.5949753594646703</v>
      </c>
      <c r="I270">
        <v>-32.7524221413357</v>
      </c>
      <c r="J270">
        <v>4.5578565474650601</v>
      </c>
      <c r="K270">
        <v>1082.4177628233699</v>
      </c>
      <c r="L270">
        <v>1113.75719665785</v>
      </c>
      <c r="M270">
        <v>58.043454571225702</v>
      </c>
      <c r="N270">
        <v>0.70592132198602797</v>
      </c>
      <c r="O270">
        <v>39.806990811284997</v>
      </c>
      <c r="P270">
        <v>44.766042780748599</v>
      </c>
    </row>
    <row r="271" spans="1:17" x14ac:dyDescent="0.3">
      <c r="A271" t="s">
        <v>641</v>
      </c>
      <c r="B271" t="s">
        <v>642</v>
      </c>
      <c r="C271" t="s">
        <v>3126</v>
      </c>
      <c r="D271" t="s">
        <v>160</v>
      </c>
      <c r="E271">
        <v>28832.041762649998</v>
      </c>
      <c r="F271">
        <v>1131.75</v>
      </c>
      <c r="G271">
        <v>-8.09778430152633</v>
      </c>
      <c r="H271">
        <v>7.3552997133178604</v>
      </c>
      <c r="I271">
        <v>-2.1208441793628898</v>
      </c>
      <c r="J271">
        <v>-3.4589762507342399</v>
      </c>
      <c r="K271">
        <v>1090.85485791575</v>
      </c>
      <c r="L271">
        <v>1069.19881469098</v>
      </c>
      <c r="M271">
        <v>47.630288742456202</v>
      </c>
      <c r="N271">
        <v>2.0387057373671502</v>
      </c>
      <c r="O271">
        <v>19.195935498122299</v>
      </c>
      <c r="P271">
        <v>21.302250803858499</v>
      </c>
      <c r="Q271">
        <v>9.5333564274469994E-3</v>
      </c>
    </row>
    <row r="272" spans="1:17" x14ac:dyDescent="0.3">
      <c r="A272" t="s">
        <v>643</v>
      </c>
      <c r="B272" t="s">
        <v>644</v>
      </c>
      <c r="C272" t="s">
        <v>3126</v>
      </c>
      <c r="D272" t="s">
        <v>406</v>
      </c>
      <c r="E272">
        <v>28624.741947099999</v>
      </c>
      <c r="F272">
        <v>6369.25</v>
      </c>
      <c r="G272">
        <v>3.18777953816529</v>
      </c>
      <c r="H272">
        <v>8.9646297488200997</v>
      </c>
      <c r="I272">
        <v>7.9849284842869901</v>
      </c>
      <c r="J272">
        <v>1.8849861240402801</v>
      </c>
      <c r="K272">
        <v>6465.7477811139997</v>
      </c>
      <c r="L272">
        <v>6052.0404178940998</v>
      </c>
      <c r="M272">
        <v>48.165396373081897</v>
      </c>
      <c r="N272">
        <v>0.59368108886678295</v>
      </c>
      <c r="O272">
        <v>12.993680574635899</v>
      </c>
      <c r="P272">
        <v>32.337052504726799</v>
      </c>
      <c r="Q272">
        <v>1.5046642907484E-2</v>
      </c>
    </row>
    <row r="273" spans="1:17" x14ac:dyDescent="0.3">
      <c r="A273" t="s">
        <v>645</v>
      </c>
      <c r="B273" t="s">
        <v>646</v>
      </c>
      <c r="C273" t="s">
        <v>3112</v>
      </c>
      <c r="D273" t="s">
        <v>24</v>
      </c>
      <c r="E273">
        <v>28602.795875374999</v>
      </c>
      <c r="F273">
        <v>177.55</v>
      </c>
      <c r="G273">
        <v>-44.450646018231602</v>
      </c>
      <c r="H273">
        <v>-5.9763183223036398</v>
      </c>
      <c r="I273">
        <v>-13.3887428772631</v>
      </c>
      <c r="J273">
        <v>2.8644629837848399</v>
      </c>
      <c r="K273">
        <v>192.826262399808</v>
      </c>
      <c r="L273">
        <v>201.45328333296601</v>
      </c>
      <c r="M273">
        <v>44.199444999682001</v>
      </c>
      <c r="N273">
        <v>0.94234384395980297</v>
      </c>
      <c r="O273">
        <v>48.183610250633599</v>
      </c>
      <c r="P273">
        <v>6.1267184698146897</v>
      </c>
      <c r="Q273">
        <v>-9.0072241928183999E-2</v>
      </c>
    </row>
    <row r="274" spans="1:17" x14ac:dyDescent="0.3">
      <c r="A274" t="s">
        <v>647</v>
      </c>
      <c r="B274" t="s">
        <v>648</v>
      </c>
      <c r="C274" t="s">
        <v>3123</v>
      </c>
      <c r="D274" t="s">
        <v>163</v>
      </c>
      <c r="E274">
        <v>28542.657897728001</v>
      </c>
      <c r="F274">
        <v>218.92</v>
      </c>
      <c r="G274">
        <v>264.373657829546</v>
      </c>
      <c r="H274">
        <v>-4.99975017526695</v>
      </c>
      <c r="I274">
        <v>31.848594176588499</v>
      </c>
      <c r="J274">
        <v>5.8912029597457201</v>
      </c>
      <c r="K274">
        <v>216.32473384220501</v>
      </c>
      <c r="L274">
        <v>169.401325085011</v>
      </c>
      <c r="M274">
        <v>46.038142968969403</v>
      </c>
      <c r="N274">
        <v>0.70652871226118796</v>
      </c>
      <c r="O274">
        <v>19.632742554357701</v>
      </c>
      <c r="P274">
        <v>321.811175337186</v>
      </c>
      <c r="Q274">
        <v>0.18006505407832099</v>
      </c>
    </row>
    <row r="275" spans="1:17" x14ac:dyDescent="0.3">
      <c r="A275" t="s">
        <v>649</v>
      </c>
      <c r="B275" t="s">
        <v>650</v>
      </c>
      <c r="C275" t="s">
        <v>3112</v>
      </c>
      <c r="D275" t="s">
        <v>508</v>
      </c>
      <c r="E275">
        <v>28376.387886859899</v>
      </c>
      <c r="F275">
        <v>873.1</v>
      </c>
      <c r="G275">
        <v>10.0808091184266</v>
      </c>
      <c r="H275">
        <v>5.5933540560193196</v>
      </c>
      <c r="I275">
        <v>7.7714718319883698</v>
      </c>
      <c r="J275">
        <v>4.6544857588847997</v>
      </c>
      <c r="K275">
        <v>843.69489043226702</v>
      </c>
      <c r="L275">
        <v>776.96232549337799</v>
      </c>
      <c r="M275">
        <v>66.851755161284004</v>
      </c>
      <c r="N275">
        <v>0.66858981180578103</v>
      </c>
      <c r="O275">
        <v>5.6522735081892197</v>
      </c>
      <c r="P275">
        <v>40.471402139811701</v>
      </c>
      <c r="Q275">
        <v>-1.1941841796890999E-2</v>
      </c>
    </row>
    <row r="276" spans="1:17" x14ac:dyDescent="0.3">
      <c r="A276" t="s">
        <v>651</v>
      </c>
      <c r="B276" t="s">
        <v>652</v>
      </c>
      <c r="C276" t="s">
        <v>3116</v>
      </c>
      <c r="D276" t="s">
        <v>653</v>
      </c>
      <c r="E276">
        <v>28274.434142175</v>
      </c>
      <c r="F276">
        <v>2790.45</v>
      </c>
      <c r="G276">
        <v>74.135425505126406</v>
      </c>
      <c r="H276">
        <v>18.658486484774102</v>
      </c>
      <c r="I276">
        <v>62.138270137250402</v>
      </c>
      <c r="J276">
        <v>1.88023727424003</v>
      </c>
      <c r="K276">
        <v>2382.8998285320899</v>
      </c>
      <c r="L276">
        <v>1978.03978467908</v>
      </c>
      <c r="M276">
        <v>61.798773722609504</v>
      </c>
      <c r="N276">
        <v>1.33808270971817</v>
      </c>
      <c r="O276">
        <v>0.98729595584943197</v>
      </c>
      <c r="P276">
        <v>105.097203336885</v>
      </c>
      <c r="Q276">
        <v>0.11478151864679299</v>
      </c>
    </row>
    <row r="277" spans="1:17" x14ac:dyDescent="0.3">
      <c r="A277" t="s">
        <v>654</v>
      </c>
      <c r="B277" t="s">
        <v>655</v>
      </c>
      <c r="C277" t="s">
        <v>3126</v>
      </c>
      <c r="D277" t="s">
        <v>278</v>
      </c>
      <c r="E277">
        <v>28229.187099479899</v>
      </c>
      <c r="F277">
        <v>565.54999999999995</v>
      </c>
      <c r="G277">
        <v>21.096510785970601</v>
      </c>
      <c r="H277">
        <v>4.6929524806910496</v>
      </c>
      <c r="I277">
        <v>33.319982848181397</v>
      </c>
      <c r="J277">
        <v>10.1947713335753</v>
      </c>
      <c r="K277">
        <v>538.50077692312095</v>
      </c>
      <c r="L277">
        <v>484.51985467763598</v>
      </c>
      <c r="M277">
        <v>58.9097241425467</v>
      </c>
      <c r="N277">
        <v>0.88822224478114598</v>
      </c>
      <c r="O277">
        <v>11.095393864379799</v>
      </c>
      <c r="P277">
        <v>68.268372508181997</v>
      </c>
      <c r="Q277">
        <v>2.8806730994690999E-2</v>
      </c>
    </row>
    <row r="278" spans="1:17" x14ac:dyDescent="0.3">
      <c r="A278" t="s">
        <v>656</v>
      </c>
      <c r="B278" t="s">
        <v>657</v>
      </c>
      <c r="C278" t="s">
        <v>3119</v>
      </c>
      <c r="D278" t="s">
        <v>658</v>
      </c>
      <c r="E278">
        <v>28208.090663399998</v>
      </c>
      <c r="F278">
        <v>291.7</v>
      </c>
      <c r="G278">
        <v>76.108565923094105</v>
      </c>
      <c r="H278">
        <v>-11.3451434859108</v>
      </c>
      <c r="I278">
        <v>-32.109819650904598</v>
      </c>
      <c r="J278">
        <v>0.52527731346211004</v>
      </c>
      <c r="K278">
        <v>314.66243496134399</v>
      </c>
      <c r="L278">
        <v>297.95540076546501</v>
      </c>
      <c r="M278">
        <v>38.5421901325482</v>
      </c>
      <c r="N278">
        <v>0.79261902640787096</v>
      </c>
      <c r="O278">
        <v>42.543709290366799</v>
      </c>
      <c r="P278">
        <v>108.134141990724</v>
      </c>
      <c r="Q278">
        <v>8.8404217015138994E-2</v>
      </c>
    </row>
    <row r="279" spans="1:17" hidden="1" x14ac:dyDescent="0.3">
      <c r="A279" t="s">
        <v>659</v>
      </c>
      <c r="B279" t="s">
        <v>660</v>
      </c>
      <c r="C279" t="s">
        <v>3127</v>
      </c>
      <c r="D279" t="s">
        <v>137</v>
      </c>
      <c r="E279">
        <v>28166.262158500002</v>
      </c>
      <c r="F279">
        <v>1658.35</v>
      </c>
      <c r="G279">
        <v>81.194907815536794</v>
      </c>
      <c r="H279">
        <v>0.57440590298218197</v>
      </c>
      <c r="I279">
        <v>91.389915855022295</v>
      </c>
      <c r="J279">
        <v>-0.36794073008408401</v>
      </c>
      <c r="K279">
        <v>1637.89250215631</v>
      </c>
      <c r="L279">
        <v>1213.75359085693</v>
      </c>
      <c r="M279">
        <v>36.537659745520799</v>
      </c>
      <c r="N279">
        <v>0.99016885879044803</v>
      </c>
      <c r="O279">
        <v>14.571712847106999</v>
      </c>
      <c r="P279">
        <v>187.833029592987</v>
      </c>
    </row>
    <row r="280" spans="1:17" x14ac:dyDescent="0.3">
      <c r="A280" t="s">
        <v>661</v>
      </c>
      <c r="B280" t="s">
        <v>662</v>
      </c>
      <c r="C280" t="s">
        <v>3126</v>
      </c>
      <c r="D280" t="s">
        <v>278</v>
      </c>
      <c r="E280">
        <v>28012.522430879999</v>
      </c>
      <c r="F280">
        <v>567.45000000000005</v>
      </c>
      <c r="G280">
        <v>107.413709725137</v>
      </c>
      <c r="H280">
        <v>-8.0177047438372302</v>
      </c>
      <c r="I280">
        <v>43.640232162566797</v>
      </c>
      <c r="J280">
        <v>0.59898649061957898</v>
      </c>
      <c r="K280">
        <v>577.22767740061602</v>
      </c>
      <c r="L280">
        <v>444.43627688091101</v>
      </c>
      <c r="M280">
        <v>35.001416518617503</v>
      </c>
      <c r="N280">
        <v>0.79688695607735904</v>
      </c>
      <c r="O280">
        <v>21.367521367521299</v>
      </c>
      <c r="P280">
        <v>141.26275510203999</v>
      </c>
      <c r="Q280">
        <v>0.236612171703146</v>
      </c>
    </row>
    <row r="281" spans="1:17" x14ac:dyDescent="0.3">
      <c r="A281" t="s">
        <v>663</v>
      </c>
      <c r="B281" t="s">
        <v>664</v>
      </c>
      <c r="C281" t="s">
        <v>3118</v>
      </c>
      <c r="D281" t="s">
        <v>200</v>
      </c>
      <c r="E281">
        <v>27983.845674749999</v>
      </c>
      <c r="F281">
        <v>1331.75</v>
      </c>
      <c r="G281">
        <v>-24.305028605551001</v>
      </c>
      <c r="H281">
        <v>1.5771443715947899</v>
      </c>
      <c r="I281">
        <v>11.5511735654944</v>
      </c>
      <c r="J281">
        <v>-3.42903340558148</v>
      </c>
      <c r="K281">
        <v>1382.69589927525</v>
      </c>
      <c r="L281">
        <v>1295.3738326052501</v>
      </c>
      <c r="M281">
        <v>33.7370981186452</v>
      </c>
      <c r="N281">
        <v>0.76693367672587598</v>
      </c>
      <c r="O281">
        <v>13.0805331330955</v>
      </c>
      <c r="P281">
        <v>32.770051343402599</v>
      </c>
      <c r="Q281">
        <v>4.6808654920136E-2</v>
      </c>
    </row>
    <row r="282" spans="1:17" x14ac:dyDescent="0.3">
      <c r="A282" t="s">
        <v>665</v>
      </c>
      <c r="B282" t="s">
        <v>666</v>
      </c>
      <c r="C282" t="s">
        <v>3110</v>
      </c>
      <c r="D282" t="s">
        <v>451</v>
      </c>
      <c r="E282">
        <v>27695.654999999999</v>
      </c>
      <c r="F282">
        <v>789.05</v>
      </c>
      <c r="G282">
        <v>139.269232338373</v>
      </c>
      <c r="H282">
        <v>11.8625290878784</v>
      </c>
      <c r="I282">
        <v>7.1412449681547603</v>
      </c>
      <c r="J282">
        <v>6.2133856662878797</v>
      </c>
      <c r="K282">
        <v>754.39757926329003</v>
      </c>
      <c r="L282">
        <v>662.92762743189201</v>
      </c>
      <c r="M282">
        <v>69.517994426677205</v>
      </c>
      <c r="N282">
        <v>1.01557801589182</v>
      </c>
      <c r="O282">
        <v>22.932640517077498</v>
      </c>
      <c r="P282">
        <v>181.80357142857099</v>
      </c>
      <c r="Q282">
        <v>0.13200825338851399</v>
      </c>
    </row>
    <row r="283" spans="1:17" x14ac:dyDescent="0.3">
      <c r="A283" t="s">
        <v>667</v>
      </c>
      <c r="B283" t="s">
        <v>668</v>
      </c>
      <c r="C283" t="s">
        <v>3118</v>
      </c>
      <c r="D283" t="s">
        <v>558</v>
      </c>
      <c r="E283">
        <v>27640.766790864</v>
      </c>
      <c r="F283">
        <v>62.52</v>
      </c>
      <c r="G283">
        <v>-23.140073104774601</v>
      </c>
      <c r="H283">
        <v>-9.1684581752632006</v>
      </c>
      <c r="I283">
        <v>-17.136683116216599</v>
      </c>
      <c r="J283">
        <v>-3.1722694085304899</v>
      </c>
      <c r="K283">
        <v>67.157368847312398</v>
      </c>
      <c r="L283">
        <v>67.825038519339699</v>
      </c>
      <c r="M283">
        <v>17.662126240334199</v>
      </c>
      <c r="N283">
        <v>0.78071749852330896</v>
      </c>
      <c r="O283">
        <v>27.959053103007001</v>
      </c>
      <c r="P283">
        <v>8.0726015557476192</v>
      </c>
      <c r="Q283">
        <v>1.2296378284877001E-2</v>
      </c>
    </row>
    <row r="284" spans="1:17" x14ac:dyDescent="0.3">
      <c r="A284" t="s">
        <v>669</v>
      </c>
      <c r="B284" t="s">
        <v>670</v>
      </c>
      <c r="C284" t="s">
        <v>3112</v>
      </c>
      <c r="D284" t="s">
        <v>508</v>
      </c>
      <c r="E284">
        <v>27310.974235199999</v>
      </c>
      <c r="F284">
        <v>3028.5</v>
      </c>
      <c r="G284">
        <v>-9.0320410086868002</v>
      </c>
      <c r="H284">
        <v>24.7749785589527</v>
      </c>
      <c r="I284">
        <v>1.0010618474875701</v>
      </c>
      <c r="J284">
        <v>3.0085578765879699</v>
      </c>
      <c r="K284">
        <v>2702.64949467201</v>
      </c>
      <c r="L284">
        <v>2571.9426811165799</v>
      </c>
      <c r="M284">
        <v>57.0009489674175</v>
      </c>
      <c r="N284">
        <v>1.5396653269118099</v>
      </c>
      <c r="O284">
        <v>28.644543503384501</v>
      </c>
      <c r="P284">
        <v>49.5555555555555</v>
      </c>
      <c r="Q284">
        <v>9.1299755117698E-2</v>
      </c>
    </row>
    <row r="285" spans="1:17" hidden="1" x14ac:dyDescent="0.3">
      <c r="A285" t="s">
        <v>671</v>
      </c>
      <c r="B285" t="s">
        <v>672</v>
      </c>
      <c r="C285" t="s">
        <v>3127</v>
      </c>
      <c r="D285" t="s">
        <v>51</v>
      </c>
      <c r="E285">
        <v>27296.346389449998</v>
      </c>
      <c r="F285">
        <v>1443.5</v>
      </c>
      <c r="G285">
        <v>-20.960610715666402</v>
      </c>
      <c r="H285">
        <v>2.4990735164206601</v>
      </c>
      <c r="I285">
        <v>-1.4736831521518801</v>
      </c>
      <c r="J285">
        <v>-0.98870414118871297</v>
      </c>
      <c r="K285">
        <v>1411.22369116359</v>
      </c>
      <c r="M285">
        <v>44.242879481106201</v>
      </c>
      <c r="N285">
        <v>0.56960659333040897</v>
      </c>
      <c r="O285">
        <v>9.4561828888119095</v>
      </c>
      <c r="P285">
        <v>17.836734693877499</v>
      </c>
    </row>
    <row r="286" spans="1:17" x14ac:dyDescent="0.3">
      <c r="A286" t="s">
        <v>673</v>
      </c>
      <c r="B286" t="s">
        <v>674</v>
      </c>
      <c r="C286" t="s">
        <v>3116</v>
      </c>
      <c r="D286" t="s">
        <v>51</v>
      </c>
      <c r="E286">
        <v>27054.704192444999</v>
      </c>
      <c r="F286">
        <v>1642.15</v>
      </c>
      <c r="G286">
        <v>-21.222229229653198</v>
      </c>
      <c r="H286">
        <v>-3.44949430571309</v>
      </c>
      <c r="I286">
        <v>-11.7149478280829</v>
      </c>
      <c r="J286">
        <v>3.1779824835174199E-2</v>
      </c>
      <c r="K286">
        <v>1761.4299051939399</v>
      </c>
      <c r="L286">
        <v>1807.23793659643</v>
      </c>
      <c r="M286">
        <v>38.643854052005203</v>
      </c>
      <c r="N286">
        <v>0.64506098098565201</v>
      </c>
      <c r="O286">
        <v>35.246475656913098</v>
      </c>
      <c r="P286">
        <v>10.4597585174721</v>
      </c>
      <c r="Q286">
        <v>-0.11438606911235</v>
      </c>
    </row>
    <row r="287" spans="1:17" hidden="1" x14ac:dyDescent="0.3">
      <c r="A287" t="s">
        <v>675</v>
      </c>
      <c r="B287" t="s">
        <v>676</v>
      </c>
      <c r="C287" t="s">
        <v>3127</v>
      </c>
      <c r="D287" t="s">
        <v>200</v>
      </c>
      <c r="E287">
        <v>26959.276166619999</v>
      </c>
      <c r="F287">
        <v>12054.8</v>
      </c>
      <c r="G287">
        <v>96.041407252412</v>
      </c>
      <c r="H287">
        <v>-6.52797716919045</v>
      </c>
      <c r="I287">
        <v>31.056565457537499</v>
      </c>
      <c r="J287">
        <v>-7.0943993484616303</v>
      </c>
      <c r="K287">
        <v>13400.7505800829</v>
      </c>
      <c r="L287">
        <v>11346.246246139501</v>
      </c>
      <c r="M287">
        <v>29.523341788251798</v>
      </c>
      <c r="N287">
        <v>1.17812185443202</v>
      </c>
      <c r="O287">
        <v>25.5719713309221</v>
      </c>
      <c r="P287">
        <v>124.968041131297</v>
      </c>
      <c r="Q287">
        <v>0.18418427519486399</v>
      </c>
    </row>
    <row r="288" spans="1:17" x14ac:dyDescent="0.3">
      <c r="A288" t="s">
        <v>677</v>
      </c>
      <c r="B288" t="s">
        <v>678</v>
      </c>
      <c r="C288" t="s">
        <v>3123</v>
      </c>
      <c r="D288" t="s">
        <v>267</v>
      </c>
      <c r="E288">
        <v>26954.920850479899</v>
      </c>
      <c r="F288">
        <v>1416.1</v>
      </c>
      <c r="G288">
        <v>4.4288812183256097</v>
      </c>
      <c r="H288">
        <v>-2.6828479703407999</v>
      </c>
      <c r="I288">
        <v>-8.1156814984047791</v>
      </c>
      <c r="J288">
        <v>-1.83290867852771</v>
      </c>
      <c r="K288">
        <v>1484.9946297670899</v>
      </c>
      <c r="L288">
        <v>1440.7007600116499</v>
      </c>
      <c r="M288">
        <v>33.654105327137401</v>
      </c>
      <c r="N288">
        <v>0.59526397058979097</v>
      </c>
      <c r="O288">
        <v>30.015535626015101</v>
      </c>
      <c r="P288">
        <v>38.075273010920398</v>
      </c>
      <c r="Q288">
        <v>4.9652702002946997E-2</v>
      </c>
    </row>
    <row r="289" spans="1:17" x14ac:dyDescent="0.3">
      <c r="A289" t="s">
        <v>679</v>
      </c>
      <c r="B289" t="s">
        <v>680</v>
      </c>
      <c r="C289" t="s">
        <v>3118</v>
      </c>
      <c r="D289" t="s">
        <v>200</v>
      </c>
      <c r="E289">
        <v>26503.5947990399</v>
      </c>
      <c r="F289">
        <v>13973.1</v>
      </c>
      <c r="G289">
        <v>-38.3665657573722</v>
      </c>
      <c r="H289">
        <v>-9.4641318135890895</v>
      </c>
      <c r="I289">
        <v>-5.5946841491582404</v>
      </c>
      <c r="J289">
        <v>8.1517307400737204E-2</v>
      </c>
      <c r="K289">
        <v>15196.0603450215</v>
      </c>
      <c r="L289">
        <v>15161.411960682401</v>
      </c>
      <c r="M289">
        <v>32.3252195218545</v>
      </c>
      <c r="N289">
        <v>0.92588219589159604</v>
      </c>
      <c r="O289">
        <v>30.608096986352301</v>
      </c>
      <c r="P289">
        <v>7.6924855491329502</v>
      </c>
      <c r="Q289">
        <v>6.2017461870927E-2</v>
      </c>
    </row>
    <row r="290" spans="1:17" x14ac:dyDescent="0.3">
      <c r="A290" t="s">
        <v>681</v>
      </c>
      <c r="B290" t="s">
        <v>682</v>
      </c>
      <c r="C290" t="s">
        <v>3121</v>
      </c>
      <c r="D290" t="s">
        <v>444</v>
      </c>
      <c r="E290">
        <v>26253.860456509999</v>
      </c>
      <c r="F290">
        <v>354.35</v>
      </c>
      <c r="G290">
        <v>-42.827768827104997</v>
      </c>
      <c r="H290">
        <v>-12.3507908361752</v>
      </c>
      <c r="I290">
        <v>-28.759946011152401</v>
      </c>
      <c r="J290">
        <v>-5.5512746855483401</v>
      </c>
      <c r="K290">
        <v>401.32863971835297</v>
      </c>
      <c r="L290">
        <v>412.54052775102002</v>
      </c>
      <c r="M290">
        <v>9.7442840731207099</v>
      </c>
      <c r="N290">
        <v>0.51373888111647703</v>
      </c>
      <c r="O290">
        <v>37.716946521800402</v>
      </c>
      <c r="P290">
        <v>1.7516152189519001</v>
      </c>
      <c r="Q290">
        <v>-8.6352306964807002E-2</v>
      </c>
    </row>
    <row r="291" spans="1:17" x14ac:dyDescent="0.3">
      <c r="A291" t="s">
        <v>683</v>
      </c>
      <c r="B291" t="s">
        <v>684</v>
      </c>
      <c r="C291" t="s">
        <v>3115</v>
      </c>
      <c r="D291" t="s">
        <v>48</v>
      </c>
      <c r="E291">
        <v>26227.8</v>
      </c>
      <c r="F291">
        <v>97.14</v>
      </c>
      <c r="G291">
        <v>89.986806834521701</v>
      </c>
      <c r="H291">
        <v>-15.098719340549801</v>
      </c>
      <c r="I291">
        <v>-3.4150093401164598</v>
      </c>
      <c r="J291">
        <v>-2.38554559893063</v>
      </c>
      <c r="K291">
        <v>110.037014566254</v>
      </c>
      <c r="L291">
        <v>97.884456654817697</v>
      </c>
      <c r="M291">
        <v>30.818658382400599</v>
      </c>
      <c r="N291">
        <v>0.32191441598780601</v>
      </c>
      <c r="O291">
        <v>43.950312264086101</v>
      </c>
      <c r="P291">
        <v>130.73634204275501</v>
      </c>
      <c r="Q291">
        <v>0.115481167717218</v>
      </c>
    </row>
    <row r="292" spans="1:17" x14ac:dyDescent="0.3">
      <c r="A292" t="s">
        <v>685</v>
      </c>
      <c r="B292" t="s">
        <v>686</v>
      </c>
      <c r="C292" t="s">
        <v>3116</v>
      </c>
      <c r="D292" t="s">
        <v>51</v>
      </c>
      <c r="E292">
        <v>26165.40150842</v>
      </c>
      <c r="F292">
        <v>485.3</v>
      </c>
      <c r="G292">
        <v>7.1352279420715297</v>
      </c>
      <c r="H292">
        <v>10.6797029868449</v>
      </c>
      <c r="I292">
        <v>0.164676607011329</v>
      </c>
      <c r="J292">
        <v>10.418870710413699</v>
      </c>
      <c r="K292">
        <v>465.67219289615002</v>
      </c>
      <c r="L292">
        <v>440.65721001670801</v>
      </c>
      <c r="M292">
        <v>64.727210253811904</v>
      </c>
      <c r="N292">
        <v>1.6227822835875501</v>
      </c>
      <c r="O292">
        <v>6.7381001442406703</v>
      </c>
      <c r="P292">
        <v>37.537197109253199</v>
      </c>
      <c r="Q292">
        <v>-2.9882709196419999E-2</v>
      </c>
    </row>
    <row r="293" spans="1:17" x14ac:dyDescent="0.3">
      <c r="A293" t="s">
        <v>687</v>
      </c>
      <c r="B293" t="s">
        <v>688</v>
      </c>
      <c r="C293" t="s">
        <v>3110</v>
      </c>
      <c r="D293" t="s">
        <v>18</v>
      </c>
      <c r="E293">
        <v>26061.143813989998</v>
      </c>
      <c r="F293">
        <v>148.69999999999999</v>
      </c>
      <c r="G293">
        <v>13.315118486629</v>
      </c>
      <c r="H293">
        <v>-13.312345841118001</v>
      </c>
      <c r="I293">
        <v>-48.235434437473103</v>
      </c>
      <c r="J293">
        <v>-0.14196968193269299</v>
      </c>
      <c r="K293">
        <v>177.75870426396</v>
      </c>
      <c r="L293">
        <v>185.85442082725899</v>
      </c>
      <c r="M293">
        <v>27.92026176205</v>
      </c>
      <c r="N293">
        <v>1.1774996464518099</v>
      </c>
      <c r="O293">
        <v>94.519166106254204</v>
      </c>
      <c r="P293">
        <v>48.625687156421698</v>
      </c>
      <c r="Q293">
        <v>9.9690444519086999E-2</v>
      </c>
    </row>
    <row r="294" spans="1:17" x14ac:dyDescent="0.3">
      <c r="A294" t="s">
        <v>689</v>
      </c>
      <c r="B294" t="s">
        <v>690</v>
      </c>
      <c r="C294" t="s">
        <v>3122</v>
      </c>
      <c r="D294" t="s">
        <v>311</v>
      </c>
      <c r="E294">
        <v>25801.28970795</v>
      </c>
      <c r="F294">
        <v>2033.65</v>
      </c>
      <c r="G294">
        <v>-1.59398777513725</v>
      </c>
      <c r="H294">
        <v>-0.65130903078524405</v>
      </c>
      <c r="I294">
        <v>27.289536957655599</v>
      </c>
      <c r="J294">
        <v>-10.317091463373</v>
      </c>
      <c r="K294">
        <v>2189.4798730631801</v>
      </c>
      <c r="L294">
        <v>1868.92969844151</v>
      </c>
      <c r="M294">
        <v>14.5215101692862</v>
      </c>
      <c r="N294">
        <v>1.35876322140809</v>
      </c>
      <c r="O294">
        <v>20.458289282816501</v>
      </c>
      <c r="P294">
        <v>71.456875474243304</v>
      </c>
      <c r="Q294">
        <v>-4.2446497998089E-2</v>
      </c>
    </row>
    <row r="295" spans="1:17" x14ac:dyDescent="0.3">
      <c r="A295" t="s">
        <v>691</v>
      </c>
      <c r="B295" t="s">
        <v>692</v>
      </c>
      <c r="C295" t="s">
        <v>3123</v>
      </c>
      <c r="D295" t="s">
        <v>267</v>
      </c>
      <c r="E295">
        <v>25601.824397910001</v>
      </c>
      <c r="F295">
        <v>3403.65</v>
      </c>
      <c r="G295">
        <v>-11.952762694969699</v>
      </c>
      <c r="H295">
        <v>-7.7429582973500697</v>
      </c>
      <c r="I295">
        <v>-5.7878071734507097</v>
      </c>
      <c r="J295">
        <v>-4.16165745160857</v>
      </c>
      <c r="K295">
        <v>3695.00305819088</v>
      </c>
      <c r="L295">
        <v>3622.72274070403</v>
      </c>
      <c r="M295">
        <v>17.606985495020801</v>
      </c>
      <c r="N295">
        <v>0.60662122472760904</v>
      </c>
      <c r="O295">
        <v>41.550982033992902</v>
      </c>
      <c r="P295">
        <v>34.824717765894199</v>
      </c>
      <c r="Q295">
        <v>6.4069342162121998E-2</v>
      </c>
    </row>
    <row r="296" spans="1:17" x14ac:dyDescent="0.3">
      <c r="A296" t="s">
        <v>693</v>
      </c>
      <c r="B296" t="s">
        <v>694</v>
      </c>
      <c r="C296" t="s">
        <v>3123</v>
      </c>
      <c r="D296" t="s">
        <v>470</v>
      </c>
      <c r="E296">
        <v>25498.067760000002</v>
      </c>
      <c r="F296">
        <v>3637.8</v>
      </c>
      <c r="G296">
        <v>3.2087189884439402</v>
      </c>
      <c r="H296">
        <v>1.8814267906506399</v>
      </c>
      <c r="I296">
        <v>7.4532374004888</v>
      </c>
      <c r="J296">
        <v>0.31545960620467001</v>
      </c>
      <c r="K296">
        <v>3600.7863253961</v>
      </c>
      <c r="L296">
        <v>3379.89831628613</v>
      </c>
      <c r="M296">
        <v>48.179960693307102</v>
      </c>
      <c r="N296">
        <v>0.47580693755534198</v>
      </c>
      <c r="O296">
        <v>9.3655506075100305</v>
      </c>
      <c r="P296">
        <v>40.918070889017997</v>
      </c>
      <c r="Q296">
        <v>0.110530827641174</v>
      </c>
    </row>
    <row r="297" spans="1:17" x14ac:dyDescent="0.3">
      <c r="A297" t="s">
        <v>695</v>
      </c>
      <c r="B297" t="s">
        <v>696</v>
      </c>
      <c r="C297" t="s">
        <v>3116</v>
      </c>
      <c r="D297" t="s">
        <v>250</v>
      </c>
      <c r="E297">
        <v>25360.690460770002</v>
      </c>
      <c r="F297">
        <v>3044.45</v>
      </c>
      <c r="G297">
        <v>1.6471149187121299</v>
      </c>
      <c r="H297">
        <v>-0.24348583240292099</v>
      </c>
      <c r="I297">
        <v>20.645381270029599</v>
      </c>
      <c r="J297">
        <v>-7.2029386402632696</v>
      </c>
      <c r="K297">
        <v>3267.2560734009098</v>
      </c>
      <c r="L297">
        <v>2908.4683672525498</v>
      </c>
      <c r="M297">
        <v>27.140389785169099</v>
      </c>
      <c r="N297">
        <v>1.31094267668043</v>
      </c>
      <c r="O297">
        <v>20.020036459787399</v>
      </c>
      <c r="P297">
        <v>56.631681843905902</v>
      </c>
      <c r="Q297">
        <v>-4.1008702554669998E-2</v>
      </c>
    </row>
    <row r="298" spans="1:17" x14ac:dyDescent="0.3">
      <c r="A298" t="s">
        <v>697</v>
      </c>
      <c r="B298" t="s">
        <v>698</v>
      </c>
      <c r="C298" t="s">
        <v>3122</v>
      </c>
      <c r="D298" t="s">
        <v>311</v>
      </c>
      <c r="E298">
        <v>25327.620928550001</v>
      </c>
      <c r="F298">
        <v>393.5</v>
      </c>
      <c r="G298">
        <v>11.8546789145442</v>
      </c>
      <c r="H298">
        <v>-2.02331602265799</v>
      </c>
      <c r="I298">
        <v>15.906915579652299</v>
      </c>
      <c r="J298">
        <v>-1.4798216408201299</v>
      </c>
      <c r="K298">
        <v>424.14945702410398</v>
      </c>
      <c r="L298">
        <v>388.795416746618</v>
      </c>
      <c r="M298">
        <v>21.4445866325132</v>
      </c>
      <c r="N298">
        <v>0.71331697688531404</v>
      </c>
      <c r="O298">
        <v>22.998729351969398</v>
      </c>
      <c r="P298">
        <v>50.622009569377902</v>
      </c>
      <c r="Q298">
        <v>-6.0299081797924002E-2</v>
      </c>
    </row>
    <row r="299" spans="1:17" x14ac:dyDescent="0.3">
      <c r="A299" t="s">
        <v>699</v>
      </c>
      <c r="B299" t="s">
        <v>700</v>
      </c>
      <c r="C299" t="s">
        <v>3115</v>
      </c>
      <c r="D299" t="s">
        <v>48</v>
      </c>
      <c r="E299">
        <v>25286.338</v>
      </c>
      <c r="F299">
        <v>949.9</v>
      </c>
      <c r="G299">
        <v>19.9335756017623</v>
      </c>
      <c r="H299">
        <v>-3.8620696742494598</v>
      </c>
      <c r="I299">
        <v>19.176535581370299</v>
      </c>
      <c r="J299">
        <v>-0.74087530160026405</v>
      </c>
      <c r="K299">
        <v>953.283064127393</v>
      </c>
      <c r="L299">
        <v>832.99710938323199</v>
      </c>
      <c r="M299">
        <v>36.886598131654502</v>
      </c>
      <c r="N299">
        <v>0.26135178471252402</v>
      </c>
      <c r="O299">
        <v>12.432887672386499</v>
      </c>
      <c r="P299">
        <v>72.693391509862707</v>
      </c>
      <c r="Q299">
        <v>7.3907349342762996E-2</v>
      </c>
    </row>
    <row r="300" spans="1:17" x14ac:dyDescent="0.3">
      <c r="A300" t="s">
        <v>701</v>
      </c>
      <c r="B300" t="s">
        <v>702</v>
      </c>
      <c r="C300" t="s">
        <v>3123</v>
      </c>
      <c r="D300" t="s">
        <v>267</v>
      </c>
      <c r="E300">
        <v>25258.102486514999</v>
      </c>
      <c r="F300">
        <v>5109.05</v>
      </c>
      <c r="G300">
        <v>-23.8502476400554</v>
      </c>
      <c r="H300">
        <v>-0.68142544405143202</v>
      </c>
      <c r="I300">
        <v>2.7491694916782001</v>
      </c>
      <c r="J300">
        <v>-1.50811831744986</v>
      </c>
      <c r="K300">
        <v>5336.7060497961902</v>
      </c>
      <c r="L300">
        <v>5275.7387046251797</v>
      </c>
      <c r="M300">
        <v>27.970298810629799</v>
      </c>
      <c r="N300">
        <v>0.69772088779572805</v>
      </c>
      <c r="O300">
        <v>43.862361887239302</v>
      </c>
      <c r="P300">
        <v>26.948689278171202</v>
      </c>
      <c r="Q300">
        <v>1.2133356012921001E-2</v>
      </c>
    </row>
    <row r="301" spans="1:17" x14ac:dyDescent="0.3">
      <c r="A301" t="s">
        <v>703</v>
      </c>
      <c r="B301" t="s">
        <v>704</v>
      </c>
      <c r="C301" t="s">
        <v>3116</v>
      </c>
      <c r="D301" t="s">
        <v>250</v>
      </c>
      <c r="E301">
        <v>24829.970327924999</v>
      </c>
      <c r="F301">
        <v>1222.55</v>
      </c>
      <c r="G301">
        <v>-6.4031254893558502</v>
      </c>
      <c r="H301">
        <v>6.3490877449612597</v>
      </c>
      <c r="I301">
        <v>-12.694918175402099</v>
      </c>
      <c r="J301">
        <v>-2.2414239309269499</v>
      </c>
      <c r="K301">
        <v>1251.6100616364799</v>
      </c>
      <c r="L301">
        <v>1224.0092564551201</v>
      </c>
      <c r="M301">
        <v>37.320800192422801</v>
      </c>
      <c r="N301">
        <v>0.63745512683820904</v>
      </c>
      <c r="O301">
        <v>18.187395198560399</v>
      </c>
      <c r="P301">
        <v>23.614762386248699</v>
      </c>
      <c r="Q301">
        <v>0.10238061461166099</v>
      </c>
    </row>
    <row r="302" spans="1:17" x14ac:dyDescent="0.3">
      <c r="A302" t="s">
        <v>705</v>
      </c>
      <c r="B302" t="s">
        <v>706</v>
      </c>
      <c r="C302" t="s">
        <v>3118</v>
      </c>
      <c r="D302" t="s">
        <v>522</v>
      </c>
      <c r="E302">
        <v>24822.8149925</v>
      </c>
      <c r="F302">
        <v>1356.25</v>
      </c>
      <c r="G302">
        <v>87.684789747567095</v>
      </c>
      <c r="H302">
        <v>2.0190750370186201</v>
      </c>
      <c r="I302">
        <v>15.6493219143173</v>
      </c>
      <c r="J302">
        <v>5.0220395944768601</v>
      </c>
      <c r="K302">
        <v>1386.3479566624701</v>
      </c>
      <c r="L302">
        <v>1237.7094087967901</v>
      </c>
      <c r="M302">
        <v>51.697892789549499</v>
      </c>
      <c r="N302">
        <v>1.1015585360086599</v>
      </c>
      <c r="O302">
        <v>30.945622119815599</v>
      </c>
      <c r="P302">
        <v>122.701149425287</v>
      </c>
      <c r="Q302">
        <v>7.6061013243813994E-2</v>
      </c>
    </row>
    <row r="303" spans="1:17" x14ac:dyDescent="0.3">
      <c r="A303" t="s">
        <v>707</v>
      </c>
      <c r="B303" t="s">
        <v>708</v>
      </c>
      <c r="C303" t="s">
        <v>3116</v>
      </c>
      <c r="D303" t="s">
        <v>51</v>
      </c>
      <c r="E303">
        <v>24763.730626199998</v>
      </c>
      <c r="F303">
        <v>1382.6</v>
      </c>
      <c r="G303">
        <v>46.7233813189617</v>
      </c>
      <c r="H303">
        <v>-1.34038422502169</v>
      </c>
      <c r="I303">
        <v>28.115547194733001</v>
      </c>
      <c r="J303">
        <v>2.0204169064422399</v>
      </c>
      <c r="K303">
        <v>1400.6987483288001</v>
      </c>
      <c r="L303">
        <v>1206.19149550417</v>
      </c>
      <c r="M303">
        <v>43.809522917199502</v>
      </c>
      <c r="N303">
        <v>0.44219547514542001</v>
      </c>
      <c r="O303">
        <v>18.544770721828399</v>
      </c>
      <c r="P303">
        <v>90.914112123722703</v>
      </c>
      <c r="Q303">
        <v>4.1363797980447002E-2</v>
      </c>
    </row>
    <row r="304" spans="1:17" x14ac:dyDescent="0.3">
      <c r="A304" t="s">
        <v>709</v>
      </c>
      <c r="B304" t="s">
        <v>710</v>
      </c>
      <c r="C304" t="s">
        <v>3117</v>
      </c>
      <c r="D304" t="s">
        <v>57</v>
      </c>
      <c r="E304">
        <v>24283.124707170002</v>
      </c>
      <c r="F304">
        <v>183.19</v>
      </c>
      <c r="G304">
        <v>89.242046477374799</v>
      </c>
      <c r="H304">
        <v>-3.1306032774263501</v>
      </c>
      <c r="I304">
        <v>16.643272542614302</v>
      </c>
      <c r="J304">
        <v>-2.0786856029078602</v>
      </c>
      <c r="K304">
        <v>187.60269996648901</v>
      </c>
      <c r="L304">
        <v>160.14699988560099</v>
      </c>
      <c r="M304">
        <v>40.098732035193997</v>
      </c>
      <c r="N304">
        <v>0.422737165041217</v>
      </c>
      <c r="O304">
        <v>15.994322834215801</v>
      </c>
      <c r="P304">
        <v>119.126794258373</v>
      </c>
      <c r="Q304">
        <v>8.5224524020809003E-2</v>
      </c>
    </row>
    <row r="305" spans="1:17" x14ac:dyDescent="0.3">
      <c r="A305" t="s">
        <v>711</v>
      </c>
      <c r="B305" t="s">
        <v>712</v>
      </c>
      <c r="C305" t="s">
        <v>3112</v>
      </c>
      <c r="D305" t="s">
        <v>397</v>
      </c>
      <c r="E305">
        <v>24228.467434599999</v>
      </c>
      <c r="F305">
        <v>1079</v>
      </c>
      <c r="G305">
        <v>-15.4111283372501</v>
      </c>
      <c r="H305">
        <v>5.3320442195638904</v>
      </c>
      <c r="I305">
        <v>9.0067250791884792</v>
      </c>
      <c r="J305">
        <v>6.0534278081387001</v>
      </c>
      <c r="K305">
        <v>1046.1703797964899</v>
      </c>
      <c r="L305">
        <v>975.618513723516</v>
      </c>
      <c r="M305">
        <v>63.418958954786603</v>
      </c>
      <c r="N305">
        <v>0.88900232079886399</v>
      </c>
      <c r="O305">
        <v>6.0055607043558696</v>
      </c>
      <c r="P305">
        <v>46.483844691827301</v>
      </c>
      <c r="Q305">
        <v>-6.6093930313813998E-2</v>
      </c>
    </row>
    <row r="306" spans="1:17" x14ac:dyDescent="0.3">
      <c r="A306" t="s">
        <v>713</v>
      </c>
      <c r="B306" t="s">
        <v>714</v>
      </c>
      <c r="C306" t="s">
        <v>3112</v>
      </c>
      <c r="D306" t="s">
        <v>563</v>
      </c>
      <c r="E306">
        <v>23983.4951473</v>
      </c>
      <c r="F306">
        <v>923</v>
      </c>
      <c r="G306">
        <v>1.6180122870668101</v>
      </c>
      <c r="H306">
        <v>1.1771445958065501</v>
      </c>
      <c r="I306">
        <v>8.3041477192394204</v>
      </c>
      <c r="J306">
        <v>5.10379132955328</v>
      </c>
      <c r="K306">
        <v>939.765609868772</v>
      </c>
      <c r="L306">
        <v>835.69876673333499</v>
      </c>
      <c r="M306">
        <v>45.193272193928102</v>
      </c>
      <c r="N306">
        <v>0.63654645304148005</v>
      </c>
      <c r="O306">
        <v>30.249187432286</v>
      </c>
      <c r="P306">
        <v>52.814569536423797</v>
      </c>
      <c r="Q306">
        <v>8.9248701215908E-2</v>
      </c>
    </row>
    <row r="307" spans="1:17" x14ac:dyDescent="0.3">
      <c r="A307" t="s">
        <v>715</v>
      </c>
      <c r="B307" t="s">
        <v>716</v>
      </c>
      <c r="C307" t="s">
        <v>3112</v>
      </c>
      <c r="D307" t="s">
        <v>397</v>
      </c>
      <c r="E307">
        <v>23982.075473199999</v>
      </c>
      <c r="F307">
        <v>6702.8</v>
      </c>
      <c r="G307">
        <v>106.94318549737901</v>
      </c>
      <c r="H307">
        <v>1.2003412108462801</v>
      </c>
      <c r="I307">
        <v>20.553174261838901</v>
      </c>
      <c r="J307">
        <v>-1.24532514027537</v>
      </c>
      <c r="K307">
        <v>6537.6745876190998</v>
      </c>
      <c r="L307">
        <v>5273.2061542727097</v>
      </c>
      <c r="M307">
        <v>41.094221959774401</v>
      </c>
      <c r="N307">
        <v>1.15276831836935</v>
      </c>
      <c r="O307">
        <v>10.3344870800262</v>
      </c>
      <c r="P307">
        <v>155.96395089072601</v>
      </c>
    </row>
    <row r="308" spans="1:17" x14ac:dyDescent="0.3">
      <c r="A308" t="s">
        <v>717</v>
      </c>
      <c r="B308" t="s">
        <v>718</v>
      </c>
      <c r="C308" t="s">
        <v>3123</v>
      </c>
      <c r="D308" t="s">
        <v>267</v>
      </c>
      <c r="E308">
        <v>23819.193599999999</v>
      </c>
      <c r="F308">
        <v>2151.3000000000002</v>
      </c>
      <c r="G308">
        <v>-26.254342280418498</v>
      </c>
      <c r="H308">
        <v>-6.3380540225008799</v>
      </c>
      <c r="I308">
        <v>-6.5206678444864599</v>
      </c>
      <c r="J308">
        <v>-6.3370506460007698</v>
      </c>
      <c r="K308">
        <v>2381.1787579404099</v>
      </c>
      <c r="L308">
        <v>2363.0770077358102</v>
      </c>
      <c r="M308">
        <v>23.564796949006499</v>
      </c>
      <c r="N308">
        <v>1.4886601322328199</v>
      </c>
      <c r="O308">
        <v>37.5912239111235</v>
      </c>
      <c r="P308">
        <v>14.7237627986348</v>
      </c>
      <c r="Q308">
        <v>1.0869994829064001E-2</v>
      </c>
    </row>
    <row r="309" spans="1:17" hidden="1" x14ac:dyDescent="0.3">
      <c r="A309" t="s">
        <v>719</v>
      </c>
      <c r="B309" t="s">
        <v>720</v>
      </c>
      <c r="C309" t="s">
        <v>3123</v>
      </c>
      <c r="D309" t="s">
        <v>721</v>
      </c>
      <c r="E309">
        <v>23720.228912800001</v>
      </c>
      <c r="F309">
        <v>1043</v>
      </c>
      <c r="G309">
        <v>113.045188523511</v>
      </c>
      <c r="H309">
        <v>-8.8527669745943296</v>
      </c>
      <c r="I309">
        <v>15.054993282830401</v>
      </c>
      <c r="J309">
        <v>-1.6081338383452399</v>
      </c>
      <c r="K309">
        <v>1115.0277766358699</v>
      </c>
      <c r="M309">
        <v>32.891646111721002</v>
      </c>
      <c r="N309">
        <v>0.39854882047560702</v>
      </c>
      <c r="O309">
        <v>39.017257909875298</v>
      </c>
      <c r="P309">
        <v>183.423913043478</v>
      </c>
    </row>
    <row r="310" spans="1:17" x14ac:dyDescent="0.3">
      <c r="A310" t="s">
        <v>722</v>
      </c>
      <c r="B310" t="s">
        <v>723</v>
      </c>
      <c r="C310" t="s">
        <v>3125</v>
      </c>
      <c r="D310" t="s">
        <v>134</v>
      </c>
      <c r="E310">
        <v>23684.481914075001</v>
      </c>
      <c r="F310">
        <v>692.75</v>
      </c>
      <c r="G310">
        <v>161.11878108677499</v>
      </c>
      <c r="H310">
        <v>1.67140290633808</v>
      </c>
      <c r="I310">
        <v>83.213040098637407</v>
      </c>
      <c r="J310">
        <v>-1.2889127138263901</v>
      </c>
      <c r="K310">
        <v>670.30579811949201</v>
      </c>
      <c r="L310">
        <v>497.45763071323302</v>
      </c>
      <c r="M310">
        <v>38.3882127076619</v>
      </c>
      <c r="N310">
        <v>0.60609018612583399</v>
      </c>
      <c r="O310">
        <v>14.9404547094911</v>
      </c>
      <c r="P310">
        <v>200.80330004342099</v>
      </c>
      <c r="Q310">
        <v>0.25599061883292201</v>
      </c>
    </row>
    <row r="311" spans="1:17" hidden="1" x14ac:dyDescent="0.3">
      <c r="A311" t="s">
        <v>724</v>
      </c>
      <c r="B311" t="s">
        <v>725</v>
      </c>
      <c r="C311" t="s">
        <v>3127</v>
      </c>
      <c r="D311" t="s">
        <v>125</v>
      </c>
      <c r="E311">
        <v>23417.5254148399</v>
      </c>
      <c r="F311">
        <v>1051.3</v>
      </c>
      <c r="G311">
        <v>-34.320276607341697</v>
      </c>
      <c r="H311">
        <v>-6.13757837967312</v>
      </c>
      <c r="I311">
        <v>-12.219856823177199</v>
      </c>
      <c r="J311">
        <v>-8.1698192979776891</v>
      </c>
      <c r="K311">
        <v>1159.1427637819299</v>
      </c>
      <c r="L311">
        <v>1136.7123896631899</v>
      </c>
      <c r="M311">
        <v>18.410826186882598</v>
      </c>
      <c r="N311">
        <v>0.35234218387722999</v>
      </c>
      <c r="O311">
        <v>33.168458099495801</v>
      </c>
      <c r="P311">
        <v>9.5161206312828597</v>
      </c>
      <c r="Q311">
        <v>-7.5766860633278005E-2</v>
      </c>
    </row>
    <row r="312" spans="1:17" x14ac:dyDescent="0.3">
      <c r="A312" t="s">
        <v>726</v>
      </c>
      <c r="B312" t="s">
        <v>727</v>
      </c>
      <c r="C312" t="s">
        <v>3116</v>
      </c>
      <c r="D312" t="s">
        <v>51</v>
      </c>
      <c r="E312">
        <v>23320.135125659999</v>
      </c>
      <c r="F312">
        <v>5097.55</v>
      </c>
      <c r="G312">
        <v>2.07825274945418</v>
      </c>
      <c r="H312">
        <v>-3.7514402151760802</v>
      </c>
      <c r="I312">
        <v>12.0597323035045</v>
      </c>
      <c r="J312">
        <v>-4.9872747296611903</v>
      </c>
      <c r="K312">
        <v>5581.9806464626899</v>
      </c>
      <c r="L312">
        <v>5056.7421580990103</v>
      </c>
      <c r="M312">
        <v>19.945733398043298</v>
      </c>
      <c r="N312">
        <v>0.47495707824382299</v>
      </c>
      <c r="O312">
        <v>26.553932771625501</v>
      </c>
      <c r="P312">
        <v>32.472713097713097</v>
      </c>
      <c r="Q312">
        <v>-4.547566686066E-2</v>
      </c>
    </row>
    <row r="313" spans="1:17" x14ac:dyDescent="0.3">
      <c r="A313" t="s">
        <v>728</v>
      </c>
      <c r="B313" t="s">
        <v>729</v>
      </c>
      <c r="C313" t="s">
        <v>3121</v>
      </c>
      <c r="D313" t="s">
        <v>730</v>
      </c>
      <c r="E313">
        <v>23316.54957915</v>
      </c>
      <c r="F313">
        <v>338.3</v>
      </c>
      <c r="G313">
        <v>89.414610616977996</v>
      </c>
      <c r="H313">
        <v>13.4141371708889</v>
      </c>
      <c r="I313">
        <v>52.310773661739198</v>
      </c>
      <c r="J313">
        <v>8.9922181549679596</v>
      </c>
      <c r="K313">
        <v>315.80778350748199</v>
      </c>
      <c r="L313">
        <v>253.30215735411599</v>
      </c>
      <c r="M313">
        <v>53.853589584849203</v>
      </c>
      <c r="N313">
        <v>1.0808542597605999</v>
      </c>
      <c r="O313">
        <v>11.735146319834399</v>
      </c>
      <c r="P313">
        <v>119.390402075227</v>
      </c>
      <c r="Q313">
        <v>5.9269903724882E-2</v>
      </c>
    </row>
    <row r="314" spans="1:17" x14ac:dyDescent="0.3">
      <c r="A314" t="s">
        <v>731</v>
      </c>
      <c r="B314" t="s">
        <v>732</v>
      </c>
      <c r="C314" t="s">
        <v>3123</v>
      </c>
      <c r="D314" t="s">
        <v>120</v>
      </c>
      <c r="E314">
        <v>23291.290757589999</v>
      </c>
      <c r="F314">
        <v>837.7</v>
      </c>
      <c r="G314">
        <v>63.349565686157099</v>
      </c>
      <c r="H314">
        <v>-1.8189795074852699</v>
      </c>
      <c r="I314">
        <v>25.4892966248512</v>
      </c>
      <c r="J314">
        <v>2.2288096936135</v>
      </c>
      <c r="K314">
        <v>846.11395810129</v>
      </c>
      <c r="L314">
        <v>711.87462394091301</v>
      </c>
      <c r="M314">
        <v>41.031573974978599</v>
      </c>
      <c r="N314">
        <v>0.36144537731999099</v>
      </c>
      <c r="O314">
        <v>14.229437746209801</v>
      </c>
      <c r="P314">
        <v>97.152271122617094</v>
      </c>
      <c r="Q314">
        <v>0.104145549653738</v>
      </c>
    </row>
    <row r="315" spans="1:17" x14ac:dyDescent="0.3">
      <c r="A315" t="s">
        <v>733</v>
      </c>
      <c r="B315" t="s">
        <v>734</v>
      </c>
      <c r="C315" t="s">
        <v>3122</v>
      </c>
      <c r="D315" t="s">
        <v>91</v>
      </c>
      <c r="E315">
        <v>23087.814835679899</v>
      </c>
      <c r="F315">
        <v>285.60000000000002</v>
      </c>
      <c r="G315">
        <v>-36.225762428491002</v>
      </c>
      <c r="H315">
        <v>-1.82448831866568</v>
      </c>
      <c r="I315">
        <v>-5.5886150224196998</v>
      </c>
      <c r="J315">
        <v>4.4737974231856796</v>
      </c>
      <c r="K315">
        <v>291.42483741256399</v>
      </c>
      <c r="L315">
        <v>293.30681265033797</v>
      </c>
      <c r="M315">
        <v>53.886493068738901</v>
      </c>
      <c r="N315">
        <v>0.58649003318284898</v>
      </c>
      <c r="O315">
        <v>25.105042016806699</v>
      </c>
      <c r="P315">
        <v>13.400833829660501</v>
      </c>
      <c r="Q315">
        <v>-9.2264951602039E-2</v>
      </c>
    </row>
    <row r="316" spans="1:17" hidden="1" x14ac:dyDescent="0.3">
      <c r="A316" t="s">
        <v>735</v>
      </c>
      <c r="B316" t="s">
        <v>736</v>
      </c>
      <c r="C316" t="s">
        <v>3127</v>
      </c>
      <c r="D316" t="s">
        <v>737</v>
      </c>
      <c r="E316">
        <v>23025.673136879999</v>
      </c>
      <c r="F316">
        <v>91.9</v>
      </c>
      <c r="G316">
        <v>46.098764629218202</v>
      </c>
      <c r="H316">
        <v>-4.0007991205400799</v>
      </c>
      <c r="I316">
        <v>-1.9503614867658301</v>
      </c>
      <c r="J316">
        <v>0.50691149637066302</v>
      </c>
      <c r="K316">
        <v>96.976211427322298</v>
      </c>
      <c r="L316">
        <v>88.589822961814903</v>
      </c>
      <c r="M316">
        <v>50.681017208567297</v>
      </c>
      <c r="N316">
        <v>0.75516614704755003</v>
      </c>
      <c r="O316">
        <v>15.995647442872601</v>
      </c>
      <c r="P316">
        <v>75.181090354555806</v>
      </c>
      <c r="Q316">
        <v>2.0612820630179999E-2</v>
      </c>
    </row>
    <row r="317" spans="1:17" x14ac:dyDescent="0.3">
      <c r="A317" t="s">
        <v>738</v>
      </c>
      <c r="B317" t="s">
        <v>739</v>
      </c>
      <c r="C317" t="s">
        <v>3126</v>
      </c>
      <c r="D317" t="s">
        <v>160</v>
      </c>
      <c r="E317">
        <v>22701.801236625</v>
      </c>
      <c r="F317">
        <v>7710.75</v>
      </c>
      <c r="G317">
        <v>-3.62668098133702</v>
      </c>
      <c r="H317">
        <v>3.97514944070259</v>
      </c>
      <c r="I317">
        <v>21.138675966601401</v>
      </c>
      <c r="J317">
        <v>2.3951375064346698</v>
      </c>
      <c r="K317">
        <v>7662.3356084853303</v>
      </c>
      <c r="L317">
        <v>7114.7099774237704</v>
      </c>
      <c r="M317">
        <v>45.193697428348599</v>
      </c>
      <c r="N317">
        <v>1.25148484265862</v>
      </c>
      <c r="O317">
        <v>6.0856596310346003</v>
      </c>
      <c r="P317">
        <v>49.004318965767098</v>
      </c>
      <c r="Q317">
        <v>-7.6928865638669006E-2</v>
      </c>
    </row>
    <row r="318" spans="1:17" x14ac:dyDescent="0.3">
      <c r="A318" t="s">
        <v>740</v>
      </c>
      <c r="B318" t="s">
        <v>741</v>
      </c>
      <c r="C318" t="s">
        <v>3124</v>
      </c>
      <c r="D318" t="s">
        <v>264</v>
      </c>
      <c r="E318">
        <v>22438.066850160001</v>
      </c>
      <c r="F318">
        <v>358.8</v>
      </c>
      <c r="G318">
        <v>30.270777174743301</v>
      </c>
      <c r="H318">
        <v>-0.67649530738765296</v>
      </c>
      <c r="I318">
        <v>-32.671928389330198</v>
      </c>
      <c r="J318">
        <v>-4.9752618381197697</v>
      </c>
      <c r="K318">
        <v>388.77071596658197</v>
      </c>
      <c r="L318">
        <v>380.624710788355</v>
      </c>
      <c r="M318">
        <v>22.602125364752201</v>
      </c>
      <c r="N318">
        <v>0.66863982380168097</v>
      </c>
      <c r="O318">
        <v>39.966555183946397</v>
      </c>
      <c r="P318">
        <v>70.653983353151006</v>
      </c>
      <c r="Q318">
        <v>0.10682932549160799</v>
      </c>
    </row>
    <row r="319" spans="1:17" x14ac:dyDescent="0.3">
      <c r="A319" t="s">
        <v>742</v>
      </c>
      <c r="B319" t="s">
        <v>743</v>
      </c>
      <c r="C319" t="s">
        <v>3112</v>
      </c>
      <c r="D319" t="s">
        <v>54</v>
      </c>
      <c r="E319">
        <v>22382.529029875001</v>
      </c>
      <c r="F319">
        <v>765.25</v>
      </c>
      <c r="G319">
        <v>-22.359464010137501</v>
      </c>
      <c r="H319">
        <v>15.415069153214199</v>
      </c>
      <c r="I319">
        <v>-6.7632440341890101</v>
      </c>
      <c r="J319">
        <v>4.1063789757215101</v>
      </c>
      <c r="K319">
        <v>809.44390082703603</v>
      </c>
      <c r="L319">
        <v>759.27945442825001</v>
      </c>
      <c r="M319">
        <v>58.554325145423299</v>
      </c>
      <c r="N319">
        <v>1.55209251661737</v>
      </c>
      <c r="O319">
        <v>23.3257105521071</v>
      </c>
      <c r="P319">
        <v>27.531039080076599</v>
      </c>
    </row>
    <row r="320" spans="1:17" x14ac:dyDescent="0.3">
      <c r="A320" t="s">
        <v>744</v>
      </c>
      <c r="B320" t="s">
        <v>745</v>
      </c>
      <c r="C320" t="s">
        <v>3112</v>
      </c>
      <c r="D320" t="s">
        <v>217</v>
      </c>
      <c r="E320">
        <v>22227.864060824999</v>
      </c>
      <c r="F320">
        <v>770.85</v>
      </c>
      <c r="G320">
        <v>47.946889333263996</v>
      </c>
      <c r="H320">
        <v>12.7401162673542</v>
      </c>
      <c r="I320">
        <v>34.333865176568303</v>
      </c>
      <c r="J320">
        <v>10.476076803677101</v>
      </c>
      <c r="K320">
        <v>727.53076954886399</v>
      </c>
      <c r="L320">
        <v>627.67743208397906</v>
      </c>
      <c r="M320">
        <v>70.221796005614095</v>
      </c>
      <c r="N320">
        <v>2.2431126820688201</v>
      </c>
      <c r="O320">
        <v>4.3004475578906298</v>
      </c>
      <c r="P320">
        <v>77.186530283875399</v>
      </c>
      <c r="Q320">
        <v>2.8184325070600001E-4</v>
      </c>
    </row>
    <row r="321" spans="1:17" x14ac:dyDescent="0.3">
      <c r="A321" t="s">
        <v>746</v>
      </c>
      <c r="B321" t="s">
        <v>747</v>
      </c>
      <c r="C321" t="s">
        <v>3113</v>
      </c>
      <c r="D321" t="s">
        <v>748</v>
      </c>
      <c r="E321">
        <v>21997.009410300001</v>
      </c>
      <c r="F321">
        <v>1253.25</v>
      </c>
      <c r="G321">
        <v>17.801494304084098</v>
      </c>
      <c r="H321">
        <v>8.0151213641394694</v>
      </c>
      <c r="I321">
        <v>1.83655147047094</v>
      </c>
      <c r="J321">
        <v>-2.9542763507999301</v>
      </c>
      <c r="K321">
        <v>1239.9809431011699</v>
      </c>
      <c r="L321">
        <v>1125.8822651616299</v>
      </c>
      <c r="M321">
        <v>50.865732882587501</v>
      </c>
      <c r="N321">
        <v>3.5043037939736701</v>
      </c>
      <c r="O321">
        <v>19.289846399361601</v>
      </c>
      <c r="P321">
        <v>92.437619961612199</v>
      </c>
      <c r="Q321">
        <v>0.106878944011053</v>
      </c>
    </row>
    <row r="322" spans="1:17" x14ac:dyDescent="0.3">
      <c r="A322" t="s">
        <v>749</v>
      </c>
      <c r="B322" t="s">
        <v>750</v>
      </c>
      <c r="C322" t="s">
        <v>3113</v>
      </c>
      <c r="D322" t="s">
        <v>748</v>
      </c>
      <c r="E322">
        <v>21970.67983737</v>
      </c>
      <c r="F322">
        <v>228.65</v>
      </c>
      <c r="G322">
        <v>-42.794001674010403</v>
      </c>
      <c r="H322">
        <v>-12.266984840110901</v>
      </c>
      <c r="I322">
        <v>-33.200940475869501</v>
      </c>
      <c r="J322">
        <v>-1.2638638544746099</v>
      </c>
      <c r="K322">
        <v>258.41816576435599</v>
      </c>
      <c r="L322">
        <v>271.308210939074</v>
      </c>
      <c r="M322">
        <v>29.4075823380721</v>
      </c>
      <c r="N322">
        <v>0.98342074571135496</v>
      </c>
      <c r="O322">
        <v>68.073474743057005</v>
      </c>
      <c r="P322">
        <v>8.8809523809523903</v>
      </c>
      <c r="Q322">
        <v>5.9363525718853997E-2</v>
      </c>
    </row>
    <row r="323" spans="1:17" x14ac:dyDescent="0.3">
      <c r="A323" t="s">
        <v>751</v>
      </c>
      <c r="B323" t="s">
        <v>752</v>
      </c>
      <c r="C323" t="s">
        <v>3110</v>
      </c>
      <c r="D323" t="s">
        <v>191</v>
      </c>
      <c r="E323">
        <v>21922.433014480001</v>
      </c>
      <c r="F323">
        <v>388.55</v>
      </c>
      <c r="G323">
        <v>14.691647059804399</v>
      </c>
      <c r="H323">
        <v>-2.5282501009322398</v>
      </c>
      <c r="I323">
        <v>23.587124054458702</v>
      </c>
      <c r="J323">
        <v>2.5481634607499202</v>
      </c>
      <c r="K323">
        <v>393.38868337892302</v>
      </c>
      <c r="L323">
        <v>351.63124677773101</v>
      </c>
      <c r="M323">
        <v>38.236668493164103</v>
      </c>
      <c r="N323">
        <v>0.211149688099392</v>
      </c>
      <c r="O323">
        <v>20.885342941706298</v>
      </c>
      <c r="P323">
        <v>52.671905697445901</v>
      </c>
      <c r="Q323">
        <v>1.0590463184413E-2</v>
      </c>
    </row>
    <row r="324" spans="1:17" x14ac:dyDescent="0.3">
      <c r="A324" t="s">
        <v>753</v>
      </c>
      <c r="B324" t="s">
        <v>754</v>
      </c>
      <c r="C324" t="s">
        <v>3116</v>
      </c>
      <c r="D324" t="s">
        <v>250</v>
      </c>
      <c r="E324">
        <v>21798.397115700001</v>
      </c>
      <c r="F324">
        <v>437.7</v>
      </c>
      <c r="G324">
        <v>5.63063469613967</v>
      </c>
      <c r="H324">
        <v>9.4913747555179206</v>
      </c>
      <c r="I324">
        <v>18.041903855802499</v>
      </c>
      <c r="J324">
        <v>8.1306537595898103</v>
      </c>
      <c r="K324">
        <v>413.28925921547</v>
      </c>
      <c r="L324">
        <v>388.72840414824901</v>
      </c>
      <c r="M324">
        <v>53.001458954615501</v>
      </c>
      <c r="N324">
        <v>1.8788505075128199</v>
      </c>
      <c r="O324">
        <v>27.484578478409802</v>
      </c>
      <c r="P324">
        <v>40.694310511089597</v>
      </c>
      <c r="Q324">
        <v>0.123820221563628</v>
      </c>
    </row>
    <row r="325" spans="1:17" x14ac:dyDescent="0.3">
      <c r="A325" t="s">
        <v>755</v>
      </c>
      <c r="B325" t="s">
        <v>756</v>
      </c>
      <c r="C325" t="s">
        <v>3112</v>
      </c>
      <c r="D325" t="s">
        <v>397</v>
      </c>
      <c r="E325">
        <v>21594.80434554</v>
      </c>
      <c r="F325">
        <v>4381.8</v>
      </c>
      <c r="G325">
        <v>64.983804511348396</v>
      </c>
      <c r="H325">
        <v>3.2239334124785199</v>
      </c>
      <c r="I325">
        <v>29.1360438214796</v>
      </c>
      <c r="J325">
        <v>-1.2545481447111499</v>
      </c>
      <c r="K325">
        <v>4402.7228466147399</v>
      </c>
      <c r="L325">
        <v>3769.7615532698201</v>
      </c>
      <c r="M325">
        <v>39.575411753136997</v>
      </c>
      <c r="N325">
        <v>0.99450759535673705</v>
      </c>
      <c r="O325">
        <v>13.420283901592899</v>
      </c>
      <c r="P325">
        <v>96.493273542600903</v>
      </c>
      <c r="Q325">
        <v>2.8424870974381001E-2</v>
      </c>
    </row>
    <row r="326" spans="1:17" x14ac:dyDescent="0.3">
      <c r="A326" t="s">
        <v>757</v>
      </c>
      <c r="B326" t="s">
        <v>758</v>
      </c>
      <c r="C326" t="s">
        <v>3116</v>
      </c>
      <c r="D326" t="s">
        <v>250</v>
      </c>
      <c r="E326">
        <v>21479.4580308</v>
      </c>
      <c r="F326">
        <v>536.79999999999995</v>
      </c>
      <c r="G326">
        <v>14.2378670562463</v>
      </c>
      <c r="H326">
        <v>1.77478332250277</v>
      </c>
      <c r="I326">
        <v>24.319150204222201</v>
      </c>
      <c r="J326">
        <v>0.75881022792686503</v>
      </c>
      <c r="K326">
        <v>521.815463059433</v>
      </c>
      <c r="L326">
        <v>455.162542538173</v>
      </c>
      <c r="M326">
        <v>44.1789085436181</v>
      </c>
      <c r="N326">
        <v>0.40119215692716398</v>
      </c>
      <c r="O326">
        <v>8.0476900149031305</v>
      </c>
      <c r="P326">
        <v>53.371428571428503</v>
      </c>
      <c r="Q326">
        <v>0.10664417305617099</v>
      </c>
    </row>
    <row r="327" spans="1:17" x14ac:dyDescent="0.3">
      <c r="A327" t="s">
        <v>759</v>
      </c>
      <c r="B327" t="s">
        <v>760</v>
      </c>
      <c r="C327" t="s">
        <v>3123</v>
      </c>
      <c r="D327" t="s">
        <v>163</v>
      </c>
      <c r="E327">
        <v>21359.739169035001</v>
      </c>
      <c r="F327">
        <v>671.95</v>
      </c>
      <c r="G327">
        <v>71.224211005902006</v>
      </c>
      <c r="H327">
        <v>1.96301303218568</v>
      </c>
      <c r="I327">
        <v>17.322557527649199</v>
      </c>
      <c r="J327">
        <v>-8.9328291596171301</v>
      </c>
      <c r="K327">
        <v>719.48747525295801</v>
      </c>
      <c r="L327">
        <v>612.49408719781798</v>
      </c>
      <c r="M327">
        <v>26.161986536379001</v>
      </c>
      <c r="N327">
        <v>0.45724121361497999</v>
      </c>
      <c r="O327">
        <v>25.597142644542</v>
      </c>
      <c r="P327">
        <v>103.006042296072</v>
      </c>
      <c r="Q327">
        <v>0.12875702102769199</v>
      </c>
    </row>
    <row r="328" spans="1:17" x14ac:dyDescent="0.3">
      <c r="A328" t="s">
        <v>761</v>
      </c>
      <c r="B328" t="s">
        <v>762</v>
      </c>
      <c r="C328" t="s">
        <v>3116</v>
      </c>
      <c r="D328" t="s">
        <v>51</v>
      </c>
      <c r="E328">
        <v>21298.59730102</v>
      </c>
      <c r="F328">
        <v>1083.55</v>
      </c>
      <c r="G328">
        <v>20.3253075936756</v>
      </c>
      <c r="H328">
        <v>-6.1656104634039099</v>
      </c>
      <c r="I328">
        <v>0.71859150630436996</v>
      </c>
      <c r="J328">
        <v>-1.77775414482753</v>
      </c>
      <c r="K328">
        <v>1134.9770084373399</v>
      </c>
      <c r="L328">
        <v>1023.8642945806</v>
      </c>
      <c r="M328">
        <v>26.881526987251601</v>
      </c>
      <c r="N328">
        <v>0.410159376804412</v>
      </c>
      <c r="O328">
        <v>20.335932813437299</v>
      </c>
      <c r="P328">
        <v>53.227745174291101</v>
      </c>
      <c r="Q328">
        <v>2.0020417159145001E-2</v>
      </c>
    </row>
    <row r="329" spans="1:17" x14ac:dyDescent="0.3">
      <c r="A329" t="s">
        <v>763</v>
      </c>
      <c r="B329" t="s">
        <v>764</v>
      </c>
      <c r="C329" t="s">
        <v>3114</v>
      </c>
      <c r="D329" t="s">
        <v>125</v>
      </c>
      <c r="E329">
        <v>21183.5843389</v>
      </c>
      <c r="F329">
        <v>846.05</v>
      </c>
      <c r="G329">
        <v>53.266232728717398</v>
      </c>
      <c r="H329">
        <v>-5.9911964208812396</v>
      </c>
      <c r="I329">
        <v>51.098499967765299</v>
      </c>
      <c r="J329">
        <v>0.79213227814597398</v>
      </c>
      <c r="K329">
        <v>858.86710494226202</v>
      </c>
      <c r="L329">
        <v>712.16654556840297</v>
      </c>
      <c r="M329">
        <v>41.1236141166397</v>
      </c>
      <c r="N329">
        <v>0.81802795572772602</v>
      </c>
      <c r="O329">
        <v>19.135984870870502</v>
      </c>
      <c r="P329">
        <v>82.476005607678204</v>
      </c>
    </row>
    <row r="330" spans="1:17" x14ac:dyDescent="0.3">
      <c r="A330" t="s">
        <v>765</v>
      </c>
      <c r="B330" t="s">
        <v>766</v>
      </c>
      <c r="C330" t="s">
        <v>3111</v>
      </c>
      <c r="D330" t="s">
        <v>767</v>
      </c>
      <c r="E330">
        <v>21183.3892805</v>
      </c>
      <c r="F330">
        <v>1509.25</v>
      </c>
      <c r="G330">
        <v>14.8402673389845</v>
      </c>
      <c r="H330">
        <v>-1.6669327857907099</v>
      </c>
      <c r="I330">
        <v>27.074696448281099</v>
      </c>
      <c r="J330">
        <v>1.6495848761887799</v>
      </c>
      <c r="K330">
        <v>1532.8345104084599</v>
      </c>
      <c r="L330">
        <v>1365.0045508035</v>
      </c>
      <c r="M330">
        <v>38.091878956423898</v>
      </c>
      <c r="N330">
        <v>0.53051573906662297</v>
      </c>
      <c r="O330">
        <v>13.6325989729998</v>
      </c>
      <c r="P330">
        <v>51.197154878781802</v>
      </c>
      <c r="Q330">
        <v>2.6329468089833E-2</v>
      </c>
    </row>
    <row r="331" spans="1:17" x14ac:dyDescent="0.3">
      <c r="A331" t="s">
        <v>768</v>
      </c>
      <c r="B331" t="s">
        <v>769</v>
      </c>
      <c r="C331" t="s">
        <v>3110</v>
      </c>
      <c r="D331" t="s">
        <v>278</v>
      </c>
      <c r="E331">
        <v>21135.567101312001</v>
      </c>
      <c r="F331">
        <v>213.68</v>
      </c>
      <c r="G331">
        <v>26.339051725489099</v>
      </c>
      <c r="H331">
        <v>-7.7482240975542398</v>
      </c>
      <c r="I331">
        <v>-6.3616075719044298</v>
      </c>
      <c r="J331">
        <v>1.6194684281869201</v>
      </c>
      <c r="K331">
        <v>232.94889116110801</v>
      </c>
      <c r="L331">
        <v>217.02291028274701</v>
      </c>
      <c r="M331">
        <v>35.807555172842399</v>
      </c>
      <c r="N331">
        <v>0.51256729311073401</v>
      </c>
      <c r="O331">
        <v>33.096218644702297</v>
      </c>
      <c r="P331">
        <v>61.389728096676698</v>
      </c>
      <c r="Q331">
        <v>3.4019913391023997E-2</v>
      </c>
    </row>
    <row r="332" spans="1:17" x14ac:dyDescent="0.3">
      <c r="A332" t="s">
        <v>770</v>
      </c>
      <c r="B332" t="s">
        <v>771</v>
      </c>
      <c r="C332" t="s">
        <v>3120</v>
      </c>
      <c r="D332" t="s">
        <v>75</v>
      </c>
      <c r="E332">
        <v>20856.346920700002</v>
      </c>
      <c r="F332">
        <v>882.65</v>
      </c>
      <c r="G332">
        <v>-37.4710498544815</v>
      </c>
      <c r="H332">
        <v>6.1832542149802299</v>
      </c>
      <c r="I332">
        <v>3.4012792302738899</v>
      </c>
      <c r="J332">
        <v>5.3636783581151697</v>
      </c>
      <c r="K332">
        <v>846.67532133233203</v>
      </c>
      <c r="L332">
        <v>845.29222773634001</v>
      </c>
      <c r="M332">
        <v>62.393186132595503</v>
      </c>
      <c r="N332">
        <v>0.94486296614061505</v>
      </c>
      <c r="O332">
        <v>19.888970713193199</v>
      </c>
      <c r="P332">
        <v>26.092857142857099</v>
      </c>
      <c r="Q332">
        <v>-8.5599027505907005E-2</v>
      </c>
    </row>
    <row r="333" spans="1:17" hidden="1" x14ac:dyDescent="0.3">
      <c r="A333" t="s">
        <v>772</v>
      </c>
      <c r="B333" t="s">
        <v>773</v>
      </c>
      <c r="C333" t="s">
        <v>3127</v>
      </c>
      <c r="D333" t="s">
        <v>120</v>
      </c>
      <c r="E333">
        <v>20763.816194840001</v>
      </c>
      <c r="F333">
        <v>341.65</v>
      </c>
      <c r="G333">
        <v>-27.516702692766199</v>
      </c>
      <c r="H333">
        <v>-8.5904349748818198</v>
      </c>
      <c r="I333">
        <v>-29.067250580185</v>
      </c>
      <c r="J333">
        <v>-0.79959734119868098</v>
      </c>
      <c r="K333">
        <v>377.55719906815602</v>
      </c>
      <c r="L333">
        <v>393.97746941586001</v>
      </c>
      <c r="M333">
        <v>36.5454806822545</v>
      </c>
      <c r="N333">
        <v>0.73976115517588603</v>
      </c>
      <c r="O333">
        <v>68.988731157617394</v>
      </c>
      <c r="P333">
        <v>12.8302509907529</v>
      </c>
      <c r="Q333">
        <v>2.4176773292553001E-2</v>
      </c>
    </row>
    <row r="334" spans="1:17" x14ac:dyDescent="0.3">
      <c r="A334" t="s">
        <v>774</v>
      </c>
      <c r="B334" t="s">
        <v>775</v>
      </c>
      <c r="C334" t="s">
        <v>3123</v>
      </c>
      <c r="D334" t="s">
        <v>776</v>
      </c>
      <c r="E334">
        <v>20658.197554585</v>
      </c>
      <c r="F334">
        <v>486.65</v>
      </c>
      <c r="G334">
        <v>26.374872669725899</v>
      </c>
      <c r="H334">
        <v>-4.1403106311404603</v>
      </c>
      <c r="I334">
        <v>11.4657824135155</v>
      </c>
      <c r="J334">
        <v>-1.1649240483701599</v>
      </c>
      <c r="K334">
        <v>519.24113044266505</v>
      </c>
      <c r="L334">
        <v>488.66173675152498</v>
      </c>
      <c r="M334">
        <v>35.337077884426797</v>
      </c>
      <c r="N334">
        <v>1.03417467897858</v>
      </c>
      <c r="O334">
        <v>53.7244426178978</v>
      </c>
      <c r="P334">
        <v>61.946755407653903</v>
      </c>
      <c r="Q334">
        <v>0.23570756633402701</v>
      </c>
    </row>
    <row r="335" spans="1:17" x14ac:dyDescent="0.3">
      <c r="A335" t="s">
        <v>777</v>
      </c>
      <c r="B335" t="s">
        <v>778</v>
      </c>
      <c r="C335" t="s">
        <v>3115</v>
      </c>
      <c r="D335" t="s">
        <v>220</v>
      </c>
      <c r="E335">
        <v>20486.084228719999</v>
      </c>
      <c r="F335">
        <v>1261.0999999999999</v>
      </c>
      <c r="G335">
        <v>66.878542327933602</v>
      </c>
      <c r="H335">
        <v>-5.7107644295792603</v>
      </c>
      <c r="I335">
        <v>-4.7874249989392696</v>
      </c>
      <c r="J335">
        <v>0.59719292950396896</v>
      </c>
      <c r="K335">
        <v>1294.6169860247801</v>
      </c>
      <c r="L335">
        <v>1154.6320195691301</v>
      </c>
      <c r="M335">
        <v>45.534117766193603</v>
      </c>
      <c r="N335">
        <v>1.12365835003299</v>
      </c>
      <c r="O335">
        <v>14.899690746173899</v>
      </c>
      <c r="P335">
        <v>109.746361746361</v>
      </c>
      <c r="Q335">
        <v>0.15253309817602201</v>
      </c>
    </row>
    <row r="336" spans="1:17" x14ac:dyDescent="0.3">
      <c r="A336" t="s">
        <v>779</v>
      </c>
      <c r="B336" t="s">
        <v>780</v>
      </c>
      <c r="C336" t="s">
        <v>3122</v>
      </c>
      <c r="D336" t="s">
        <v>311</v>
      </c>
      <c r="E336">
        <v>20436.860589889999</v>
      </c>
      <c r="F336">
        <v>6050.65</v>
      </c>
      <c r="G336">
        <v>75.460477165275805</v>
      </c>
      <c r="H336">
        <v>41.345772296717797</v>
      </c>
      <c r="I336">
        <v>49.616840900039698</v>
      </c>
      <c r="J336">
        <v>6.8617090569031296</v>
      </c>
      <c r="K336">
        <v>5133.4630192495397</v>
      </c>
      <c r="L336">
        <v>4247.0566649013699</v>
      </c>
      <c r="M336">
        <v>65.722061578042897</v>
      </c>
      <c r="N336">
        <v>3.3610621429551801</v>
      </c>
      <c r="O336">
        <v>18.317866675481099</v>
      </c>
      <c r="P336">
        <v>110.38421418636899</v>
      </c>
      <c r="Q336">
        <v>5.7574977047757998E-2</v>
      </c>
    </row>
    <row r="337" spans="1:18" x14ac:dyDescent="0.3">
      <c r="A337" t="s">
        <v>781</v>
      </c>
      <c r="B337" t="s">
        <v>782</v>
      </c>
      <c r="C337" t="s">
        <v>3124</v>
      </c>
      <c r="D337" t="s">
        <v>537</v>
      </c>
      <c r="E337">
        <v>20289.40047796</v>
      </c>
      <c r="F337">
        <v>168.2</v>
      </c>
      <c r="G337">
        <v>-35.203874187169603</v>
      </c>
      <c r="H337">
        <v>-10.320905897116701</v>
      </c>
      <c r="I337">
        <v>-6.5676548227051299</v>
      </c>
      <c r="J337">
        <v>-1.50926733834742</v>
      </c>
      <c r="K337">
        <v>178.90147743168501</v>
      </c>
      <c r="L337">
        <v>175.583329621074</v>
      </c>
      <c r="M337">
        <v>26.830329116445601</v>
      </c>
      <c r="N337">
        <v>0.37876018712835302</v>
      </c>
      <c r="O337">
        <v>32.425683709869197</v>
      </c>
      <c r="P337">
        <v>18.242530755711702</v>
      </c>
      <c r="Q337">
        <v>-2.9015851472049999E-3</v>
      </c>
    </row>
    <row r="338" spans="1:18" hidden="1" x14ac:dyDescent="0.3">
      <c r="A338" t="s">
        <v>783</v>
      </c>
      <c r="B338" t="s">
        <v>784</v>
      </c>
      <c r="C338" t="s">
        <v>3127</v>
      </c>
      <c r="D338" t="s">
        <v>134</v>
      </c>
      <c r="E338">
        <v>20173.740000000002</v>
      </c>
      <c r="F338">
        <v>142.16</v>
      </c>
      <c r="G338">
        <v>-13.4932586505878</v>
      </c>
      <c r="H338">
        <v>4.7014904909566804</v>
      </c>
      <c r="I338">
        <v>-1.2327442507614701</v>
      </c>
      <c r="J338">
        <v>-0.34611621756091299</v>
      </c>
      <c r="K338">
        <v>142.52613303289701</v>
      </c>
      <c r="L338">
        <v>136.334732595649</v>
      </c>
      <c r="M338">
        <v>53.328059728626101</v>
      </c>
      <c r="N338">
        <v>0.21839445293871401</v>
      </c>
      <c r="O338">
        <v>8.9265616207090606</v>
      </c>
      <c r="P338">
        <v>18.2203742203742</v>
      </c>
    </row>
    <row r="339" spans="1:18" hidden="1" x14ac:dyDescent="0.3">
      <c r="A339" t="s">
        <v>785</v>
      </c>
      <c r="B339" t="s">
        <v>786</v>
      </c>
      <c r="C339" t="s">
        <v>3127</v>
      </c>
      <c r="D339" t="s">
        <v>134</v>
      </c>
      <c r="E339">
        <v>20155.501969815999</v>
      </c>
      <c r="F339">
        <v>370.23</v>
      </c>
      <c r="G339">
        <v>-7.6296942386075104</v>
      </c>
      <c r="H339">
        <v>10.927722156238801</v>
      </c>
      <c r="I339">
        <v>-3.38668915916048</v>
      </c>
      <c r="J339">
        <v>0.29589926445541298</v>
      </c>
      <c r="K339">
        <v>358.41932148697299</v>
      </c>
      <c r="L339">
        <v>344.11857851066998</v>
      </c>
      <c r="M339">
        <v>42.778347382377802</v>
      </c>
      <c r="N339">
        <v>0.93426617770985498</v>
      </c>
      <c r="O339">
        <v>1.7583664208734999</v>
      </c>
      <c r="P339">
        <v>21.586206896551701</v>
      </c>
      <c r="Q339">
        <v>-0.10379904096142301</v>
      </c>
    </row>
    <row r="340" spans="1:18" x14ac:dyDescent="0.3">
      <c r="A340" t="s">
        <v>787</v>
      </c>
      <c r="B340" t="s">
        <v>788</v>
      </c>
      <c r="C340" t="s">
        <v>3111</v>
      </c>
      <c r="D340" t="s">
        <v>261</v>
      </c>
      <c r="E340">
        <v>20148.723668319999</v>
      </c>
      <c r="F340">
        <v>1830.8</v>
      </c>
      <c r="G340">
        <v>-11.9459521428212</v>
      </c>
      <c r="H340">
        <v>-0.72428607751323804</v>
      </c>
      <c r="I340">
        <v>-6.3346252966083201</v>
      </c>
      <c r="J340">
        <v>4.7733111912600599</v>
      </c>
      <c r="K340">
        <v>1874.2143141229001</v>
      </c>
      <c r="L340">
        <v>1861.31387418957</v>
      </c>
      <c r="M340">
        <v>44.156215378708403</v>
      </c>
      <c r="N340">
        <v>0.98097257405286697</v>
      </c>
      <c r="O340">
        <v>34.310137644745403</v>
      </c>
      <c r="P340">
        <v>16.440882783183799</v>
      </c>
      <c r="Q340">
        <v>4.7236813027022997E-2</v>
      </c>
    </row>
    <row r="341" spans="1:18" x14ac:dyDescent="0.3">
      <c r="A341" t="s">
        <v>789</v>
      </c>
      <c r="B341" t="s">
        <v>790</v>
      </c>
      <c r="C341" t="s">
        <v>3126</v>
      </c>
      <c r="D341" t="s">
        <v>473</v>
      </c>
      <c r="E341">
        <v>20058.263135679899</v>
      </c>
      <c r="F341">
        <v>1934.9</v>
      </c>
      <c r="G341">
        <v>-15.8311755206323</v>
      </c>
      <c r="H341">
        <v>-2.3618468346149899</v>
      </c>
      <c r="I341">
        <v>10.547043845323801</v>
      </c>
      <c r="J341">
        <v>-2.5408134575377299</v>
      </c>
      <c r="K341">
        <v>1966.9811046745499</v>
      </c>
      <c r="L341">
        <v>1879.0541626244701</v>
      </c>
      <c r="M341">
        <v>28.9912713794068</v>
      </c>
      <c r="N341">
        <v>0.70958638087805503</v>
      </c>
      <c r="O341">
        <v>20.419659930745699</v>
      </c>
      <c r="P341">
        <v>32.327998905758399</v>
      </c>
      <c r="Q341">
        <v>-4.7856087953973003E-2</v>
      </c>
    </row>
    <row r="342" spans="1:18" x14ac:dyDescent="0.3">
      <c r="A342" t="s">
        <v>791</v>
      </c>
      <c r="B342" t="s">
        <v>792</v>
      </c>
      <c r="C342" t="s">
        <v>3115</v>
      </c>
      <c r="D342" t="s">
        <v>48</v>
      </c>
      <c r="E342">
        <v>20048.03287436</v>
      </c>
      <c r="F342">
        <v>213.16</v>
      </c>
      <c r="G342">
        <v>26.6283983941461</v>
      </c>
      <c r="H342">
        <v>-4.5805979789490401</v>
      </c>
      <c r="I342">
        <v>-22.602936865571198</v>
      </c>
      <c r="J342">
        <v>1.2157192948523801</v>
      </c>
      <c r="K342">
        <v>229.67899593918099</v>
      </c>
      <c r="L342">
        <v>230.12354251628901</v>
      </c>
      <c r="M342">
        <v>39.893579494035897</v>
      </c>
      <c r="N342">
        <v>0.98505981509358698</v>
      </c>
      <c r="O342">
        <v>64.946519046725399</v>
      </c>
      <c r="P342">
        <v>55.932699341624001</v>
      </c>
      <c r="Q342">
        <v>0.14678198156169101</v>
      </c>
    </row>
    <row r="343" spans="1:18" x14ac:dyDescent="0.3">
      <c r="A343" t="s">
        <v>793</v>
      </c>
      <c r="B343" t="s">
        <v>794</v>
      </c>
      <c r="C343" t="s">
        <v>3123</v>
      </c>
      <c r="D343" t="s">
        <v>470</v>
      </c>
      <c r="E343">
        <v>19976.002593720001</v>
      </c>
      <c r="F343">
        <v>313.8</v>
      </c>
      <c r="G343">
        <v>24.721010310572101</v>
      </c>
      <c r="H343">
        <v>-13.1325595170063</v>
      </c>
      <c r="I343">
        <v>5.4013132436479596</v>
      </c>
      <c r="J343">
        <v>-6.6738097374915899</v>
      </c>
      <c r="K343">
        <v>339.09063832784898</v>
      </c>
      <c r="L343">
        <v>289.33610432892101</v>
      </c>
      <c r="M343">
        <v>19.5068868119751</v>
      </c>
      <c r="N343">
        <v>0.78560537529572005</v>
      </c>
      <c r="O343">
        <v>22.3231357552581</v>
      </c>
      <c r="P343">
        <v>65.179628898539306</v>
      </c>
      <c r="Q343">
        <v>0.17048065661758</v>
      </c>
    </row>
    <row r="344" spans="1:18" x14ac:dyDescent="0.3">
      <c r="A344" t="s">
        <v>795</v>
      </c>
      <c r="B344" t="s">
        <v>796</v>
      </c>
      <c r="C344" t="s">
        <v>3125</v>
      </c>
      <c r="D344" t="s">
        <v>134</v>
      </c>
      <c r="E344">
        <v>19480.4022002399</v>
      </c>
      <c r="F344">
        <v>1386.4</v>
      </c>
      <c r="G344">
        <v>118.192122402786</v>
      </c>
      <c r="H344">
        <v>-8.1870148288651396</v>
      </c>
      <c r="I344">
        <v>2.3519781943129199</v>
      </c>
      <c r="J344">
        <v>-3.7006055701665099</v>
      </c>
      <c r="K344">
        <v>1475.1395125320601</v>
      </c>
      <c r="L344">
        <v>1292.1330999536001</v>
      </c>
      <c r="M344">
        <v>21.558736521867399</v>
      </c>
      <c r="N344">
        <v>0.57586084771384205</v>
      </c>
      <c r="O344">
        <v>18.796884016156898</v>
      </c>
      <c r="P344">
        <v>148.01431127012501</v>
      </c>
    </row>
    <row r="345" spans="1:18" hidden="1" x14ac:dyDescent="0.3">
      <c r="A345" t="s">
        <v>797</v>
      </c>
      <c r="B345" t="s">
        <v>798</v>
      </c>
      <c r="C345" t="s">
        <v>3112</v>
      </c>
      <c r="D345" t="s">
        <v>54</v>
      </c>
      <c r="E345">
        <v>19454.762748900001</v>
      </c>
      <c r="F345">
        <v>452.6</v>
      </c>
      <c r="G345">
        <v>10.213787221604999</v>
      </c>
      <c r="H345">
        <v>-1.27570075732823</v>
      </c>
      <c r="I345">
        <v>29.700714785119601</v>
      </c>
      <c r="J345">
        <v>8.2288403529647507</v>
      </c>
      <c r="K345">
        <v>436.81717328655702</v>
      </c>
      <c r="M345">
        <v>62.457970228075098</v>
      </c>
      <c r="N345">
        <v>0.56697032939680803</v>
      </c>
      <c r="O345">
        <v>14.1847105612019</v>
      </c>
      <c r="P345">
        <v>55</v>
      </c>
    </row>
    <row r="346" spans="1:18" x14ac:dyDescent="0.3">
      <c r="A346" t="s">
        <v>799</v>
      </c>
      <c r="B346" t="s">
        <v>800</v>
      </c>
      <c r="C346" t="s">
        <v>3122</v>
      </c>
      <c r="D346" t="s">
        <v>801</v>
      </c>
      <c r="E346">
        <v>19294.245210599998</v>
      </c>
      <c r="F346">
        <v>1211.4000000000001</v>
      </c>
      <c r="G346">
        <v>-31.855916486706899</v>
      </c>
      <c r="H346">
        <v>-11.7294287407962</v>
      </c>
      <c r="I346">
        <v>-7.1027409787009104</v>
      </c>
      <c r="J346">
        <v>-5.9345595897016299</v>
      </c>
      <c r="K346">
        <v>1376.0565594105699</v>
      </c>
      <c r="L346">
        <v>1348.5292068912099</v>
      </c>
      <c r="M346">
        <v>19.614967842455101</v>
      </c>
      <c r="N346">
        <v>0.85102231128087302</v>
      </c>
      <c r="O346">
        <v>30.320290572890801</v>
      </c>
      <c r="P346">
        <v>9.1007340027919206</v>
      </c>
      <c r="Q346">
        <v>-3.0313973627879999E-2</v>
      </c>
    </row>
    <row r="347" spans="1:18" x14ac:dyDescent="0.3">
      <c r="A347" t="s">
        <v>802</v>
      </c>
      <c r="B347" t="s">
        <v>803</v>
      </c>
      <c r="C347" t="s">
        <v>3119</v>
      </c>
      <c r="D347" t="s">
        <v>120</v>
      </c>
      <c r="E347">
        <v>19285.9074816299</v>
      </c>
      <c r="F347">
        <v>1057.05</v>
      </c>
      <c r="G347">
        <v>56.716056621318899</v>
      </c>
      <c r="H347">
        <v>-2.3448300784109302</v>
      </c>
      <c r="I347">
        <v>-4.7688005979841703</v>
      </c>
      <c r="J347">
        <v>-1.85597946354693</v>
      </c>
      <c r="K347">
        <v>1044.57421003218</v>
      </c>
      <c r="L347">
        <v>917.90658631219003</v>
      </c>
      <c r="M347">
        <v>35.066437952043103</v>
      </c>
      <c r="N347">
        <v>0.98048363664458404</v>
      </c>
      <c r="O347">
        <v>24.308216262239199</v>
      </c>
      <c r="P347">
        <v>99.612878859408895</v>
      </c>
      <c r="Q347">
        <v>0.23528351552760199</v>
      </c>
    </row>
    <row r="348" spans="1:18" x14ac:dyDescent="0.3">
      <c r="A348" t="s">
        <v>804</v>
      </c>
      <c r="B348" t="s">
        <v>805</v>
      </c>
      <c r="C348" t="s">
        <v>3123</v>
      </c>
      <c r="D348" t="s">
        <v>267</v>
      </c>
      <c r="E348">
        <v>19080.525468979999</v>
      </c>
      <c r="F348">
        <v>603.1</v>
      </c>
      <c r="G348">
        <v>-6.8354902932062602</v>
      </c>
      <c r="H348">
        <v>-6.1291702406539299</v>
      </c>
      <c r="I348">
        <v>-15.0305628293679</v>
      </c>
      <c r="J348">
        <v>-3.7937541802166299</v>
      </c>
      <c r="K348">
        <v>663.64518115248495</v>
      </c>
      <c r="L348">
        <v>642.29688912090398</v>
      </c>
      <c r="M348">
        <v>19.316781362895</v>
      </c>
      <c r="N348">
        <v>0.33144694594025398</v>
      </c>
      <c r="O348">
        <v>32.473884927872597</v>
      </c>
      <c r="P348">
        <v>25.6458333333333</v>
      </c>
      <c r="Q348">
        <v>0.10595903056014</v>
      </c>
    </row>
    <row r="349" spans="1:18" hidden="1" x14ac:dyDescent="0.3">
      <c r="A349" t="s">
        <v>806</v>
      </c>
      <c r="B349" t="s">
        <v>807</v>
      </c>
      <c r="C349" t="s">
        <v>3127</v>
      </c>
      <c r="D349" t="s">
        <v>808</v>
      </c>
      <c r="E349" t="s">
        <v>247</v>
      </c>
      <c r="F349">
        <v>18983.538552000002</v>
      </c>
      <c r="G349">
        <v>2720.8</v>
      </c>
      <c r="H349">
        <v>64.102197393428398</v>
      </c>
      <c r="I349">
        <v>1.7619483093983299</v>
      </c>
      <c r="J349">
        <v>66.847959158301194</v>
      </c>
      <c r="K349">
        <v>3.9878743815821398</v>
      </c>
      <c r="L349">
        <v>2606.9943917621799</v>
      </c>
      <c r="M349">
        <v>2090.5132851306998</v>
      </c>
      <c r="N349">
        <v>54.558283532488403</v>
      </c>
      <c r="O349">
        <v>1.02880660301809</v>
      </c>
      <c r="P349">
        <v>9.3428403410761494</v>
      </c>
      <c r="Q349">
        <v>116.05653934725601</v>
      </c>
      <c r="R349">
        <v>0.10068995322744401</v>
      </c>
    </row>
    <row r="350" spans="1:18" x14ac:dyDescent="0.3">
      <c r="A350" t="s">
        <v>809</v>
      </c>
      <c r="B350" t="s">
        <v>810</v>
      </c>
      <c r="C350" t="s">
        <v>3126</v>
      </c>
      <c r="D350" t="s">
        <v>406</v>
      </c>
      <c r="E350">
        <v>18978.899308889999</v>
      </c>
      <c r="F350">
        <v>473.7</v>
      </c>
      <c r="G350">
        <v>40.990919082545297</v>
      </c>
      <c r="H350">
        <v>-6.8142191694106904</v>
      </c>
      <c r="I350">
        <v>3.93663178556405</v>
      </c>
      <c r="J350">
        <v>-4.0132764506521896</v>
      </c>
      <c r="K350">
        <v>493.30890702256499</v>
      </c>
      <c r="L350">
        <v>445.570022630979</v>
      </c>
      <c r="M350">
        <v>35.3355012240444</v>
      </c>
      <c r="N350">
        <v>0.58737254736238098</v>
      </c>
      <c r="O350">
        <v>21.247625079163999</v>
      </c>
      <c r="P350">
        <v>70.764239365537094</v>
      </c>
      <c r="Q350">
        <v>1.9786788390793002E-2</v>
      </c>
    </row>
    <row r="351" spans="1:18" x14ac:dyDescent="0.3">
      <c r="A351" t="s">
        <v>811</v>
      </c>
      <c r="B351" t="s">
        <v>812</v>
      </c>
      <c r="C351" t="s">
        <v>3114</v>
      </c>
      <c r="D351" t="s">
        <v>40</v>
      </c>
      <c r="E351">
        <v>18929.6055982</v>
      </c>
      <c r="F351">
        <v>515.5</v>
      </c>
      <c r="G351">
        <v>13.449780321911</v>
      </c>
      <c r="H351">
        <v>-0.71331487327570098</v>
      </c>
      <c r="I351">
        <v>11.003321836792701</v>
      </c>
      <c r="J351">
        <v>0.68508347627987498</v>
      </c>
      <c r="K351">
        <v>523.56719009090705</v>
      </c>
      <c r="L351">
        <v>479.43547885462903</v>
      </c>
      <c r="M351">
        <v>47.140207770312699</v>
      </c>
      <c r="N351">
        <v>1.79308886395615</v>
      </c>
      <c r="O351">
        <v>15.586808923375299</v>
      </c>
      <c r="P351">
        <v>45.2112676056338</v>
      </c>
      <c r="Q351">
        <v>0.14355737805100799</v>
      </c>
    </row>
    <row r="352" spans="1:18" x14ac:dyDescent="0.3">
      <c r="A352" t="s">
        <v>813</v>
      </c>
      <c r="B352" t="s">
        <v>814</v>
      </c>
      <c r="C352" t="s">
        <v>3116</v>
      </c>
      <c r="D352" t="s">
        <v>51</v>
      </c>
      <c r="E352">
        <v>18893.686442400001</v>
      </c>
      <c r="F352">
        <v>1806</v>
      </c>
      <c r="G352">
        <v>26.470054918065401</v>
      </c>
      <c r="H352">
        <v>-4.7197983163112003</v>
      </c>
      <c r="I352">
        <v>0.65206588579884806</v>
      </c>
      <c r="J352">
        <v>8.3411556490930905E-2</v>
      </c>
      <c r="K352">
        <v>1884.79351441929</v>
      </c>
      <c r="L352">
        <v>1634.13235461205</v>
      </c>
      <c r="M352">
        <v>34.3905474415714</v>
      </c>
      <c r="N352">
        <v>0.431056179010535</v>
      </c>
      <c r="O352">
        <v>47.508305647840501</v>
      </c>
      <c r="P352">
        <v>60.4548887210697</v>
      </c>
    </row>
    <row r="353" spans="1:17" x14ac:dyDescent="0.3">
      <c r="A353" t="s">
        <v>815</v>
      </c>
      <c r="B353" t="s">
        <v>816</v>
      </c>
      <c r="C353" t="s">
        <v>3123</v>
      </c>
      <c r="D353" t="s">
        <v>120</v>
      </c>
      <c r="E353">
        <v>18860.620488370001</v>
      </c>
      <c r="F353">
        <v>719.15</v>
      </c>
      <c r="G353">
        <v>46.247821117017097</v>
      </c>
      <c r="H353">
        <v>3.36688905383722</v>
      </c>
      <c r="I353">
        <v>19.750018642588099</v>
      </c>
      <c r="J353">
        <v>7.7403959139081699</v>
      </c>
      <c r="K353">
        <v>698.75358119281896</v>
      </c>
      <c r="L353">
        <v>609.63077362487002</v>
      </c>
      <c r="M353">
        <v>57.738194035191</v>
      </c>
      <c r="N353">
        <v>0.56921454451655795</v>
      </c>
      <c r="O353">
        <v>10.512410484599799</v>
      </c>
      <c r="P353">
        <v>77.108730451914695</v>
      </c>
      <c r="Q353">
        <v>0.17439572983888599</v>
      </c>
    </row>
    <row r="354" spans="1:17" x14ac:dyDescent="0.3">
      <c r="A354" t="s">
        <v>817</v>
      </c>
      <c r="B354" t="s">
        <v>818</v>
      </c>
      <c r="C354" t="s">
        <v>3122</v>
      </c>
      <c r="D354" t="s">
        <v>819</v>
      </c>
      <c r="E354">
        <v>18756.954680750001</v>
      </c>
      <c r="F354">
        <v>844.25</v>
      </c>
      <c r="G354">
        <v>10.748848174973199</v>
      </c>
      <c r="H354">
        <v>1.86936143367359</v>
      </c>
      <c r="I354">
        <v>24.782772368105402</v>
      </c>
      <c r="J354">
        <v>-3.8438610103144799</v>
      </c>
      <c r="K354">
        <v>840.23863481870296</v>
      </c>
      <c r="L354">
        <v>750.25940783364797</v>
      </c>
      <c r="M354">
        <v>29.5768855433931</v>
      </c>
      <c r="N354">
        <v>0.33150988043354801</v>
      </c>
      <c r="O354">
        <v>10.7491856677524</v>
      </c>
      <c r="P354">
        <v>39.545454545454497</v>
      </c>
      <c r="Q354">
        <v>1.6266028489496001E-2</v>
      </c>
    </row>
    <row r="355" spans="1:17" x14ac:dyDescent="0.3">
      <c r="A355" t="s">
        <v>820</v>
      </c>
      <c r="B355" t="s">
        <v>821</v>
      </c>
      <c r="C355" t="s">
        <v>3118</v>
      </c>
      <c r="D355" t="s">
        <v>200</v>
      </c>
      <c r="E355">
        <v>18743.9441289799</v>
      </c>
      <c r="F355">
        <v>1585.15</v>
      </c>
      <c r="G355">
        <v>1.2583228280080001</v>
      </c>
      <c r="H355">
        <v>-11.2006864861418</v>
      </c>
      <c r="I355">
        <v>-24.447948462269</v>
      </c>
      <c r="J355">
        <v>-9.8385470804071904</v>
      </c>
      <c r="K355">
        <v>1790.4516367997601</v>
      </c>
      <c r="L355">
        <v>1803.59889382764</v>
      </c>
      <c r="M355">
        <v>17.388367076975701</v>
      </c>
      <c r="N355">
        <v>0.97913739677380296</v>
      </c>
      <c r="O355">
        <v>53.193704065861198</v>
      </c>
      <c r="P355">
        <v>34.843264854748803</v>
      </c>
      <c r="Q355">
        <v>0.17713823956007499</v>
      </c>
    </row>
    <row r="356" spans="1:17" x14ac:dyDescent="0.3">
      <c r="A356" t="s">
        <v>822</v>
      </c>
      <c r="B356" t="s">
        <v>823</v>
      </c>
      <c r="C356" t="s">
        <v>3118</v>
      </c>
      <c r="D356" t="s">
        <v>200</v>
      </c>
      <c r="E356">
        <v>18683.597067250001</v>
      </c>
      <c r="F356">
        <v>492.5</v>
      </c>
      <c r="G356">
        <v>-23.033066053236499</v>
      </c>
      <c r="H356">
        <v>-5.1994478616826898</v>
      </c>
      <c r="I356">
        <v>-7.3436162636325699</v>
      </c>
      <c r="J356">
        <v>-4.4679749569205898</v>
      </c>
      <c r="K356">
        <v>541.26294864379895</v>
      </c>
      <c r="L356">
        <v>528.26289540014602</v>
      </c>
      <c r="M356">
        <v>18.702160029302199</v>
      </c>
      <c r="N356">
        <v>0.58671934113082203</v>
      </c>
      <c r="O356">
        <v>26.3756345177665</v>
      </c>
      <c r="P356">
        <v>21.066863323500399</v>
      </c>
      <c r="Q356">
        <v>5.9087629312477997E-2</v>
      </c>
    </row>
    <row r="357" spans="1:17" hidden="1" x14ac:dyDescent="0.3">
      <c r="A357" t="s">
        <v>824</v>
      </c>
      <c r="B357" t="s">
        <v>825</v>
      </c>
      <c r="C357" t="s">
        <v>3127</v>
      </c>
      <c r="D357" t="s">
        <v>607</v>
      </c>
      <c r="E357">
        <v>18633.053162100001</v>
      </c>
      <c r="F357">
        <v>748.5</v>
      </c>
      <c r="G357">
        <v>-43.117512311845402</v>
      </c>
      <c r="H357">
        <v>-2.7923750101551899</v>
      </c>
      <c r="I357">
        <v>-17.963838315678299</v>
      </c>
      <c r="J357">
        <v>-2.6918901226942702</v>
      </c>
      <c r="K357">
        <v>794.74479904252405</v>
      </c>
      <c r="L357">
        <v>828.62012391025996</v>
      </c>
      <c r="M357">
        <v>18.3478003426752</v>
      </c>
      <c r="N357">
        <v>0.75792836974134703</v>
      </c>
      <c r="O357">
        <v>28.122912491649899</v>
      </c>
      <c r="P357">
        <v>2.0310796074154802</v>
      </c>
      <c r="Q357">
        <v>-0.21265896956736899</v>
      </c>
    </row>
    <row r="358" spans="1:17" x14ac:dyDescent="0.3">
      <c r="A358" t="s">
        <v>826</v>
      </c>
      <c r="B358" t="s">
        <v>827</v>
      </c>
      <c r="C358" t="s">
        <v>3121</v>
      </c>
      <c r="D358" t="s">
        <v>444</v>
      </c>
      <c r="E358">
        <v>18599.141065899999</v>
      </c>
      <c r="F358">
        <v>7838.5</v>
      </c>
      <c r="G358">
        <v>-4.6547192828510404</v>
      </c>
      <c r="H358">
        <v>0.90751286041540902</v>
      </c>
      <c r="I358">
        <v>16.518099479918199</v>
      </c>
      <c r="J358">
        <v>-2.9406338472392202</v>
      </c>
      <c r="K358">
        <v>8163.5808549331996</v>
      </c>
      <c r="L358">
        <v>7608.5039327894801</v>
      </c>
      <c r="M358">
        <v>27.726629929257999</v>
      </c>
      <c r="N358">
        <v>0.45085296918370199</v>
      </c>
      <c r="O358">
        <v>21.052497289022099</v>
      </c>
      <c r="P358">
        <v>42.8662559690883</v>
      </c>
      <c r="Q358">
        <v>-1.4006982809994E-2</v>
      </c>
    </row>
    <row r="359" spans="1:17" x14ac:dyDescent="0.3">
      <c r="A359" t="s">
        <v>828</v>
      </c>
      <c r="B359" t="s">
        <v>829</v>
      </c>
      <c r="C359" t="s">
        <v>3126</v>
      </c>
      <c r="D359" t="s">
        <v>473</v>
      </c>
      <c r="E359">
        <v>18580.92415875</v>
      </c>
      <c r="F359">
        <v>512.54999999999995</v>
      </c>
      <c r="G359">
        <v>-15.084911014330601</v>
      </c>
      <c r="H359">
        <v>-6.0094025619166302</v>
      </c>
      <c r="I359">
        <v>-38.5796667251985</v>
      </c>
      <c r="J359">
        <v>4.8193949605209401</v>
      </c>
      <c r="K359">
        <v>564.44177666693895</v>
      </c>
      <c r="L359">
        <v>616.07415078154702</v>
      </c>
      <c r="M359">
        <v>48.568536487516198</v>
      </c>
      <c r="N359">
        <v>0.58352947538068001</v>
      </c>
      <c r="O359">
        <v>50.082918739635097</v>
      </c>
      <c r="P359">
        <v>14.921524663677101</v>
      </c>
      <c r="Q359">
        <v>-0.10649931532852799</v>
      </c>
    </row>
    <row r="360" spans="1:17" x14ac:dyDescent="0.3">
      <c r="A360" t="s">
        <v>830</v>
      </c>
      <c r="B360" t="s">
        <v>831</v>
      </c>
      <c r="C360" t="s">
        <v>3122</v>
      </c>
      <c r="D360" t="s">
        <v>240</v>
      </c>
      <c r="E360">
        <v>18404.598312214999</v>
      </c>
      <c r="F360">
        <v>423.05</v>
      </c>
      <c r="G360">
        <v>12.430730766351401</v>
      </c>
      <c r="H360">
        <v>1.94105157689785</v>
      </c>
      <c r="I360">
        <v>15.6584245823919</v>
      </c>
      <c r="J360">
        <v>4.1554269888371396</v>
      </c>
      <c r="K360">
        <v>441.73804152040799</v>
      </c>
      <c r="L360">
        <v>401.43537321051701</v>
      </c>
      <c r="M360">
        <v>48.446544449827798</v>
      </c>
      <c r="N360">
        <v>0.47427611352673699</v>
      </c>
      <c r="O360">
        <v>36.496867982507901</v>
      </c>
      <c r="P360">
        <v>49.434828682444298</v>
      </c>
      <c r="Q360">
        <v>5.2790418348514001E-2</v>
      </c>
    </row>
    <row r="361" spans="1:17" x14ac:dyDescent="0.3">
      <c r="A361" t="s">
        <v>832</v>
      </c>
      <c r="B361" t="s">
        <v>833</v>
      </c>
      <c r="C361" t="s">
        <v>3123</v>
      </c>
      <c r="D361" t="s">
        <v>324</v>
      </c>
      <c r="E361">
        <v>18396.478439999999</v>
      </c>
      <c r="F361">
        <v>1605.95</v>
      </c>
      <c r="G361">
        <v>89.210291934002399</v>
      </c>
      <c r="H361">
        <v>-2.8868542742513199</v>
      </c>
      <c r="I361">
        <v>54.693216339302097</v>
      </c>
      <c r="J361">
        <v>-3.1910835682372398</v>
      </c>
      <c r="K361">
        <v>1738.0131863629599</v>
      </c>
      <c r="L361">
        <v>1512.3053916454201</v>
      </c>
      <c r="M361">
        <v>37.654812164550002</v>
      </c>
      <c r="N361">
        <v>1.0084136980021401</v>
      </c>
      <c r="O361">
        <v>76.456303122762193</v>
      </c>
      <c r="P361">
        <v>138.46610735763599</v>
      </c>
      <c r="Q361">
        <v>0.16014417768401601</v>
      </c>
    </row>
    <row r="362" spans="1:17" x14ac:dyDescent="0.3">
      <c r="A362" t="s">
        <v>834</v>
      </c>
      <c r="B362" t="s">
        <v>835</v>
      </c>
      <c r="C362" t="s">
        <v>3121</v>
      </c>
      <c r="D362" t="s">
        <v>451</v>
      </c>
      <c r="E362">
        <v>18387.696500995</v>
      </c>
      <c r="F362">
        <v>1287.95</v>
      </c>
      <c r="G362">
        <v>34.271008284186401</v>
      </c>
      <c r="H362">
        <v>7.5103998397635197</v>
      </c>
      <c r="I362">
        <v>10.4753626611678</v>
      </c>
      <c r="J362">
        <v>1.8233989751580799</v>
      </c>
      <c r="K362">
        <v>1263.7833086605399</v>
      </c>
      <c r="L362">
        <v>1149.76580533834</v>
      </c>
      <c r="M362">
        <v>44.246719368707197</v>
      </c>
      <c r="N362">
        <v>0.69717086326300604</v>
      </c>
      <c r="O362">
        <v>19.857137311231</v>
      </c>
      <c r="P362">
        <v>77.037800687285198</v>
      </c>
      <c r="Q362">
        <v>0.16631517116345301</v>
      </c>
    </row>
    <row r="363" spans="1:17" x14ac:dyDescent="0.3">
      <c r="A363" t="s">
        <v>836</v>
      </c>
      <c r="B363" t="s">
        <v>837</v>
      </c>
      <c r="C363" t="s">
        <v>3115</v>
      </c>
      <c r="D363" t="s">
        <v>48</v>
      </c>
      <c r="E363">
        <v>18351.955767240001</v>
      </c>
      <c r="F363">
        <v>292.3</v>
      </c>
      <c r="G363">
        <v>75.117041623273707</v>
      </c>
      <c r="H363">
        <v>3.3266387770543</v>
      </c>
      <c r="I363">
        <v>13.005616142748501</v>
      </c>
      <c r="J363">
        <v>0.52421539788439897</v>
      </c>
      <c r="K363">
        <v>304.55269903407799</v>
      </c>
      <c r="L363">
        <v>276.18641440797199</v>
      </c>
      <c r="M363">
        <v>47.5578407170552</v>
      </c>
      <c r="N363">
        <v>0.66144521514488996</v>
      </c>
      <c r="O363">
        <v>24.700650017105701</v>
      </c>
      <c r="P363">
        <v>107.968694414799</v>
      </c>
      <c r="Q363">
        <v>0.16569299333274201</v>
      </c>
    </row>
    <row r="364" spans="1:17" x14ac:dyDescent="0.3">
      <c r="A364" t="s">
        <v>838</v>
      </c>
      <c r="B364" t="s">
        <v>839</v>
      </c>
      <c r="C364" t="s">
        <v>3116</v>
      </c>
      <c r="D364" t="s">
        <v>51</v>
      </c>
      <c r="E364">
        <v>18347.75</v>
      </c>
      <c r="F364">
        <v>7339.1</v>
      </c>
      <c r="G364">
        <v>28.0546913993864</v>
      </c>
      <c r="H364">
        <v>8.3863735865734395</v>
      </c>
      <c r="I364">
        <v>29.877632871055599</v>
      </c>
      <c r="J364">
        <v>1.9101889185732699</v>
      </c>
      <c r="K364">
        <v>7204.3239928995099</v>
      </c>
      <c r="L364">
        <v>6318.35432291499</v>
      </c>
      <c r="M364">
        <v>49.448379274916697</v>
      </c>
      <c r="N364">
        <v>0.210254468599716</v>
      </c>
      <c r="O364">
        <v>10.8991565723317</v>
      </c>
      <c r="P364">
        <v>62.729490022172897</v>
      </c>
      <c r="Q364">
        <v>0.11178402717851101</v>
      </c>
    </row>
    <row r="365" spans="1:17" x14ac:dyDescent="0.3">
      <c r="A365" t="s">
        <v>840</v>
      </c>
      <c r="B365" t="s">
        <v>841</v>
      </c>
      <c r="C365" t="s">
        <v>3124</v>
      </c>
      <c r="D365" t="s">
        <v>264</v>
      </c>
      <c r="E365">
        <v>18342.479438984999</v>
      </c>
      <c r="F365">
        <v>840.45</v>
      </c>
      <c r="G365">
        <v>25.684082083820801</v>
      </c>
      <c r="H365">
        <v>-1.1790553857892001</v>
      </c>
      <c r="I365">
        <v>-10.506684243954</v>
      </c>
      <c r="J365">
        <v>-1.8936648909206899</v>
      </c>
      <c r="K365">
        <v>856.47580462952499</v>
      </c>
      <c r="L365">
        <v>794.72301069886896</v>
      </c>
      <c r="M365">
        <v>31.949364374590001</v>
      </c>
      <c r="N365">
        <v>1.7074789724392101</v>
      </c>
      <c r="O365">
        <v>13.986554821821599</v>
      </c>
      <c r="P365">
        <v>56.552109527801001</v>
      </c>
      <c r="Q365">
        <v>0.15979613082085101</v>
      </c>
    </row>
    <row r="366" spans="1:17" x14ac:dyDescent="0.3">
      <c r="A366" t="s">
        <v>842</v>
      </c>
      <c r="B366" t="s">
        <v>843</v>
      </c>
      <c r="C366" t="s">
        <v>3123</v>
      </c>
      <c r="D366" t="s">
        <v>558</v>
      </c>
      <c r="E366">
        <v>18308.368989949999</v>
      </c>
      <c r="F366">
        <v>1197.0999999999999</v>
      </c>
      <c r="G366">
        <v>2.7692646554942799</v>
      </c>
      <c r="H366">
        <v>-10.065137355834199</v>
      </c>
      <c r="I366">
        <v>5.9779582484913902</v>
      </c>
      <c r="J366">
        <v>-3.5142618965732</v>
      </c>
      <c r="K366">
        <v>1355.2171552878201</v>
      </c>
      <c r="L366">
        <v>1282.89649460129</v>
      </c>
      <c r="M366">
        <v>29.471557688623001</v>
      </c>
      <c r="N366">
        <v>0.58676830415960801</v>
      </c>
      <c r="O366">
        <v>42.009857154790701</v>
      </c>
      <c r="P366">
        <v>44.012030075187901</v>
      </c>
      <c r="Q366">
        <v>0.10571220215391799</v>
      </c>
    </row>
    <row r="367" spans="1:17" x14ac:dyDescent="0.3">
      <c r="A367" t="s">
        <v>844</v>
      </c>
      <c r="B367" t="s">
        <v>845</v>
      </c>
      <c r="C367" t="s">
        <v>3112</v>
      </c>
      <c r="D367" t="s">
        <v>24</v>
      </c>
      <c r="E367">
        <v>18279.85485552</v>
      </c>
      <c r="F367">
        <v>227.13</v>
      </c>
      <c r="G367">
        <v>31.1672188548905</v>
      </c>
      <c r="H367">
        <v>7.8306911732067697</v>
      </c>
      <c r="I367">
        <v>3.68576292991182</v>
      </c>
      <c r="J367">
        <v>3.2677179398388199</v>
      </c>
      <c r="K367">
        <v>214.07339259269801</v>
      </c>
      <c r="L367">
        <v>197.03361428268099</v>
      </c>
      <c r="M367">
        <v>63.134130428194602</v>
      </c>
      <c r="N367">
        <v>2.1540699082084802</v>
      </c>
      <c r="O367">
        <v>2.4743538942455898</v>
      </c>
      <c r="P367">
        <v>59.838142153413102</v>
      </c>
      <c r="Q367">
        <v>0.18473714332201299</v>
      </c>
    </row>
    <row r="368" spans="1:17" x14ac:dyDescent="0.3">
      <c r="A368" t="s">
        <v>846</v>
      </c>
      <c r="B368" t="s">
        <v>847</v>
      </c>
      <c r="C368" t="s">
        <v>3123</v>
      </c>
      <c r="D368" t="s">
        <v>163</v>
      </c>
      <c r="E368">
        <v>18249.615471375</v>
      </c>
      <c r="F368">
        <v>763.25</v>
      </c>
      <c r="G368">
        <v>112.397020857683</v>
      </c>
      <c r="H368">
        <v>-4.1713064987491002</v>
      </c>
      <c r="I368">
        <v>-13.147937270180201</v>
      </c>
      <c r="J368">
        <v>-3.2185944435058902</v>
      </c>
      <c r="K368">
        <v>800.03335535088695</v>
      </c>
      <c r="L368">
        <v>717.76764469732996</v>
      </c>
      <c r="M368">
        <v>30.676412691097301</v>
      </c>
      <c r="N368">
        <v>0.53249667044107696</v>
      </c>
      <c r="O368">
        <v>28.398296757287898</v>
      </c>
      <c r="P368">
        <v>142.18626051086699</v>
      </c>
      <c r="Q368">
        <v>0.18098559851365201</v>
      </c>
    </row>
    <row r="369" spans="1:17" x14ac:dyDescent="0.3">
      <c r="A369" t="s">
        <v>848</v>
      </c>
      <c r="B369" t="s">
        <v>849</v>
      </c>
      <c r="C369" t="s">
        <v>3123</v>
      </c>
      <c r="D369" t="s">
        <v>470</v>
      </c>
      <c r="E369">
        <v>18240.2601975</v>
      </c>
      <c r="F369">
        <v>295</v>
      </c>
      <c r="G369">
        <v>26.479137932385601</v>
      </c>
      <c r="H369">
        <v>9.0972488721574294</v>
      </c>
      <c r="I369">
        <v>3.0351880642369902</v>
      </c>
      <c r="J369">
        <v>-2.3249178719640402</v>
      </c>
      <c r="K369">
        <v>299.60814368425702</v>
      </c>
      <c r="L369">
        <v>280.39202390168799</v>
      </c>
      <c r="M369">
        <v>39.811834781232797</v>
      </c>
      <c r="N369">
        <v>1.5422467924410801</v>
      </c>
      <c r="O369">
        <v>20.644067796610098</v>
      </c>
      <c r="P369">
        <v>57.375300080021297</v>
      </c>
      <c r="Q369">
        <v>1.7870436602340001E-2</v>
      </c>
    </row>
    <row r="370" spans="1:17" x14ac:dyDescent="0.3">
      <c r="A370" t="s">
        <v>850</v>
      </c>
      <c r="B370" t="s">
        <v>851</v>
      </c>
      <c r="C370" t="s">
        <v>3122</v>
      </c>
      <c r="D370" t="s">
        <v>40</v>
      </c>
      <c r="E370">
        <v>18237.37283221</v>
      </c>
      <c r="F370">
        <v>825.65</v>
      </c>
      <c r="G370">
        <v>-22.878454905810599</v>
      </c>
      <c r="H370">
        <v>-1.09168695547406</v>
      </c>
      <c r="I370">
        <v>-16.4275574041882</v>
      </c>
      <c r="J370">
        <v>-3.7157635708491901</v>
      </c>
      <c r="K370">
        <v>876.92063822488001</v>
      </c>
      <c r="L370">
        <v>865.66121362642195</v>
      </c>
      <c r="M370">
        <v>17.156836153469101</v>
      </c>
      <c r="N370">
        <v>0.65970977224579996</v>
      </c>
      <c r="O370">
        <v>24.1446133349482</v>
      </c>
      <c r="P370">
        <v>16.092519685039299</v>
      </c>
    </row>
    <row r="371" spans="1:17" x14ac:dyDescent="0.3">
      <c r="A371" t="s">
        <v>852</v>
      </c>
      <c r="B371" t="s">
        <v>853</v>
      </c>
      <c r="C371" t="s">
        <v>3125</v>
      </c>
      <c r="D371" t="s">
        <v>134</v>
      </c>
      <c r="E371">
        <v>18101.896028539999</v>
      </c>
      <c r="F371">
        <v>1605.1</v>
      </c>
      <c r="G371">
        <v>106.41301244361701</v>
      </c>
      <c r="H371">
        <v>-15.931734883237301</v>
      </c>
      <c r="I371">
        <v>-14.8657682661579</v>
      </c>
      <c r="J371">
        <v>-7.3134270702175401</v>
      </c>
      <c r="K371">
        <v>1748.61788282728</v>
      </c>
      <c r="L371">
        <v>1607.6564194237401</v>
      </c>
      <c r="M371">
        <v>21.126235575110201</v>
      </c>
      <c r="N371">
        <v>0.87875127603738401</v>
      </c>
      <c r="O371">
        <v>34.621108558469601</v>
      </c>
      <c r="P371">
        <v>136.88468539576601</v>
      </c>
      <c r="Q371">
        <v>5.797384490291E-2</v>
      </c>
    </row>
    <row r="372" spans="1:17" x14ac:dyDescent="0.3">
      <c r="A372" t="s">
        <v>854</v>
      </c>
      <c r="B372" t="s">
        <v>855</v>
      </c>
      <c r="C372" t="s">
        <v>3116</v>
      </c>
      <c r="D372" t="s">
        <v>51</v>
      </c>
      <c r="E372">
        <v>17931.301706445</v>
      </c>
      <c r="F372">
        <v>1132.05</v>
      </c>
      <c r="G372">
        <v>169.842356153558</v>
      </c>
      <c r="H372">
        <v>0.70685040880108596</v>
      </c>
      <c r="I372">
        <v>60.2303478552396</v>
      </c>
      <c r="J372">
        <v>-0.418022848537418</v>
      </c>
      <c r="K372">
        <v>1075.72138563573</v>
      </c>
      <c r="L372">
        <v>823.06618112760805</v>
      </c>
      <c r="M372">
        <v>43.773311445316097</v>
      </c>
      <c r="N372">
        <v>0.259524834518085</v>
      </c>
      <c r="O372">
        <v>10.1673954330639</v>
      </c>
      <c r="P372">
        <v>205.58779862329499</v>
      </c>
      <c r="Q372">
        <v>6.3617651863516006E-2</v>
      </c>
    </row>
    <row r="373" spans="1:17" x14ac:dyDescent="0.3">
      <c r="A373" t="s">
        <v>856</v>
      </c>
      <c r="B373" t="s">
        <v>857</v>
      </c>
      <c r="C373" t="s">
        <v>3112</v>
      </c>
      <c r="D373" t="s">
        <v>508</v>
      </c>
      <c r="E373">
        <v>17892.914014599999</v>
      </c>
      <c r="F373">
        <v>421.55</v>
      </c>
      <c r="G373">
        <v>-54.939242685362203</v>
      </c>
      <c r="H373">
        <v>-5.6041557174161198</v>
      </c>
      <c r="I373">
        <v>-3.8497185763493702</v>
      </c>
      <c r="J373">
        <v>1.5567973529650301</v>
      </c>
      <c r="K373">
        <v>454.39041008219698</v>
      </c>
      <c r="L373">
        <v>470.57386521698299</v>
      </c>
      <c r="M373">
        <v>43.417374546960303</v>
      </c>
      <c r="N373">
        <v>0.74230977403527898</v>
      </c>
      <c r="O373">
        <v>55.466285101671701</v>
      </c>
      <c r="P373">
        <v>38.5401603785986</v>
      </c>
      <c r="Q373">
        <v>2.3487302382177999E-2</v>
      </c>
    </row>
    <row r="374" spans="1:17" x14ac:dyDescent="0.3">
      <c r="A374" t="s">
        <v>858</v>
      </c>
      <c r="B374" t="s">
        <v>859</v>
      </c>
      <c r="C374" t="s">
        <v>3123</v>
      </c>
      <c r="D374" t="s">
        <v>120</v>
      </c>
      <c r="E374">
        <v>17868.26258988</v>
      </c>
      <c r="F374">
        <v>11926.5</v>
      </c>
      <c r="G374">
        <v>111.05837650701</v>
      </c>
      <c r="H374">
        <v>-7.7582825872995604</v>
      </c>
      <c r="I374">
        <v>45.193699614547498</v>
      </c>
      <c r="J374">
        <v>-5.6354883666899296</v>
      </c>
      <c r="K374">
        <v>13206.0239493347</v>
      </c>
      <c r="L374">
        <v>11103.5449038195</v>
      </c>
      <c r="M374">
        <v>26.693656069651801</v>
      </c>
      <c r="N374">
        <v>1.1316012575366401</v>
      </c>
      <c r="O374">
        <v>31.657233890915101</v>
      </c>
      <c r="P374">
        <v>166.850884356785</v>
      </c>
    </row>
    <row r="375" spans="1:17" x14ac:dyDescent="0.3">
      <c r="A375" t="s">
        <v>860</v>
      </c>
      <c r="B375" t="s">
        <v>861</v>
      </c>
      <c r="C375" t="s">
        <v>3116</v>
      </c>
      <c r="D375" t="s">
        <v>51</v>
      </c>
      <c r="E375">
        <v>17742.9025442149</v>
      </c>
      <c r="F375">
        <v>13829.35</v>
      </c>
      <c r="G375">
        <v>232.08852287698801</v>
      </c>
      <c r="H375">
        <v>15.2741836122715</v>
      </c>
      <c r="I375">
        <v>74.442324228755496</v>
      </c>
      <c r="J375">
        <v>2.7928609848616999</v>
      </c>
      <c r="K375">
        <v>12717.7221223136</v>
      </c>
      <c r="L375">
        <v>9256.4676898784201</v>
      </c>
      <c r="M375">
        <v>52.473128886869901</v>
      </c>
      <c r="N375">
        <v>0.79368647966495298</v>
      </c>
      <c r="O375">
        <v>19.4918777816744</v>
      </c>
      <c r="P375">
        <v>266.57830910127097</v>
      </c>
      <c r="Q375">
        <v>0.188935571268949</v>
      </c>
    </row>
    <row r="376" spans="1:17" x14ac:dyDescent="0.3">
      <c r="A376" t="s">
        <v>862</v>
      </c>
      <c r="B376" t="s">
        <v>863</v>
      </c>
      <c r="C376" t="s">
        <v>3116</v>
      </c>
      <c r="D376" t="s">
        <v>51</v>
      </c>
      <c r="E376">
        <v>17656.633706410001</v>
      </c>
      <c r="F376">
        <v>1150.8499999999999</v>
      </c>
      <c r="G376">
        <v>379.48089429748899</v>
      </c>
      <c r="H376">
        <v>17.887912715586999</v>
      </c>
      <c r="I376">
        <v>95.489090843827299</v>
      </c>
      <c r="J376">
        <v>5.11614288834169</v>
      </c>
      <c r="K376">
        <v>1007.7790188567</v>
      </c>
      <c r="L376">
        <v>761.36372724997102</v>
      </c>
      <c r="M376">
        <v>57.939653330575801</v>
      </c>
      <c r="N376">
        <v>1.53086482573827</v>
      </c>
      <c r="O376">
        <v>1.5770951905113599</v>
      </c>
      <c r="P376">
        <v>420.62881700972599</v>
      </c>
      <c r="Q376">
        <v>0.101009210006061</v>
      </c>
    </row>
    <row r="377" spans="1:17" hidden="1" x14ac:dyDescent="0.3">
      <c r="A377" t="s">
        <v>864</v>
      </c>
      <c r="B377" t="s">
        <v>865</v>
      </c>
      <c r="C377" t="s">
        <v>3127</v>
      </c>
      <c r="D377" t="s">
        <v>267</v>
      </c>
      <c r="E377">
        <v>17577.380880000001</v>
      </c>
      <c r="F377">
        <v>16453.599999999999</v>
      </c>
      <c r="G377">
        <v>-3.8374596500407399</v>
      </c>
      <c r="H377">
        <v>-1.35307340807529</v>
      </c>
      <c r="I377">
        <v>-10.167418481792399</v>
      </c>
      <c r="J377">
        <v>2.20516920933213</v>
      </c>
      <c r="K377">
        <v>16397.7745702469</v>
      </c>
      <c r="L377">
        <v>15603.1271112045</v>
      </c>
      <c r="M377">
        <v>51.140593940395803</v>
      </c>
      <c r="N377">
        <v>0.68396121817328104</v>
      </c>
      <c r="O377">
        <v>16.691483930568399</v>
      </c>
      <c r="P377">
        <v>29.328816330380501</v>
      </c>
      <c r="Q377">
        <v>7.0682485338444997E-2</v>
      </c>
    </row>
    <row r="378" spans="1:17" x14ac:dyDescent="0.3">
      <c r="A378" t="s">
        <v>866</v>
      </c>
      <c r="B378" t="s">
        <v>867</v>
      </c>
      <c r="C378" t="s">
        <v>3116</v>
      </c>
      <c r="D378" t="s">
        <v>51</v>
      </c>
      <c r="E378">
        <v>17559.008225919999</v>
      </c>
      <c r="F378">
        <v>1290.0999999999999</v>
      </c>
      <c r="G378">
        <v>22.9234680566754</v>
      </c>
      <c r="H378">
        <v>6.9035155190686597</v>
      </c>
      <c r="I378">
        <v>36.312642453319697</v>
      </c>
      <c r="J378">
        <v>2.95841486705715</v>
      </c>
      <c r="K378">
        <v>1303.95349607299</v>
      </c>
      <c r="L378">
        <v>1102.4215299201001</v>
      </c>
      <c r="M378">
        <v>43.732210677357003</v>
      </c>
      <c r="N378">
        <v>0.29250357439767799</v>
      </c>
      <c r="O378">
        <v>17.979226416556799</v>
      </c>
      <c r="P378">
        <v>59.438917382438298</v>
      </c>
      <c r="Q378">
        <v>4.5418400782309E-2</v>
      </c>
    </row>
    <row r="379" spans="1:17" x14ac:dyDescent="0.3">
      <c r="A379" t="s">
        <v>868</v>
      </c>
      <c r="B379" t="s">
        <v>869</v>
      </c>
      <c r="C379" t="s">
        <v>3122</v>
      </c>
      <c r="D379" t="s">
        <v>607</v>
      </c>
      <c r="E379">
        <v>17529.2285429</v>
      </c>
      <c r="F379">
        <v>1363.85</v>
      </c>
      <c r="G379">
        <v>-40.333218814820903</v>
      </c>
      <c r="H379">
        <v>-0.742798895309845</v>
      </c>
      <c r="I379">
        <v>-8.0668693237567606</v>
      </c>
      <c r="J379">
        <v>-1.22917332177283</v>
      </c>
      <c r="K379">
        <v>1420.40280521656</v>
      </c>
      <c r="L379">
        <v>1459.7016110644799</v>
      </c>
      <c r="M379">
        <v>33.241591559814601</v>
      </c>
      <c r="N379">
        <v>0.88083739964313801</v>
      </c>
      <c r="O379">
        <v>26.425193386369401</v>
      </c>
      <c r="P379">
        <v>7.4743892828999101</v>
      </c>
      <c r="Q379">
        <v>-0.143867344593758</v>
      </c>
    </row>
    <row r="380" spans="1:17" x14ac:dyDescent="0.3">
      <c r="A380" t="s">
        <v>870</v>
      </c>
      <c r="B380" t="s">
        <v>871</v>
      </c>
      <c r="C380" t="s">
        <v>3115</v>
      </c>
      <c r="D380" t="s">
        <v>48</v>
      </c>
      <c r="E380">
        <v>17443.773104259999</v>
      </c>
      <c r="F380">
        <v>1499.9</v>
      </c>
      <c r="G380">
        <v>174.32074178498101</v>
      </c>
      <c r="H380">
        <v>-3.5530806916198601</v>
      </c>
      <c r="I380">
        <v>40.130037533347803</v>
      </c>
      <c r="J380">
        <v>-3.4488130142058502</v>
      </c>
      <c r="K380">
        <v>1595.01662777501</v>
      </c>
      <c r="L380">
        <v>1295.0620459530301</v>
      </c>
      <c r="M380">
        <v>28.139288391751201</v>
      </c>
      <c r="N380">
        <v>0.90199478917137899</v>
      </c>
      <c r="O380">
        <v>21.4747649843322</v>
      </c>
      <c r="P380">
        <v>210.37765131919201</v>
      </c>
      <c r="Q380">
        <v>0.189509266423013</v>
      </c>
    </row>
    <row r="381" spans="1:17" x14ac:dyDescent="0.3">
      <c r="A381" t="s">
        <v>872</v>
      </c>
      <c r="B381" t="s">
        <v>873</v>
      </c>
      <c r="C381" t="s">
        <v>3112</v>
      </c>
      <c r="D381" t="s">
        <v>563</v>
      </c>
      <c r="E381">
        <v>17418.548538899999</v>
      </c>
      <c r="F381">
        <v>348.55</v>
      </c>
      <c r="G381">
        <v>-7.49287565845842</v>
      </c>
      <c r="H381">
        <v>0.367804369187539</v>
      </c>
      <c r="I381">
        <v>-1.1058494763262501</v>
      </c>
      <c r="J381">
        <v>-1.82510585546965</v>
      </c>
      <c r="K381">
        <v>348.633577524815</v>
      </c>
      <c r="L381">
        <v>329.64637972878802</v>
      </c>
      <c r="M381">
        <v>38.672900907303401</v>
      </c>
      <c r="N381">
        <v>0.80600413740862598</v>
      </c>
      <c r="O381">
        <v>15.234543107158199</v>
      </c>
      <c r="P381">
        <v>24.861185742432301</v>
      </c>
      <c r="Q381">
        <v>-2.2432870037471998E-2</v>
      </c>
    </row>
    <row r="382" spans="1:17" x14ac:dyDescent="0.3">
      <c r="A382" t="s">
        <v>874</v>
      </c>
      <c r="B382" t="s">
        <v>875</v>
      </c>
      <c r="C382" t="s">
        <v>3112</v>
      </c>
      <c r="D382" t="s">
        <v>54</v>
      </c>
      <c r="E382">
        <v>17379.835330096001</v>
      </c>
      <c r="F382">
        <v>210.68</v>
      </c>
      <c r="G382">
        <v>-16.004579585092198</v>
      </c>
      <c r="H382">
        <v>-4.6812084229542696</v>
      </c>
      <c r="I382">
        <v>-12.349451095351601</v>
      </c>
      <c r="J382">
        <v>-1.40162880099703E-3</v>
      </c>
      <c r="K382">
        <v>201.19093365854499</v>
      </c>
      <c r="L382">
        <v>208.47044577962899</v>
      </c>
      <c r="M382">
        <v>30.6744453502026</v>
      </c>
      <c r="N382">
        <v>2.3402061459860701</v>
      </c>
      <c r="O382">
        <v>37.293525726219798</v>
      </c>
      <c r="P382">
        <v>18.3662003483341</v>
      </c>
      <c r="Q382">
        <v>3.2396384516023002E-2</v>
      </c>
    </row>
    <row r="383" spans="1:17" hidden="1" x14ac:dyDescent="0.3">
      <c r="A383" t="s">
        <v>876</v>
      </c>
      <c r="B383" t="s">
        <v>877</v>
      </c>
      <c r="C383" t="s">
        <v>3127</v>
      </c>
      <c r="D383" t="s">
        <v>473</v>
      </c>
      <c r="E383">
        <v>17317.615204779999</v>
      </c>
      <c r="F383">
        <v>3802.7</v>
      </c>
      <c r="G383">
        <v>29.561656410452301</v>
      </c>
      <c r="H383">
        <v>3.6292664015249301</v>
      </c>
      <c r="I383">
        <v>47.541980432869103</v>
      </c>
      <c r="J383">
        <v>0.60439098750976195</v>
      </c>
      <c r="K383">
        <v>3692.0478730104701</v>
      </c>
      <c r="L383">
        <v>3115.6422675294998</v>
      </c>
      <c r="M383">
        <v>38.776008882764799</v>
      </c>
      <c r="N383">
        <v>0.42925211736138302</v>
      </c>
      <c r="O383">
        <v>22.2552396981092</v>
      </c>
      <c r="P383">
        <v>67.741508601676202</v>
      </c>
      <c r="Q383">
        <v>6.2839177125517995E-2</v>
      </c>
    </row>
    <row r="384" spans="1:17" x14ac:dyDescent="0.3">
      <c r="A384" t="s">
        <v>878</v>
      </c>
      <c r="B384" t="s">
        <v>879</v>
      </c>
      <c r="C384" t="s">
        <v>3111</v>
      </c>
      <c r="D384" t="s">
        <v>261</v>
      </c>
      <c r="E384">
        <v>17244.148985115</v>
      </c>
      <c r="F384">
        <v>1232.8499999999999</v>
      </c>
      <c r="G384">
        <v>83.028948433500901</v>
      </c>
      <c r="H384">
        <v>-9.6993373171807598</v>
      </c>
      <c r="I384">
        <v>25.020302126508501</v>
      </c>
      <c r="J384">
        <v>1.17431936282547</v>
      </c>
      <c r="K384">
        <v>1207.33255883793</v>
      </c>
      <c r="L384">
        <v>982.15237751588302</v>
      </c>
      <c r="M384">
        <v>38.8518106130512</v>
      </c>
      <c r="N384">
        <v>0.85685833913769804</v>
      </c>
      <c r="O384">
        <v>25.562720525611301</v>
      </c>
      <c r="P384">
        <v>128.495968862941</v>
      </c>
      <c r="Q384">
        <v>0.15834886563200601</v>
      </c>
    </row>
    <row r="385" spans="1:17" x14ac:dyDescent="0.3">
      <c r="A385" t="s">
        <v>880</v>
      </c>
      <c r="B385" t="s">
        <v>881</v>
      </c>
      <c r="C385" t="s">
        <v>3113</v>
      </c>
      <c r="D385" t="s">
        <v>748</v>
      </c>
      <c r="E385">
        <v>17157.903600988</v>
      </c>
      <c r="F385">
        <v>118.99</v>
      </c>
      <c r="G385">
        <v>55.4733659958289</v>
      </c>
      <c r="H385">
        <v>-16.206373141193101</v>
      </c>
      <c r="I385">
        <v>10.7182421128156</v>
      </c>
      <c r="J385">
        <v>0.81575858298073001</v>
      </c>
      <c r="K385">
        <v>134.652914477146</v>
      </c>
      <c r="L385">
        <v>117.727551840847</v>
      </c>
      <c r="M385">
        <v>34.124905565522702</v>
      </c>
      <c r="N385">
        <v>0.50568325311087703</v>
      </c>
      <c r="O385">
        <v>43.709555424825602</v>
      </c>
      <c r="P385">
        <v>85.198443579766504</v>
      </c>
      <c r="Q385">
        <v>4.6172961896477002E-2</v>
      </c>
    </row>
    <row r="386" spans="1:17" x14ac:dyDescent="0.3">
      <c r="A386" t="s">
        <v>882</v>
      </c>
      <c r="B386" t="s">
        <v>883</v>
      </c>
      <c r="C386" t="s">
        <v>3118</v>
      </c>
      <c r="D386" t="s">
        <v>200</v>
      </c>
      <c r="E386">
        <v>17109.884793435001</v>
      </c>
      <c r="F386">
        <v>703.85</v>
      </c>
      <c r="G386">
        <v>-1.29938495745699</v>
      </c>
      <c r="H386">
        <v>-3.2788275393805901</v>
      </c>
      <c r="I386">
        <v>9.3068522905482691</v>
      </c>
      <c r="J386">
        <v>2.0120535389324998</v>
      </c>
      <c r="K386">
        <v>705.93588069838199</v>
      </c>
      <c r="L386">
        <v>643.16916815634397</v>
      </c>
      <c r="M386">
        <v>43.665472824940402</v>
      </c>
      <c r="N386">
        <v>0.46567126211111898</v>
      </c>
      <c r="O386">
        <v>18.484051999715799</v>
      </c>
      <c r="P386">
        <v>40.334961618981097</v>
      </c>
      <c r="Q386">
        <v>4.4988194941168999E-2</v>
      </c>
    </row>
    <row r="387" spans="1:17" x14ac:dyDescent="0.3">
      <c r="A387" t="s">
        <v>884</v>
      </c>
      <c r="B387" t="s">
        <v>885</v>
      </c>
      <c r="C387" t="s">
        <v>594</v>
      </c>
      <c r="D387" t="s">
        <v>594</v>
      </c>
      <c r="E387">
        <v>16968.473294759999</v>
      </c>
      <c r="F387">
        <v>33.72</v>
      </c>
      <c r="G387">
        <v>-30.409163119742502</v>
      </c>
      <c r="H387">
        <v>-1.56165540477414</v>
      </c>
      <c r="I387">
        <v>-21.987264660813</v>
      </c>
      <c r="J387">
        <v>0.59927482878256899</v>
      </c>
      <c r="K387">
        <v>35.447104075397903</v>
      </c>
      <c r="L387">
        <v>37.299558127619001</v>
      </c>
      <c r="M387">
        <v>39.743932359663198</v>
      </c>
      <c r="N387">
        <v>0.58461904133167197</v>
      </c>
      <c r="O387">
        <v>56.880189798339202</v>
      </c>
      <c r="P387">
        <v>6.13786591123701</v>
      </c>
      <c r="Q387">
        <v>-2.3635531918697002E-2</v>
      </c>
    </row>
    <row r="388" spans="1:17" hidden="1" x14ac:dyDescent="0.3">
      <c r="A388" t="s">
        <v>886</v>
      </c>
      <c r="B388" t="s">
        <v>887</v>
      </c>
      <c r="C388" t="s">
        <v>3127</v>
      </c>
      <c r="D388" t="s">
        <v>57</v>
      </c>
      <c r="E388">
        <v>16843.159260437998</v>
      </c>
      <c r="F388">
        <v>41.93</v>
      </c>
      <c r="G388">
        <v>120.207935867488</v>
      </c>
      <c r="H388">
        <v>-3.80020427586064</v>
      </c>
      <c r="I388">
        <v>45.909975752310402</v>
      </c>
      <c r="J388">
        <v>7.5898514981860297</v>
      </c>
      <c r="K388">
        <v>39.376471930538301</v>
      </c>
      <c r="L388">
        <v>31.244884193703399</v>
      </c>
      <c r="M388">
        <v>43.761078260949802</v>
      </c>
      <c r="N388">
        <v>0.282592815323362</v>
      </c>
      <c r="O388">
        <v>27.927498211304499</v>
      </c>
      <c r="P388">
        <v>154.89361702127599</v>
      </c>
      <c r="Q388">
        <v>9.9362927061531006E-2</v>
      </c>
    </row>
    <row r="389" spans="1:17" hidden="1" x14ac:dyDescent="0.3">
      <c r="A389" t="s">
        <v>888</v>
      </c>
      <c r="B389" t="s">
        <v>889</v>
      </c>
      <c r="C389" t="s">
        <v>3124</v>
      </c>
      <c r="D389" t="s">
        <v>890</v>
      </c>
      <c r="E389">
        <v>16812.912823979899</v>
      </c>
      <c r="F389">
        <v>1583.4</v>
      </c>
      <c r="G389">
        <v>-14.5733653860148</v>
      </c>
      <c r="H389">
        <v>-8.3181087501024908</v>
      </c>
      <c r="I389">
        <v>4.9135621774996903</v>
      </c>
      <c r="J389">
        <v>-1.38437540651643</v>
      </c>
      <c r="K389">
        <v>1696.3806773103099</v>
      </c>
      <c r="M389">
        <v>20.929779023257101</v>
      </c>
      <c r="N389">
        <v>0.54369314312006001</v>
      </c>
      <c r="O389">
        <v>26.373626373626301</v>
      </c>
      <c r="P389">
        <v>28.559249786871199</v>
      </c>
    </row>
    <row r="390" spans="1:17" x14ac:dyDescent="0.3">
      <c r="A390" t="s">
        <v>891</v>
      </c>
      <c r="B390" t="s">
        <v>892</v>
      </c>
      <c r="C390" t="s">
        <v>3111</v>
      </c>
      <c r="D390" t="s">
        <v>21</v>
      </c>
      <c r="E390">
        <v>16790.002548479999</v>
      </c>
      <c r="F390">
        <v>604.79999999999995</v>
      </c>
      <c r="G390">
        <v>-22.557165002262199</v>
      </c>
      <c r="H390">
        <v>0.18814777358998799</v>
      </c>
      <c r="I390">
        <v>-20.173437807772402</v>
      </c>
      <c r="J390">
        <v>0.29518810203566698</v>
      </c>
      <c r="K390">
        <v>621.59569109388895</v>
      </c>
      <c r="L390">
        <v>632.34183231299301</v>
      </c>
      <c r="M390">
        <v>45.595519286383002</v>
      </c>
      <c r="N390">
        <v>0.35909777132574699</v>
      </c>
      <c r="O390">
        <v>43.849206349206298</v>
      </c>
      <c r="P390">
        <v>28.790459965928399</v>
      </c>
      <c r="Q390">
        <v>7.0007894488165995E-2</v>
      </c>
    </row>
    <row r="391" spans="1:17" x14ac:dyDescent="0.3">
      <c r="A391" t="s">
        <v>893</v>
      </c>
      <c r="B391" t="s">
        <v>894</v>
      </c>
      <c r="C391" t="s">
        <v>3123</v>
      </c>
      <c r="D391" t="s">
        <v>558</v>
      </c>
      <c r="E391">
        <v>16756.683524354899</v>
      </c>
      <c r="F391">
        <v>1482.15</v>
      </c>
      <c r="G391">
        <v>-17.0024319848632</v>
      </c>
      <c r="H391">
        <v>-9.5605346426559095</v>
      </c>
      <c r="I391">
        <v>-18.072440368493201</v>
      </c>
      <c r="J391">
        <v>-10.8725849255501</v>
      </c>
      <c r="K391">
        <v>1658.82009061641</v>
      </c>
      <c r="L391">
        <v>1621.2083852747901</v>
      </c>
      <c r="M391">
        <v>13.025010051694</v>
      </c>
      <c r="N391">
        <v>0.888333845864274</v>
      </c>
      <c r="O391">
        <v>28.323718921836502</v>
      </c>
      <c r="P391">
        <v>13.115317102953499</v>
      </c>
    </row>
    <row r="392" spans="1:17" x14ac:dyDescent="0.3">
      <c r="A392" t="s">
        <v>895</v>
      </c>
      <c r="B392" t="s">
        <v>896</v>
      </c>
      <c r="C392" t="s">
        <v>3123</v>
      </c>
      <c r="D392" t="s">
        <v>776</v>
      </c>
      <c r="E392">
        <v>16572.428775</v>
      </c>
      <c r="F392">
        <v>3979.5</v>
      </c>
      <c r="G392">
        <v>70.3957332343102</v>
      </c>
      <c r="H392">
        <v>9.0541055522557201</v>
      </c>
      <c r="I392">
        <v>5.7787276507420504</v>
      </c>
      <c r="J392">
        <v>0.52528999794202202</v>
      </c>
      <c r="K392">
        <v>3873.19346801146</v>
      </c>
      <c r="L392">
        <v>3662.06469779193</v>
      </c>
      <c r="M392">
        <v>49.416346895162803</v>
      </c>
      <c r="N392">
        <v>1.45505786927616</v>
      </c>
      <c r="O392">
        <v>37.906772207563698</v>
      </c>
      <c r="P392">
        <v>100.448294968014</v>
      </c>
      <c r="Q392">
        <v>0.11409962063437799</v>
      </c>
    </row>
    <row r="393" spans="1:17" x14ac:dyDescent="0.3">
      <c r="A393" t="s">
        <v>897</v>
      </c>
      <c r="B393" t="s">
        <v>898</v>
      </c>
      <c r="C393" t="s">
        <v>3126</v>
      </c>
      <c r="D393" t="s">
        <v>473</v>
      </c>
      <c r="E393">
        <v>16536.121339199999</v>
      </c>
      <c r="F393">
        <v>3334.6</v>
      </c>
      <c r="G393">
        <v>-29.781942980638998</v>
      </c>
      <c r="H393">
        <v>1.8333852535380899</v>
      </c>
      <c r="I393">
        <v>-10.1554569505427</v>
      </c>
      <c r="J393">
        <v>5.0234817871349398</v>
      </c>
      <c r="K393">
        <v>3369.3557706392398</v>
      </c>
      <c r="L393">
        <v>3466.4395212165</v>
      </c>
      <c r="M393">
        <v>48.553798100068498</v>
      </c>
      <c r="N393">
        <v>1.2260207115116399</v>
      </c>
      <c r="O393">
        <v>19.338151502429</v>
      </c>
      <c r="P393">
        <v>15.947773779099</v>
      </c>
      <c r="Q393">
        <v>-4.2019503370767E-2</v>
      </c>
    </row>
    <row r="394" spans="1:17" x14ac:dyDescent="0.3">
      <c r="A394" t="s">
        <v>899</v>
      </c>
      <c r="B394" t="s">
        <v>900</v>
      </c>
      <c r="C394" t="s">
        <v>3112</v>
      </c>
      <c r="D394" t="s">
        <v>217</v>
      </c>
      <c r="E394">
        <v>16441.482371499998</v>
      </c>
      <c r="F394">
        <v>1289.3</v>
      </c>
      <c r="G394">
        <v>43.918761074636102</v>
      </c>
      <c r="H394">
        <v>1.85850220360253</v>
      </c>
      <c r="I394">
        <v>27.971765646705901</v>
      </c>
      <c r="J394">
        <v>-1.86331388758574</v>
      </c>
      <c r="K394">
        <v>1206.3241388194899</v>
      </c>
      <c r="L394">
        <v>1044.39364298695</v>
      </c>
      <c r="M394">
        <v>44.000182558917302</v>
      </c>
      <c r="N394">
        <v>1.5534072918077999</v>
      </c>
      <c r="O394">
        <v>4.6847126347630601</v>
      </c>
      <c r="P394">
        <v>73.048788671901207</v>
      </c>
      <c r="Q394">
        <v>-3.9804818273640004E-3</v>
      </c>
    </row>
    <row r="395" spans="1:17" x14ac:dyDescent="0.3">
      <c r="A395" t="s">
        <v>901</v>
      </c>
      <c r="B395" t="s">
        <v>902</v>
      </c>
      <c r="C395" t="s">
        <v>3118</v>
      </c>
      <c r="D395" t="s">
        <v>776</v>
      </c>
      <c r="E395">
        <v>16435.106458574999</v>
      </c>
      <c r="F395">
        <v>909.25</v>
      </c>
      <c r="G395">
        <v>16.9071439272094</v>
      </c>
      <c r="H395">
        <v>-7.4082706940844396</v>
      </c>
      <c r="I395">
        <v>13.408259862660101</v>
      </c>
      <c r="J395">
        <v>-6.2677004648013401</v>
      </c>
      <c r="K395">
        <v>956.04767952811505</v>
      </c>
      <c r="L395">
        <v>839.50253387836506</v>
      </c>
      <c r="M395">
        <v>23.074500175678399</v>
      </c>
      <c r="N395">
        <v>0.55917030611520502</v>
      </c>
      <c r="O395">
        <v>17.025020621391199</v>
      </c>
      <c r="P395">
        <v>51.025662320405203</v>
      </c>
      <c r="Q395">
        <v>0.17225081431293399</v>
      </c>
    </row>
    <row r="396" spans="1:17" x14ac:dyDescent="0.3">
      <c r="A396" t="s">
        <v>903</v>
      </c>
      <c r="B396" t="s">
        <v>904</v>
      </c>
      <c r="C396" t="s">
        <v>3112</v>
      </c>
      <c r="D396" t="s">
        <v>465</v>
      </c>
      <c r="E396">
        <v>16425.594570525001</v>
      </c>
      <c r="F396">
        <v>957.95</v>
      </c>
      <c r="G396">
        <v>84.886431328437993</v>
      </c>
      <c r="H396">
        <v>-1.1185310373113999</v>
      </c>
      <c r="I396">
        <v>20.055414508056501</v>
      </c>
      <c r="J396">
        <v>-1.2420953453861101</v>
      </c>
      <c r="K396">
        <v>998.29087050402904</v>
      </c>
      <c r="L396">
        <v>810.04156804005902</v>
      </c>
      <c r="M396">
        <v>37.632487152905597</v>
      </c>
      <c r="N396">
        <v>0.547352539458415</v>
      </c>
      <c r="O396">
        <v>24.119212902552299</v>
      </c>
      <c r="P396">
        <v>114.64261707371701</v>
      </c>
    </row>
    <row r="397" spans="1:17" x14ac:dyDescent="0.3">
      <c r="A397" t="s">
        <v>905</v>
      </c>
      <c r="B397" t="s">
        <v>906</v>
      </c>
      <c r="C397" t="s">
        <v>3126</v>
      </c>
      <c r="D397" t="s">
        <v>278</v>
      </c>
      <c r="E397">
        <v>16364.89119642</v>
      </c>
      <c r="F397">
        <v>433.55</v>
      </c>
      <c r="G397">
        <v>95.910227675975307</v>
      </c>
      <c r="H397">
        <v>-16.725181227047599</v>
      </c>
      <c r="I397">
        <v>52.508667411042701</v>
      </c>
      <c r="J397">
        <v>1.0372892664366</v>
      </c>
      <c r="K397">
        <v>466.28435565495499</v>
      </c>
      <c r="L397">
        <v>357.01708923535602</v>
      </c>
      <c r="M397">
        <v>35.580665634633398</v>
      </c>
      <c r="N397">
        <v>0.29891683810264202</v>
      </c>
      <c r="O397">
        <v>34.794141390843002</v>
      </c>
      <c r="P397">
        <v>129.81712165385599</v>
      </c>
      <c r="Q397">
        <v>0.14780621203569699</v>
      </c>
    </row>
    <row r="398" spans="1:17" x14ac:dyDescent="0.3">
      <c r="A398" t="s">
        <v>907</v>
      </c>
      <c r="B398" t="s">
        <v>908</v>
      </c>
      <c r="C398" t="s">
        <v>3123</v>
      </c>
      <c r="D398" t="s">
        <v>131</v>
      </c>
      <c r="E398">
        <v>16248.1155968</v>
      </c>
      <c r="F398">
        <v>1808</v>
      </c>
      <c r="G398">
        <v>129.269018378216</v>
      </c>
      <c r="H398">
        <v>8.7380833718055708</v>
      </c>
      <c r="I398">
        <v>55.137108203811401</v>
      </c>
      <c r="J398">
        <v>2.0470853391340702</v>
      </c>
      <c r="K398">
        <v>1718.0022052351401</v>
      </c>
      <c r="L398">
        <v>1323.88877195439</v>
      </c>
      <c r="M398">
        <v>45.996326482171497</v>
      </c>
      <c r="N398">
        <v>0.58143022641148701</v>
      </c>
      <c r="O398">
        <v>10.492256637168101</v>
      </c>
      <c r="P398">
        <v>167.81217597392899</v>
      </c>
      <c r="Q398">
        <v>0.20730500682200001</v>
      </c>
    </row>
    <row r="399" spans="1:17" x14ac:dyDescent="0.3">
      <c r="A399" t="s">
        <v>909</v>
      </c>
      <c r="B399" t="s">
        <v>910</v>
      </c>
      <c r="C399" t="s">
        <v>3123</v>
      </c>
      <c r="D399" t="s">
        <v>267</v>
      </c>
      <c r="E399">
        <v>16196.1224928299</v>
      </c>
      <c r="F399">
        <v>1116.1500000000001</v>
      </c>
      <c r="G399">
        <v>83.467386501297995</v>
      </c>
      <c r="H399">
        <v>-5.0733258132017003</v>
      </c>
      <c r="I399">
        <v>1.4951722515774999</v>
      </c>
      <c r="J399">
        <v>-1.0766379135839701</v>
      </c>
      <c r="K399">
        <v>1192.9052184927</v>
      </c>
      <c r="L399">
        <v>1079.4261782876499</v>
      </c>
      <c r="M399">
        <v>43.331869955207701</v>
      </c>
      <c r="N399">
        <v>0.70309629898382497</v>
      </c>
      <c r="O399">
        <v>29.910854275858899</v>
      </c>
      <c r="P399">
        <v>120.71386197350201</v>
      </c>
      <c r="Q399">
        <v>0.18019750349763999</v>
      </c>
    </row>
    <row r="400" spans="1:17" x14ac:dyDescent="0.3">
      <c r="A400" t="s">
        <v>911</v>
      </c>
      <c r="B400" t="s">
        <v>912</v>
      </c>
      <c r="C400" t="s">
        <v>3128</v>
      </c>
      <c r="D400" t="s">
        <v>160</v>
      </c>
      <c r="E400">
        <v>16184.29309974</v>
      </c>
      <c r="F400">
        <v>1045.3499999999999</v>
      </c>
      <c r="G400">
        <v>-19.846742626449402</v>
      </c>
      <c r="H400">
        <v>3.10857410852031</v>
      </c>
      <c r="I400">
        <v>0.54572134364152003</v>
      </c>
      <c r="J400">
        <v>-2.5034100235416501</v>
      </c>
      <c r="K400">
        <v>1059.0945162611199</v>
      </c>
      <c r="L400">
        <v>1023.52679013335</v>
      </c>
      <c r="M400">
        <v>37.459541024031701</v>
      </c>
      <c r="N400">
        <v>0.71875081597733503</v>
      </c>
      <c r="O400">
        <v>15.7507055053331</v>
      </c>
      <c r="P400">
        <v>25.582652570879301</v>
      </c>
      <c r="Q400">
        <v>-2.1915680205664E-2</v>
      </c>
    </row>
    <row r="401" spans="1:17" x14ac:dyDescent="0.3">
      <c r="A401" t="s">
        <v>913</v>
      </c>
      <c r="B401" t="s">
        <v>914</v>
      </c>
      <c r="C401" t="s">
        <v>3112</v>
      </c>
      <c r="D401" t="s">
        <v>217</v>
      </c>
      <c r="E401">
        <v>16183.62728879</v>
      </c>
      <c r="F401">
        <v>3898.7</v>
      </c>
      <c r="G401">
        <v>77.974057032622397</v>
      </c>
      <c r="H401">
        <v>7.0754208239340803</v>
      </c>
      <c r="I401">
        <v>-10.1696071421289</v>
      </c>
      <c r="J401">
        <v>-2.1479737818184801</v>
      </c>
      <c r="K401">
        <v>3945.7960124655901</v>
      </c>
      <c r="L401">
        <v>3562.4873851166099</v>
      </c>
      <c r="M401">
        <v>36.8016190856276</v>
      </c>
      <c r="N401">
        <v>1.6942932037759599</v>
      </c>
      <c r="O401">
        <v>12.3964398389206</v>
      </c>
      <c r="P401">
        <v>108.36963202479799</v>
      </c>
      <c r="Q401">
        <v>0.26143830573675803</v>
      </c>
    </row>
    <row r="402" spans="1:17" x14ac:dyDescent="0.3">
      <c r="A402" t="s">
        <v>915</v>
      </c>
      <c r="B402" t="s">
        <v>916</v>
      </c>
      <c r="C402" t="s">
        <v>3123</v>
      </c>
      <c r="D402" t="s">
        <v>776</v>
      </c>
      <c r="E402">
        <v>16021.46481012</v>
      </c>
      <c r="F402">
        <v>1189.6500000000001</v>
      </c>
      <c r="G402">
        <v>33.336542591496901</v>
      </c>
      <c r="H402">
        <v>-0.29516537861995701</v>
      </c>
      <c r="I402">
        <v>4.7794655132309796</v>
      </c>
      <c r="J402">
        <v>4.2959940493350102</v>
      </c>
      <c r="K402">
        <v>1247.2773706236201</v>
      </c>
      <c r="L402">
        <v>1208.5883759901801</v>
      </c>
      <c r="M402">
        <v>49.348611208146998</v>
      </c>
      <c r="N402">
        <v>2.04389297052965</v>
      </c>
      <c r="O402">
        <v>59.454461396208899</v>
      </c>
      <c r="P402">
        <v>63.649494463167997</v>
      </c>
      <c r="Q402">
        <v>0.22979503819092101</v>
      </c>
    </row>
    <row r="403" spans="1:17" x14ac:dyDescent="0.3">
      <c r="A403" t="s">
        <v>917</v>
      </c>
      <c r="B403" t="s">
        <v>918</v>
      </c>
      <c r="C403" t="s">
        <v>3126</v>
      </c>
      <c r="D403" t="s">
        <v>473</v>
      </c>
      <c r="E403">
        <v>15936.450022409999</v>
      </c>
      <c r="F403">
        <v>1499.7</v>
      </c>
      <c r="G403">
        <v>-12.185479423028401</v>
      </c>
      <c r="H403">
        <v>5.7478956050967797E-2</v>
      </c>
      <c r="I403">
        <v>5.8736508041963198</v>
      </c>
      <c r="J403">
        <v>-2.15429262841571</v>
      </c>
      <c r="K403">
        <v>1538.67239059544</v>
      </c>
      <c r="L403">
        <v>1476.33274102224</v>
      </c>
      <c r="M403">
        <v>25.676987212969699</v>
      </c>
      <c r="N403">
        <v>0.72275379981577603</v>
      </c>
      <c r="O403">
        <v>12.6892045075681</v>
      </c>
      <c r="P403">
        <v>20.651649235720001</v>
      </c>
      <c r="Q403">
        <v>-8.5703983592333E-2</v>
      </c>
    </row>
    <row r="404" spans="1:17" x14ac:dyDescent="0.3">
      <c r="A404" t="s">
        <v>919</v>
      </c>
      <c r="B404" t="s">
        <v>920</v>
      </c>
      <c r="C404" t="s">
        <v>3111</v>
      </c>
      <c r="D404" t="s">
        <v>21</v>
      </c>
      <c r="E404">
        <v>15913.817991149999</v>
      </c>
      <c r="F404">
        <v>701.5</v>
      </c>
      <c r="G404">
        <v>16.318679931431099</v>
      </c>
      <c r="H404">
        <v>9.3956871714183006</v>
      </c>
      <c r="I404">
        <v>6.71077435579965</v>
      </c>
      <c r="J404">
        <v>7.9565770482101303</v>
      </c>
      <c r="K404">
        <v>712.44550048636495</v>
      </c>
      <c r="L404">
        <v>662.80257169593096</v>
      </c>
      <c r="M404">
        <v>56.299706422508997</v>
      </c>
      <c r="N404">
        <v>0.71062464334684305</v>
      </c>
      <c r="O404">
        <v>19.672131147540899</v>
      </c>
      <c r="P404">
        <v>47.917764891934603</v>
      </c>
      <c r="Q404">
        <v>3.9940848777353002E-2</v>
      </c>
    </row>
    <row r="405" spans="1:17" x14ac:dyDescent="0.3">
      <c r="A405" t="s">
        <v>921</v>
      </c>
      <c r="B405" t="s">
        <v>922</v>
      </c>
      <c r="C405" t="s">
        <v>3111</v>
      </c>
      <c r="D405" t="s">
        <v>21</v>
      </c>
      <c r="E405">
        <v>15908.6916761299</v>
      </c>
      <c r="F405">
        <v>575.15</v>
      </c>
      <c r="G405">
        <v>-21.060247656274601</v>
      </c>
      <c r="H405">
        <v>2.29183446154462</v>
      </c>
      <c r="I405">
        <v>-19.208763376580901</v>
      </c>
      <c r="J405">
        <v>1.21715006495912</v>
      </c>
      <c r="K405">
        <v>608.95808624532594</v>
      </c>
      <c r="L405">
        <v>633.53705271012097</v>
      </c>
      <c r="M405">
        <v>47.6350953067926</v>
      </c>
      <c r="N405">
        <v>0.69611155342444597</v>
      </c>
      <c r="O405">
        <v>49.847865774145802</v>
      </c>
      <c r="P405">
        <v>7.1941105209206899</v>
      </c>
      <c r="Q405">
        <v>3.4463550982996E-2</v>
      </c>
    </row>
    <row r="406" spans="1:17" x14ac:dyDescent="0.3">
      <c r="A406" t="s">
        <v>923</v>
      </c>
      <c r="B406" t="s">
        <v>924</v>
      </c>
      <c r="C406" t="s">
        <v>3112</v>
      </c>
      <c r="D406" t="s">
        <v>54</v>
      </c>
      <c r="E406">
        <v>15683.89249805</v>
      </c>
      <c r="F406">
        <v>983.5</v>
      </c>
      <c r="G406">
        <v>-65.965699756890402</v>
      </c>
      <c r="H406">
        <v>-16.440763824795901</v>
      </c>
      <c r="I406">
        <v>-42.480390993653003</v>
      </c>
      <c r="J406">
        <v>-5.3044049518053198</v>
      </c>
      <c r="K406">
        <v>1131.31182357636</v>
      </c>
      <c r="L406">
        <v>1292.94784102273</v>
      </c>
      <c r="M406">
        <v>9.0687038148281705</v>
      </c>
      <c r="N406">
        <v>1.46825650450145</v>
      </c>
      <c r="O406">
        <v>82.613116420945602</v>
      </c>
      <c r="P406">
        <v>7.8990674712013202</v>
      </c>
      <c r="Q406">
        <v>3.4683968740285002E-2</v>
      </c>
    </row>
    <row r="407" spans="1:17" x14ac:dyDescent="0.3">
      <c r="A407" t="s">
        <v>925</v>
      </c>
      <c r="B407" t="s">
        <v>926</v>
      </c>
      <c r="C407" t="s">
        <v>3112</v>
      </c>
      <c r="D407" t="s">
        <v>927</v>
      </c>
      <c r="E407">
        <v>15675.512583899999</v>
      </c>
      <c r="F407">
        <v>176.28</v>
      </c>
      <c r="G407">
        <v>13.519657352444099</v>
      </c>
      <c r="H407">
        <v>-7.0853267497735999</v>
      </c>
      <c r="I407">
        <v>5.10334156755727</v>
      </c>
      <c r="J407">
        <v>1.05326681619256</v>
      </c>
      <c r="K407">
        <v>195.725693886638</v>
      </c>
      <c r="L407">
        <v>176.90859111147299</v>
      </c>
      <c r="M407">
        <v>30.429620560189498</v>
      </c>
      <c r="N407">
        <v>0.43763424894672098</v>
      </c>
      <c r="O407">
        <v>38.6430678466076</v>
      </c>
      <c r="P407">
        <v>41.761158021712902</v>
      </c>
      <c r="Q407">
        <v>-5.7165532053515003E-2</v>
      </c>
    </row>
    <row r="408" spans="1:17" x14ac:dyDescent="0.3">
      <c r="A408" t="s">
        <v>928</v>
      </c>
      <c r="B408" t="s">
        <v>929</v>
      </c>
      <c r="C408" t="s">
        <v>3124</v>
      </c>
      <c r="D408" t="s">
        <v>730</v>
      </c>
      <c r="E408">
        <v>15671.599525400001</v>
      </c>
      <c r="F408">
        <v>380.9</v>
      </c>
      <c r="G408">
        <v>21.971910707117999</v>
      </c>
      <c r="H408">
        <v>6.5497483193771497</v>
      </c>
      <c r="I408">
        <v>0.99355598567671799</v>
      </c>
      <c r="J408">
        <v>6.8440391923651802</v>
      </c>
      <c r="K408">
        <v>381.48102903812003</v>
      </c>
      <c r="L408">
        <v>354.34077388358799</v>
      </c>
      <c r="M408">
        <v>48.089574161247199</v>
      </c>
      <c r="N408">
        <v>0.840222068635891</v>
      </c>
      <c r="O408">
        <v>24.547125229719001</v>
      </c>
      <c r="P408">
        <v>55.501122678097502</v>
      </c>
      <c r="Q408">
        <v>0.195582426730189</v>
      </c>
    </row>
    <row r="409" spans="1:17" x14ac:dyDescent="0.3">
      <c r="A409" t="s">
        <v>930</v>
      </c>
      <c r="B409" t="s">
        <v>931</v>
      </c>
      <c r="C409" t="s">
        <v>3122</v>
      </c>
      <c r="D409" t="s">
        <v>131</v>
      </c>
      <c r="E409">
        <v>15666.9487521299</v>
      </c>
      <c r="F409">
        <v>599.95000000000005</v>
      </c>
      <c r="G409">
        <v>174.535549953707</v>
      </c>
      <c r="H409">
        <v>-5.87453200992225</v>
      </c>
      <c r="I409">
        <v>176.82527069250099</v>
      </c>
      <c r="J409">
        <v>2.9251952332105602</v>
      </c>
      <c r="K409">
        <v>570.04570241414399</v>
      </c>
      <c r="L409">
        <v>399.88613295571599</v>
      </c>
      <c r="M409">
        <v>47.0490477997391</v>
      </c>
      <c r="N409">
        <v>0.70747866146129901</v>
      </c>
      <c r="O409">
        <v>15.676306358863201</v>
      </c>
      <c r="P409">
        <v>308.94993354009699</v>
      </c>
      <c r="Q409">
        <v>0.25615323084951303</v>
      </c>
    </row>
    <row r="410" spans="1:17" x14ac:dyDescent="0.3">
      <c r="A410" t="s">
        <v>932</v>
      </c>
      <c r="B410" t="s">
        <v>933</v>
      </c>
      <c r="C410" t="s">
        <v>3128</v>
      </c>
      <c r="D410" t="s">
        <v>594</v>
      </c>
      <c r="E410">
        <v>15654.03688684</v>
      </c>
      <c r="F410">
        <v>499.4</v>
      </c>
      <c r="G410">
        <v>0.78616137589062796</v>
      </c>
      <c r="H410">
        <v>-10.251819665276701</v>
      </c>
      <c r="I410">
        <v>-27.183313936723899</v>
      </c>
      <c r="J410">
        <v>1.4543412517915</v>
      </c>
      <c r="K410">
        <v>570.632203172304</v>
      </c>
      <c r="L410">
        <v>581.34434885073904</v>
      </c>
      <c r="M410">
        <v>37.699015763858398</v>
      </c>
      <c r="N410">
        <v>0.76090881897200602</v>
      </c>
      <c r="O410">
        <v>56.637965558670402</v>
      </c>
      <c r="P410">
        <v>35.577575675308701</v>
      </c>
      <c r="Q410">
        <v>0.124174546210195</v>
      </c>
    </row>
    <row r="411" spans="1:17" x14ac:dyDescent="0.3">
      <c r="A411" t="s">
        <v>934</v>
      </c>
      <c r="B411" t="s">
        <v>935</v>
      </c>
      <c r="C411" t="s">
        <v>3114</v>
      </c>
      <c r="D411" t="s">
        <v>936</v>
      </c>
      <c r="E411">
        <v>15636.3697915799</v>
      </c>
      <c r="F411">
        <v>2576.5500000000002</v>
      </c>
      <c r="G411">
        <v>67.135932705081501</v>
      </c>
      <c r="H411">
        <v>2.31841363919066</v>
      </c>
      <c r="I411">
        <v>32.430077454717299</v>
      </c>
      <c r="J411">
        <v>-4.1348962223572201</v>
      </c>
      <c r="K411">
        <v>2616.6961449503401</v>
      </c>
      <c r="L411">
        <v>2034.1883269669099</v>
      </c>
      <c r="M411">
        <v>38.816676913301997</v>
      </c>
      <c r="N411">
        <v>1.0892939396003101</v>
      </c>
      <c r="O411">
        <v>17.932894762376002</v>
      </c>
      <c r="P411">
        <v>110.227643603133</v>
      </c>
    </row>
    <row r="412" spans="1:17" x14ac:dyDescent="0.3">
      <c r="A412" t="s">
        <v>937</v>
      </c>
      <c r="B412" t="s">
        <v>938</v>
      </c>
      <c r="C412" t="s">
        <v>3123</v>
      </c>
      <c r="D412" t="s">
        <v>939</v>
      </c>
      <c r="E412">
        <v>15528.3386832</v>
      </c>
      <c r="F412">
        <v>1304.8</v>
      </c>
      <c r="G412">
        <v>42.607554810489397</v>
      </c>
      <c r="H412">
        <v>-10.569163641713301</v>
      </c>
      <c r="I412">
        <v>-21.769838946203201</v>
      </c>
      <c r="J412">
        <v>-7.5172083611574196</v>
      </c>
      <c r="K412">
        <v>1326.17145644824</v>
      </c>
      <c r="L412">
        <v>1256.63476039527</v>
      </c>
      <c r="M412">
        <v>24.0448176494324</v>
      </c>
      <c r="N412">
        <v>1.5528317172469801</v>
      </c>
      <c r="O412">
        <v>29.904966278356799</v>
      </c>
      <c r="P412">
        <v>75.837207735327794</v>
      </c>
      <c r="Q412">
        <v>0.17149783233722199</v>
      </c>
    </row>
    <row r="413" spans="1:17" hidden="1" x14ac:dyDescent="0.3">
      <c r="A413" t="s">
        <v>940</v>
      </c>
      <c r="B413" t="s">
        <v>941</v>
      </c>
      <c r="C413" t="s">
        <v>3127</v>
      </c>
      <c r="D413" t="s">
        <v>737</v>
      </c>
      <c r="E413">
        <v>15502.9956089399</v>
      </c>
      <c r="F413">
        <v>874.35</v>
      </c>
      <c r="G413">
        <v>-0.44012101149918598</v>
      </c>
      <c r="H413">
        <v>-0.88775929413179999</v>
      </c>
      <c r="I413">
        <v>0.86367560973831603</v>
      </c>
      <c r="J413">
        <v>0.48924806397804099</v>
      </c>
      <c r="K413">
        <v>884.84968646937898</v>
      </c>
      <c r="L413">
        <v>835.78487461367297</v>
      </c>
      <c r="M413">
        <v>63.673105172010501</v>
      </c>
      <c r="N413">
        <v>0.62864437310709897</v>
      </c>
      <c r="O413">
        <v>7.3826270944129897</v>
      </c>
      <c r="P413">
        <v>29.914415619149501</v>
      </c>
      <c r="Q413">
        <v>-2.790653939747E-3</v>
      </c>
    </row>
    <row r="414" spans="1:17" x14ac:dyDescent="0.3">
      <c r="A414" t="s">
        <v>942</v>
      </c>
      <c r="B414" t="s">
        <v>943</v>
      </c>
      <c r="C414" t="s">
        <v>3119</v>
      </c>
      <c r="D414" t="s">
        <v>120</v>
      </c>
      <c r="E414">
        <v>15413.1567498</v>
      </c>
      <c r="F414">
        <v>437.4</v>
      </c>
      <c r="G414">
        <v>85.9392729303555</v>
      </c>
      <c r="H414">
        <v>11.203519549744</v>
      </c>
      <c r="I414">
        <v>74.418483619685901</v>
      </c>
      <c r="J414">
        <v>5.0734744615956799</v>
      </c>
      <c r="K414">
        <v>426.47015573889797</v>
      </c>
      <c r="L414">
        <v>313.49864255281699</v>
      </c>
      <c r="M414">
        <v>51.0840651367592</v>
      </c>
      <c r="N414">
        <v>0.46296802664400599</v>
      </c>
      <c r="O414">
        <v>20.027434842249601</v>
      </c>
      <c r="P414">
        <v>142.66296809986099</v>
      </c>
      <c r="Q414">
        <v>0.17485281060546601</v>
      </c>
    </row>
    <row r="415" spans="1:17" x14ac:dyDescent="0.3">
      <c r="A415" t="s">
        <v>944</v>
      </c>
      <c r="B415" t="s">
        <v>945</v>
      </c>
      <c r="C415" t="s">
        <v>3118</v>
      </c>
      <c r="D415" t="s">
        <v>522</v>
      </c>
      <c r="E415">
        <v>15335.810387449999</v>
      </c>
      <c r="F415">
        <v>553.25</v>
      </c>
      <c r="G415">
        <v>63.182521870684802</v>
      </c>
      <c r="H415">
        <v>-5.3274386420913302</v>
      </c>
      <c r="I415">
        <v>0.37687278756688197</v>
      </c>
      <c r="J415">
        <v>-3.28840618484021</v>
      </c>
      <c r="K415">
        <v>592.36255584845503</v>
      </c>
      <c r="L415">
        <v>527.26855610888595</v>
      </c>
      <c r="M415">
        <v>30.857172511656799</v>
      </c>
      <c r="N415">
        <v>0.50713375223504498</v>
      </c>
      <c r="O415">
        <v>30.863081789426101</v>
      </c>
      <c r="P415">
        <v>102.61856802783301</v>
      </c>
      <c r="Q415">
        <v>0.223556594111604</v>
      </c>
    </row>
    <row r="416" spans="1:17" x14ac:dyDescent="0.3">
      <c r="A416" t="s">
        <v>946</v>
      </c>
      <c r="B416" t="s">
        <v>947</v>
      </c>
      <c r="C416" t="s">
        <v>3126</v>
      </c>
      <c r="D416" t="s">
        <v>406</v>
      </c>
      <c r="E416">
        <v>15334.739791874999</v>
      </c>
      <c r="F416">
        <v>1214.75</v>
      </c>
      <c r="G416">
        <v>63.756683773904903</v>
      </c>
      <c r="H416">
        <v>21.154510800991702</v>
      </c>
      <c r="I416">
        <v>93.072173990363893</v>
      </c>
      <c r="J416">
        <v>28.2161400532984</v>
      </c>
      <c r="K416">
        <v>1039.0519806642601</v>
      </c>
      <c r="L416">
        <v>825.49877043629795</v>
      </c>
      <c r="M416">
        <v>77.658621025337695</v>
      </c>
      <c r="N416">
        <v>1.1864798370474801</v>
      </c>
      <c r="O416">
        <v>9.9773615970364293</v>
      </c>
      <c r="P416">
        <v>169.944444444444</v>
      </c>
      <c r="Q416">
        <v>0.113799900804221</v>
      </c>
    </row>
    <row r="417" spans="1:17" x14ac:dyDescent="0.3">
      <c r="A417" t="s">
        <v>948</v>
      </c>
      <c r="B417" t="s">
        <v>949</v>
      </c>
      <c r="C417" t="s">
        <v>3129</v>
      </c>
      <c r="D417" t="s">
        <v>950</v>
      </c>
      <c r="E417">
        <v>15328.464472079901</v>
      </c>
      <c r="F417">
        <v>1561.05</v>
      </c>
      <c r="G417">
        <v>-28.972010702095599</v>
      </c>
      <c r="H417">
        <v>-3.6477646844113001</v>
      </c>
      <c r="I417">
        <v>7.0063431716400801</v>
      </c>
      <c r="J417">
        <v>-0.14429103347987601</v>
      </c>
      <c r="K417">
        <v>1570.15958465623</v>
      </c>
      <c r="L417">
        <v>1514.21287785255</v>
      </c>
      <c r="M417">
        <v>37.6681594406027</v>
      </c>
      <c r="N417">
        <v>1.1329537753805301</v>
      </c>
      <c r="O417">
        <v>17.2544120944236</v>
      </c>
      <c r="P417">
        <v>29.633781763826601</v>
      </c>
      <c r="Q417">
        <v>-5.2623409125053998E-2</v>
      </c>
    </row>
    <row r="418" spans="1:17" x14ac:dyDescent="0.3">
      <c r="A418" t="s">
        <v>951</v>
      </c>
      <c r="B418" t="s">
        <v>952</v>
      </c>
      <c r="C418" t="s">
        <v>3124</v>
      </c>
      <c r="D418" t="s">
        <v>128</v>
      </c>
      <c r="E418">
        <v>15288.53622</v>
      </c>
      <c r="F418">
        <v>2550</v>
      </c>
      <c r="G418">
        <v>-30.370460964263799</v>
      </c>
      <c r="H418">
        <v>-6.8038641140972898</v>
      </c>
      <c r="I418">
        <v>-11.2313393794732</v>
      </c>
      <c r="J418">
        <v>4.03603331984952</v>
      </c>
      <c r="K418">
        <v>2830.0331383534999</v>
      </c>
      <c r="L418">
        <v>2779.2731429137798</v>
      </c>
      <c r="M418">
        <v>33.856698341165099</v>
      </c>
      <c r="N418">
        <v>2.2476491997575501</v>
      </c>
      <c r="O418">
        <v>25.427450980392099</v>
      </c>
      <c r="P418">
        <v>14.3497757847533</v>
      </c>
      <c r="Q418">
        <v>-8.0242023179133995E-2</v>
      </c>
    </row>
    <row r="419" spans="1:17" x14ac:dyDescent="0.3">
      <c r="A419" t="s">
        <v>953</v>
      </c>
      <c r="B419" t="s">
        <v>954</v>
      </c>
      <c r="C419" t="s">
        <v>3116</v>
      </c>
      <c r="D419" t="s">
        <v>51</v>
      </c>
      <c r="E419">
        <v>15116.494209029999</v>
      </c>
      <c r="F419">
        <v>6563.65</v>
      </c>
      <c r="G419">
        <v>13.504105370266201</v>
      </c>
      <c r="H419">
        <v>-0.24766143532700999</v>
      </c>
      <c r="I419">
        <v>18.3681498176567</v>
      </c>
      <c r="J419">
        <v>-2.3539547800221499</v>
      </c>
      <c r="K419">
        <v>6782.8949911401696</v>
      </c>
      <c r="L419">
        <v>6139.4892378695404</v>
      </c>
      <c r="M419">
        <v>33.264149947509097</v>
      </c>
      <c r="N419">
        <v>0.76652214045754596</v>
      </c>
      <c r="O419">
        <v>15.7892331248619</v>
      </c>
      <c r="P419">
        <v>42.887830894950902</v>
      </c>
      <c r="Q419">
        <v>2.0904645145088999E-2</v>
      </c>
    </row>
    <row r="420" spans="1:17" x14ac:dyDescent="0.3">
      <c r="A420" t="s">
        <v>955</v>
      </c>
      <c r="B420" t="s">
        <v>956</v>
      </c>
      <c r="C420" t="s">
        <v>3115</v>
      </c>
      <c r="D420" t="s">
        <v>48</v>
      </c>
      <c r="E420">
        <v>15056.143424595</v>
      </c>
      <c r="F420">
        <v>1556.65</v>
      </c>
      <c r="G420">
        <v>12.399360097326401</v>
      </c>
      <c r="H420">
        <v>-4.0888513776156099</v>
      </c>
      <c r="I420">
        <v>5.9733552232028098</v>
      </c>
      <c r="J420">
        <v>1.2319023164137299</v>
      </c>
      <c r="K420">
        <v>1611.77248746445</v>
      </c>
      <c r="L420">
        <v>1513.8773312967201</v>
      </c>
      <c r="M420">
        <v>40.5930638839097</v>
      </c>
      <c r="N420">
        <v>0.67441218812649995</v>
      </c>
      <c r="O420">
        <v>19.487360678379801</v>
      </c>
      <c r="P420">
        <v>51.875701253719697</v>
      </c>
      <c r="Q420">
        <v>-6.4340681367356004E-2</v>
      </c>
    </row>
    <row r="421" spans="1:17" x14ac:dyDescent="0.3">
      <c r="A421" t="s">
        <v>957</v>
      </c>
      <c r="B421" t="s">
        <v>958</v>
      </c>
      <c r="C421" t="s">
        <v>3116</v>
      </c>
      <c r="D421" t="s">
        <v>51</v>
      </c>
      <c r="E421">
        <v>15046.5152232</v>
      </c>
      <c r="F421">
        <v>1979.5</v>
      </c>
      <c r="G421">
        <v>67.877151283454694</v>
      </c>
      <c r="H421">
        <v>3.37735525093751</v>
      </c>
      <c r="I421">
        <v>38.2526292284373</v>
      </c>
      <c r="J421">
        <v>0.112555040284479</v>
      </c>
      <c r="K421">
        <v>1855.5346987053999</v>
      </c>
      <c r="L421">
        <v>1570.0903980804001</v>
      </c>
      <c r="M421">
        <v>49.633142920866099</v>
      </c>
      <c r="N421">
        <v>0.29990394628424999</v>
      </c>
      <c r="O421">
        <v>9.0578428896185894</v>
      </c>
      <c r="P421">
        <v>97.732494256318006</v>
      </c>
      <c r="Q421">
        <v>9.7236564871939005E-2</v>
      </c>
    </row>
    <row r="422" spans="1:17" x14ac:dyDescent="0.3">
      <c r="A422" t="s">
        <v>959</v>
      </c>
      <c r="B422" t="s">
        <v>960</v>
      </c>
      <c r="C422" t="s">
        <v>3116</v>
      </c>
      <c r="D422" t="s">
        <v>250</v>
      </c>
      <c r="E422">
        <v>15031.72704</v>
      </c>
      <c r="F422">
        <v>1480.2</v>
      </c>
      <c r="G422">
        <v>2.99510551357921</v>
      </c>
      <c r="H422">
        <v>10.1488214966637</v>
      </c>
      <c r="I422">
        <v>-4.4514783331895701E-2</v>
      </c>
      <c r="J422">
        <v>9.8646045902364001</v>
      </c>
      <c r="K422">
        <v>1366.8936238389999</v>
      </c>
      <c r="L422">
        <v>1265.9961603321101</v>
      </c>
      <c r="M422">
        <v>60.952238175564901</v>
      </c>
      <c r="N422">
        <v>0.59017196857741205</v>
      </c>
      <c r="O422">
        <v>11.4038643426563</v>
      </c>
      <c r="P422">
        <v>49.070950198902203</v>
      </c>
      <c r="Q422">
        <v>0.14329215418313099</v>
      </c>
    </row>
    <row r="423" spans="1:17" hidden="1" x14ac:dyDescent="0.3">
      <c r="A423" t="s">
        <v>961</v>
      </c>
      <c r="B423" t="s">
        <v>962</v>
      </c>
      <c r="C423" t="s">
        <v>3127</v>
      </c>
      <c r="D423" t="s">
        <v>48</v>
      </c>
      <c r="E423">
        <v>15027.14292135</v>
      </c>
      <c r="F423">
        <v>1441.5</v>
      </c>
      <c r="G423">
        <v>395.58942427266902</v>
      </c>
      <c r="H423">
        <v>-22.7510645678353</v>
      </c>
      <c r="I423">
        <v>-49.566484225258101</v>
      </c>
      <c r="J423">
        <v>-7.7829490288698597</v>
      </c>
      <c r="K423">
        <v>1653.3443865593999</v>
      </c>
      <c r="L423">
        <v>1518.66871742085</v>
      </c>
      <c r="M423">
        <v>14.376729342525101</v>
      </c>
      <c r="N423">
        <v>0.74120851879812</v>
      </c>
      <c r="O423">
        <v>110.735345126604</v>
      </c>
      <c r="P423">
        <v>448.30734119437</v>
      </c>
      <c r="Q423">
        <v>0.26021681949206898</v>
      </c>
    </row>
    <row r="424" spans="1:17" x14ac:dyDescent="0.3">
      <c r="A424" t="s">
        <v>963</v>
      </c>
      <c r="B424" t="s">
        <v>964</v>
      </c>
      <c r="C424" t="s">
        <v>3112</v>
      </c>
      <c r="D424" t="s">
        <v>137</v>
      </c>
      <c r="E424">
        <v>15022.921361148001</v>
      </c>
      <c r="F424">
        <v>57.48</v>
      </c>
      <c r="G424">
        <v>128.299971265718</v>
      </c>
      <c r="H424">
        <v>-14.3017203891375</v>
      </c>
      <c r="I424">
        <v>18.649902492237199</v>
      </c>
      <c r="J424">
        <v>-0.43095388840022802</v>
      </c>
      <c r="K424">
        <v>63.213454504982202</v>
      </c>
      <c r="L424">
        <v>56.516196807271797</v>
      </c>
      <c r="M424">
        <v>33.1597693380035</v>
      </c>
      <c r="N424">
        <v>0.39521159080618801</v>
      </c>
      <c r="O424">
        <v>59.011830201809303</v>
      </c>
      <c r="P424">
        <v>168.59813084112099</v>
      </c>
      <c r="Q424">
        <v>0.13281038547726401</v>
      </c>
    </row>
    <row r="425" spans="1:17" x14ac:dyDescent="0.3">
      <c r="A425" t="s">
        <v>965</v>
      </c>
      <c r="B425" t="s">
        <v>966</v>
      </c>
      <c r="C425" t="s">
        <v>3111</v>
      </c>
      <c r="D425" t="s">
        <v>21</v>
      </c>
      <c r="E425">
        <v>14955.5222713</v>
      </c>
      <c r="F425">
        <v>2653.25</v>
      </c>
      <c r="G425">
        <v>225.14375473847599</v>
      </c>
      <c r="H425">
        <v>4.9908052135012202</v>
      </c>
      <c r="I425">
        <v>50.209488016653502</v>
      </c>
      <c r="J425">
        <v>-3.6265391849127302</v>
      </c>
      <c r="K425">
        <v>2563.6458416768601</v>
      </c>
      <c r="L425">
        <v>2105.26947245052</v>
      </c>
      <c r="M425">
        <v>42.292641443677198</v>
      </c>
      <c r="N425">
        <v>1.2804468365230199</v>
      </c>
      <c r="O425">
        <v>11.1768585696786</v>
      </c>
      <c r="P425">
        <v>257.24384004308598</v>
      </c>
    </row>
    <row r="426" spans="1:17" hidden="1" x14ac:dyDescent="0.3">
      <c r="A426" t="s">
        <v>967</v>
      </c>
      <c r="B426" t="s">
        <v>968</v>
      </c>
      <c r="C426" t="s">
        <v>3116</v>
      </c>
      <c r="D426" t="s">
        <v>465</v>
      </c>
      <c r="E426">
        <v>14872.955383439999</v>
      </c>
      <c r="F426">
        <v>621.6</v>
      </c>
      <c r="G426">
        <v>-18.285980739886199</v>
      </c>
      <c r="H426">
        <v>1.32133250154239</v>
      </c>
      <c r="I426">
        <v>1.20094682362837</v>
      </c>
      <c r="J426">
        <v>-0.77879032559430805</v>
      </c>
      <c r="K426">
        <v>652.63694144002898</v>
      </c>
      <c r="M426">
        <v>40.697720906388497</v>
      </c>
      <c r="N426">
        <v>0.73801911256077801</v>
      </c>
      <c r="O426">
        <v>18.452380952380899</v>
      </c>
      <c r="P426">
        <v>32.227185705169099</v>
      </c>
    </row>
    <row r="427" spans="1:17" x14ac:dyDescent="0.3">
      <c r="A427" t="s">
        <v>969</v>
      </c>
      <c r="B427" t="s">
        <v>970</v>
      </c>
      <c r="C427" t="s">
        <v>3126</v>
      </c>
      <c r="D427" t="s">
        <v>473</v>
      </c>
      <c r="E427">
        <v>14620.82275512</v>
      </c>
      <c r="F427">
        <v>4768.7</v>
      </c>
      <c r="G427">
        <v>-23.234955976759998</v>
      </c>
      <c r="H427">
        <v>-6.7777883845149596</v>
      </c>
      <c r="I427">
        <v>0.94789306986651001</v>
      </c>
      <c r="J427">
        <v>-3.87528622076336</v>
      </c>
      <c r="K427">
        <v>5089.3603846856904</v>
      </c>
      <c r="L427">
        <v>4918.4985313459101</v>
      </c>
      <c r="M427">
        <v>26.0035603702289</v>
      </c>
      <c r="N427">
        <v>0.51068923312038805</v>
      </c>
      <c r="O427">
        <v>24.957535596703501</v>
      </c>
      <c r="P427">
        <v>18.594876896294402</v>
      </c>
      <c r="Q427">
        <v>1.8481615034201E-2</v>
      </c>
    </row>
    <row r="428" spans="1:17" x14ac:dyDescent="0.3">
      <c r="A428" t="s">
        <v>971</v>
      </c>
      <c r="B428" t="s">
        <v>972</v>
      </c>
      <c r="C428" t="s">
        <v>594</v>
      </c>
      <c r="D428" t="s">
        <v>594</v>
      </c>
      <c r="E428">
        <v>14422.091554068</v>
      </c>
      <c r="F428">
        <v>151.91</v>
      </c>
      <c r="G428">
        <v>-28.008731954472399</v>
      </c>
      <c r="H428">
        <v>-2.4917471168149299</v>
      </c>
      <c r="I428">
        <v>-6.3388739081469296</v>
      </c>
      <c r="J428">
        <v>-2.5940363534903699</v>
      </c>
      <c r="K428">
        <v>166.91644995674599</v>
      </c>
      <c r="L428">
        <v>158.35927762972401</v>
      </c>
      <c r="M428">
        <v>35.041130874494101</v>
      </c>
      <c r="N428">
        <v>0.55359085699687904</v>
      </c>
      <c r="O428">
        <v>40.181686524916003</v>
      </c>
      <c r="P428">
        <v>23.856502242152398</v>
      </c>
      <c r="Q428">
        <v>-8.1530048859200007E-3</v>
      </c>
    </row>
    <row r="429" spans="1:17" x14ac:dyDescent="0.3">
      <c r="A429" t="s">
        <v>973</v>
      </c>
      <c r="B429" t="s">
        <v>974</v>
      </c>
      <c r="C429" t="s">
        <v>3123</v>
      </c>
      <c r="D429" t="s">
        <v>267</v>
      </c>
      <c r="E429">
        <v>14388.10330194</v>
      </c>
      <c r="F429">
        <v>1811.9</v>
      </c>
      <c r="G429">
        <v>79.0356489714205</v>
      </c>
      <c r="H429">
        <v>6.6381710330875201</v>
      </c>
      <c r="I429">
        <v>30.343465832343998</v>
      </c>
      <c r="J429">
        <v>2.8588454646703698</v>
      </c>
      <c r="K429">
        <v>1781.65333042817</v>
      </c>
      <c r="L429">
        <v>1593.45088822395</v>
      </c>
      <c r="M429">
        <v>56.366051657790102</v>
      </c>
      <c r="N429">
        <v>1.87106104853208</v>
      </c>
      <c r="O429">
        <v>48.131795352944401</v>
      </c>
      <c r="P429">
        <v>125.571117335823</v>
      </c>
      <c r="Q429">
        <v>0.15038445728641101</v>
      </c>
    </row>
    <row r="430" spans="1:17" x14ac:dyDescent="0.3">
      <c r="A430" t="s">
        <v>975</v>
      </c>
      <c r="B430" t="s">
        <v>976</v>
      </c>
      <c r="C430" t="s">
        <v>3121</v>
      </c>
      <c r="D430" t="s">
        <v>977</v>
      </c>
      <c r="E430">
        <v>14288.491275386999</v>
      </c>
      <c r="F430">
        <v>182.77</v>
      </c>
      <c r="G430">
        <v>-2.0246207689723401</v>
      </c>
      <c r="H430">
        <v>-5.4738842014562801</v>
      </c>
      <c r="I430">
        <v>-24.070435723983799</v>
      </c>
      <c r="J430">
        <v>-1.7390634954567299</v>
      </c>
      <c r="K430">
        <v>185.072557161189</v>
      </c>
      <c r="L430">
        <v>193.27483834973199</v>
      </c>
      <c r="M430">
        <v>35.388271026525203</v>
      </c>
      <c r="N430">
        <v>1.8695813208326999</v>
      </c>
      <c r="O430">
        <v>29.972096077036699</v>
      </c>
      <c r="P430">
        <v>28.530239099859301</v>
      </c>
      <c r="Q430">
        <v>-4.1232744590979998E-3</v>
      </c>
    </row>
    <row r="431" spans="1:17" x14ac:dyDescent="0.3">
      <c r="A431" t="s">
        <v>978</v>
      </c>
      <c r="B431" t="s">
        <v>979</v>
      </c>
      <c r="C431" t="s">
        <v>3110</v>
      </c>
      <c r="D431" t="s">
        <v>191</v>
      </c>
      <c r="E431">
        <v>14242.767809819999</v>
      </c>
      <c r="F431">
        <v>1441.9</v>
      </c>
      <c r="G431">
        <v>14.5921405622829</v>
      </c>
      <c r="H431">
        <v>-20.726289316618502</v>
      </c>
      <c r="I431">
        <v>-7.7906095416243097</v>
      </c>
      <c r="J431">
        <v>-6.5258632389238196</v>
      </c>
      <c r="K431">
        <v>1726.76692305554</v>
      </c>
      <c r="L431">
        <v>1567.5743255945399</v>
      </c>
      <c r="M431">
        <v>18.831431991812401</v>
      </c>
      <c r="N431">
        <v>1.5530332503611499</v>
      </c>
      <c r="O431">
        <v>37.873638948609397</v>
      </c>
      <c r="P431">
        <v>44.334334334334301</v>
      </c>
      <c r="Q431">
        <v>2.8649249215211999E-2</v>
      </c>
    </row>
    <row r="432" spans="1:17" hidden="1" x14ac:dyDescent="0.3">
      <c r="A432" t="s">
        <v>980</v>
      </c>
      <c r="B432" t="s">
        <v>981</v>
      </c>
      <c r="C432" t="s">
        <v>3127</v>
      </c>
      <c r="D432" t="s">
        <v>51</v>
      </c>
      <c r="E432">
        <v>14206.38135688</v>
      </c>
      <c r="F432">
        <v>902.6</v>
      </c>
      <c r="G432">
        <v>-13.8103374731611</v>
      </c>
      <c r="H432">
        <v>11.623897555484699</v>
      </c>
      <c r="I432">
        <v>5.6765900903533799</v>
      </c>
      <c r="J432">
        <v>0.16845420960740601</v>
      </c>
      <c r="K432">
        <v>884.25230557775296</v>
      </c>
      <c r="M432">
        <v>55.153042932664903</v>
      </c>
      <c r="O432">
        <v>30.279193441169902</v>
      </c>
      <c r="P432">
        <v>24.496551724137898</v>
      </c>
    </row>
    <row r="433" spans="1:17" x14ac:dyDescent="0.3">
      <c r="A433" t="s">
        <v>982</v>
      </c>
      <c r="B433" t="s">
        <v>983</v>
      </c>
      <c r="C433" t="s">
        <v>3113</v>
      </c>
      <c r="D433" t="s">
        <v>27</v>
      </c>
      <c r="E433">
        <v>14190.8203702929</v>
      </c>
      <c r="F433">
        <v>72.59</v>
      </c>
      <c r="G433">
        <v>-42.464244992546199</v>
      </c>
      <c r="H433">
        <v>-10.703776179132101</v>
      </c>
      <c r="I433">
        <v>-19.424448688496899</v>
      </c>
      <c r="J433">
        <v>-3.4687297563227402</v>
      </c>
      <c r="K433">
        <v>82.225627120525004</v>
      </c>
      <c r="L433">
        <v>84.785215238277303</v>
      </c>
      <c r="M433">
        <v>29.8409064773216</v>
      </c>
      <c r="N433">
        <v>0.50851813827706205</v>
      </c>
      <c r="O433">
        <v>53.464664554346299</v>
      </c>
      <c r="P433">
        <v>11.591083781706301</v>
      </c>
      <c r="Q433">
        <v>3.5110901616334997E-2</v>
      </c>
    </row>
    <row r="434" spans="1:17" x14ac:dyDescent="0.3">
      <c r="A434" t="s">
        <v>984</v>
      </c>
      <c r="B434" t="s">
        <v>985</v>
      </c>
      <c r="C434" t="s">
        <v>3126</v>
      </c>
      <c r="D434" t="s">
        <v>986</v>
      </c>
      <c r="E434">
        <v>14159.20541814</v>
      </c>
      <c r="F434">
        <v>797.4</v>
      </c>
      <c r="G434">
        <v>44.206612142572602</v>
      </c>
      <c r="H434">
        <v>-3.5904349748818198</v>
      </c>
      <c r="I434">
        <v>21.245050270893401</v>
      </c>
      <c r="J434">
        <v>0.18602143159658799</v>
      </c>
      <c r="K434">
        <v>801.15200513166599</v>
      </c>
      <c r="L434">
        <v>717.60530537583202</v>
      </c>
      <c r="M434">
        <v>34.425609851803102</v>
      </c>
      <c r="N434">
        <v>0.55539490983255801</v>
      </c>
      <c r="O434">
        <v>9.7943315776273003</v>
      </c>
      <c r="P434">
        <v>74.638633377135307</v>
      </c>
      <c r="Q434">
        <v>4.8488203679086003E-2</v>
      </c>
    </row>
    <row r="435" spans="1:17" x14ac:dyDescent="0.3">
      <c r="A435" t="s">
        <v>987</v>
      </c>
      <c r="B435" t="s">
        <v>988</v>
      </c>
      <c r="C435" t="s">
        <v>3115</v>
      </c>
      <c r="D435" t="s">
        <v>465</v>
      </c>
      <c r="E435">
        <v>14153.781144299999</v>
      </c>
      <c r="F435">
        <v>294.5</v>
      </c>
      <c r="G435">
        <v>3.3390982812157598E-2</v>
      </c>
      <c r="H435">
        <v>-10.7088642963762</v>
      </c>
      <c r="I435">
        <v>-21.5749509380836</v>
      </c>
      <c r="J435">
        <v>0.57442110891133602</v>
      </c>
      <c r="K435">
        <v>320.49353481209499</v>
      </c>
      <c r="L435">
        <v>321.18615922106699</v>
      </c>
      <c r="M435">
        <v>44.959215442840701</v>
      </c>
      <c r="N435">
        <v>0.620460303664914</v>
      </c>
      <c r="O435">
        <v>40.229202037351399</v>
      </c>
      <c r="P435">
        <v>35.246842709529197</v>
      </c>
      <c r="Q435">
        <v>8.0617332235509001E-2</v>
      </c>
    </row>
    <row r="436" spans="1:17" x14ac:dyDescent="0.3">
      <c r="A436" t="s">
        <v>989</v>
      </c>
      <c r="B436" t="s">
        <v>990</v>
      </c>
      <c r="C436" t="s">
        <v>3123</v>
      </c>
      <c r="D436" t="s">
        <v>267</v>
      </c>
      <c r="E436">
        <v>14138.946232800001</v>
      </c>
      <c r="F436">
        <v>812.4</v>
      </c>
      <c r="G436">
        <v>8.7065965660707292</v>
      </c>
      <c r="H436">
        <v>-5.2048218241265198</v>
      </c>
      <c r="I436">
        <v>-17.6531720927522</v>
      </c>
      <c r="J436">
        <v>-8.1751861548556093</v>
      </c>
      <c r="K436">
        <v>885.98797598146803</v>
      </c>
      <c r="L436">
        <v>845.42333173733402</v>
      </c>
      <c r="M436">
        <v>12.822803311415701</v>
      </c>
      <c r="N436">
        <v>1.34009312651866</v>
      </c>
      <c r="O436">
        <v>30.477597242737499</v>
      </c>
      <c r="P436">
        <v>40.458859938795598</v>
      </c>
      <c r="Q436">
        <v>0.135082289307491</v>
      </c>
    </row>
    <row r="437" spans="1:17" hidden="1" x14ac:dyDescent="0.3">
      <c r="A437" t="s">
        <v>991</v>
      </c>
      <c r="B437" t="s">
        <v>992</v>
      </c>
      <c r="C437" t="s">
        <v>3127</v>
      </c>
      <c r="D437" t="s">
        <v>163</v>
      </c>
      <c r="E437">
        <v>14064.999336715</v>
      </c>
      <c r="F437">
        <v>11674.55</v>
      </c>
      <c r="G437">
        <v>293.87160523378901</v>
      </c>
      <c r="H437">
        <v>-4.1618635463103901</v>
      </c>
      <c r="I437">
        <v>42.910038097388302</v>
      </c>
      <c r="J437">
        <v>3.8023280194264899</v>
      </c>
      <c r="K437">
        <v>11624.9888892775</v>
      </c>
      <c r="L437">
        <v>8634.5277862492603</v>
      </c>
      <c r="M437">
        <v>44.052792669464303</v>
      </c>
      <c r="N437">
        <v>0.45509036679916598</v>
      </c>
      <c r="O437">
        <v>19.062404974924</v>
      </c>
      <c r="P437">
        <v>349.66105611832199</v>
      </c>
      <c r="Q437">
        <v>0.22441111019802901</v>
      </c>
    </row>
    <row r="438" spans="1:17" x14ac:dyDescent="0.3">
      <c r="A438" t="s">
        <v>993</v>
      </c>
      <c r="B438" t="s">
        <v>994</v>
      </c>
      <c r="C438" t="s">
        <v>3116</v>
      </c>
      <c r="D438" t="s">
        <v>51</v>
      </c>
      <c r="E438">
        <v>14028.225545699999</v>
      </c>
      <c r="F438">
        <v>1525.5</v>
      </c>
      <c r="G438">
        <v>184.89221837628401</v>
      </c>
      <c r="H438">
        <v>11.400666158712401</v>
      </c>
      <c r="I438">
        <v>62.567428189574301</v>
      </c>
      <c r="J438">
        <v>-2.9025960822666699</v>
      </c>
      <c r="K438">
        <v>1413.5078605419201</v>
      </c>
      <c r="L438">
        <v>1063.03627147676</v>
      </c>
      <c r="M438">
        <v>37.505935600857697</v>
      </c>
      <c r="N438">
        <v>0.97725733436304896</v>
      </c>
      <c r="O438">
        <v>9.8000655522779407</v>
      </c>
      <c r="P438">
        <v>226.65952890792201</v>
      </c>
      <c r="Q438">
        <v>0.12286540830829799</v>
      </c>
    </row>
    <row r="439" spans="1:17" x14ac:dyDescent="0.3">
      <c r="A439" t="s">
        <v>995</v>
      </c>
      <c r="B439" t="s">
        <v>996</v>
      </c>
      <c r="C439" t="s">
        <v>3121</v>
      </c>
      <c r="D439" t="s">
        <v>730</v>
      </c>
      <c r="E439">
        <v>14021.026987775</v>
      </c>
      <c r="F439">
        <v>2984.75</v>
      </c>
      <c r="G439">
        <v>23.776462280856599</v>
      </c>
      <c r="H439">
        <v>1.49449909418003</v>
      </c>
      <c r="I439">
        <v>13.4717756042083</v>
      </c>
      <c r="J439">
        <v>0.62911222151615298</v>
      </c>
      <c r="K439">
        <v>2844.9190309791402</v>
      </c>
      <c r="L439">
        <v>2549.63455599694</v>
      </c>
      <c r="M439">
        <v>46.3207531951156</v>
      </c>
      <c r="N439">
        <v>0.48694431982956599</v>
      </c>
      <c r="O439">
        <v>7.7812212078063503</v>
      </c>
      <c r="P439">
        <v>55.861618798955597</v>
      </c>
      <c r="Q439">
        <v>6.5452400899655996E-2</v>
      </c>
    </row>
    <row r="440" spans="1:17" x14ac:dyDescent="0.3">
      <c r="A440" t="s">
        <v>997</v>
      </c>
      <c r="B440" t="s">
        <v>998</v>
      </c>
      <c r="C440" t="s">
        <v>3126</v>
      </c>
      <c r="D440" t="s">
        <v>473</v>
      </c>
      <c r="E440">
        <v>13935.74385562</v>
      </c>
      <c r="F440">
        <v>741.1</v>
      </c>
      <c r="G440">
        <v>2.0010605903377101</v>
      </c>
      <c r="H440">
        <v>-9.5845481383672197</v>
      </c>
      <c r="I440">
        <v>0.69987533308458805</v>
      </c>
      <c r="J440">
        <v>-5.4720040836822603</v>
      </c>
      <c r="K440">
        <v>811.46542741090605</v>
      </c>
      <c r="L440">
        <v>742.99195496595996</v>
      </c>
      <c r="M440">
        <v>24.8608652637128</v>
      </c>
      <c r="N440">
        <v>0.70091097251398404</v>
      </c>
      <c r="O440">
        <v>25.030360275266499</v>
      </c>
      <c r="P440">
        <v>42.177458033573103</v>
      </c>
      <c r="Q440">
        <v>0.114969056608414</v>
      </c>
    </row>
    <row r="441" spans="1:17" x14ac:dyDescent="0.3">
      <c r="A441" t="s">
        <v>999</v>
      </c>
      <c r="B441" t="s">
        <v>1000</v>
      </c>
      <c r="C441" t="s">
        <v>3123</v>
      </c>
      <c r="D441" t="s">
        <v>94</v>
      </c>
      <c r="E441">
        <v>13875.62671665</v>
      </c>
      <c r="F441">
        <v>2478.5</v>
      </c>
      <c r="G441">
        <v>3.7907176815842698</v>
      </c>
      <c r="H441">
        <v>-1.5328248378551399</v>
      </c>
      <c r="I441">
        <v>-24.227184460608498</v>
      </c>
      <c r="J441">
        <v>-2.18996191491556</v>
      </c>
      <c r="K441">
        <v>2525.80795514072</v>
      </c>
      <c r="L441">
        <v>2576.15403030175</v>
      </c>
      <c r="M441">
        <v>33.079304183788899</v>
      </c>
      <c r="N441">
        <v>1.55383544360494</v>
      </c>
      <c r="O441">
        <v>47.468226750050398</v>
      </c>
      <c r="P441">
        <v>41.547687035979401</v>
      </c>
      <c r="Q441">
        <v>0.111579285934347</v>
      </c>
    </row>
    <row r="442" spans="1:17" x14ac:dyDescent="0.3">
      <c r="A442" t="s">
        <v>1001</v>
      </c>
      <c r="B442" t="s">
        <v>1002</v>
      </c>
      <c r="C442" t="s">
        <v>3117</v>
      </c>
      <c r="D442" t="s">
        <v>120</v>
      </c>
      <c r="E442">
        <v>13704.02975591</v>
      </c>
      <c r="F442">
        <v>944.45</v>
      </c>
      <c r="G442">
        <v>103.411917880302</v>
      </c>
      <c r="H442">
        <v>-14.904872626366799</v>
      </c>
      <c r="I442">
        <v>80.120987779985796</v>
      </c>
      <c r="J442">
        <v>2.4599413633480798</v>
      </c>
      <c r="K442">
        <v>990.92883283368099</v>
      </c>
      <c r="L442">
        <v>764.78582141664401</v>
      </c>
      <c r="M442">
        <v>39.874021052899501</v>
      </c>
      <c r="N442">
        <v>0.41372611611398402</v>
      </c>
      <c r="O442">
        <v>42.707395838847901</v>
      </c>
      <c r="P442">
        <v>152.45923549852901</v>
      </c>
      <c r="Q442">
        <v>0.19616951312403699</v>
      </c>
    </row>
    <row r="443" spans="1:17" x14ac:dyDescent="0.3">
      <c r="A443" t="s">
        <v>1003</v>
      </c>
      <c r="B443" t="s">
        <v>1004</v>
      </c>
      <c r="C443" t="s">
        <v>3114</v>
      </c>
      <c r="D443" t="s">
        <v>1005</v>
      </c>
      <c r="E443">
        <v>13678.437658725001</v>
      </c>
      <c r="F443">
        <v>711.45</v>
      </c>
      <c r="G443">
        <v>25.096546974654199</v>
      </c>
      <c r="H443">
        <v>2.3327346824650501</v>
      </c>
      <c r="I443">
        <v>23.0654310966843</v>
      </c>
      <c r="J443">
        <v>1.9150009199123199</v>
      </c>
      <c r="K443">
        <v>762.30088018527704</v>
      </c>
      <c r="L443">
        <v>677.78243508327296</v>
      </c>
      <c r="M443">
        <v>45.880852482289001</v>
      </c>
      <c r="N443">
        <v>0.49108040548619702</v>
      </c>
      <c r="O443">
        <v>23.227212031766101</v>
      </c>
      <c r="P443">
        <v>54.713493530499001</v>
      </c>
      <c r="Q443">
        <v>-3.6126595893400001E-4</v>
      </c>
    </row>
    <row r="444" spans="1:17" x14ac:dyDescent="0.3">
      <c r="A444" t="s">
        <v>1006</v>
      </c>
      <c r="B444" t="s">
        <v>1007</v>
      </c>
      <c r="C444" t="s">
        <v>3112</v>
      </c>
      <c r="D444" t="s">
        <v>54</v>
      </c>
      <c r="E444">
        <v>13652.145744040999</v>
      </c>
      <c r="F444">
        <v>161.29</v>
      </c>
      <c r="G444">
        <v>-6.9804062802323301</v>
      </c>
      <c r="H444">
        <v>-17.801800730390401</v>
      </c>
      <c r="I444">
        <v>-27.0952062586172</v>
      </c>
      <c r="J444">
        <v>11.737346278979301</v>
      </c>
      <c r="K444">
        <v>183.74831052813599</v>
      </c>
      <c r="L444">
        <v>184.882038305077</v>
      </c>
      <c r="M444">
        <v>42.3626249953873</v>
      </c>
      <c r="N444">
        <v>2.2596053914872098</v>
      </c>
      <c r="O444">
        <v>42.848285696571303</v>
      </c>
      <c r="P444">
        <v>23.6886503067484</v>
      </c>
      <c r="Q444">
        <v>-5.1097236608054999E-2</v>
      </c>
    </row>
    <row r="445" spans="1:17" x14ac:dyDescent="0.3">
      <c r="A445" t="s">
        <v>1008</v>
      </c>
      <c r="B445" t="s">
        <v>1009</v>
      </c>
      <c r="C445" t="s">
        <v>3119</v>
      </c>
      <c r="D445" t="s">
        <v>1010</v>
      </c>
      <c r="E445">
        <v>13615.747349679999</v>
      </c>
      <c r="F445">
        <v>2001.2</v>
      </c>
      <c r="G445">
        <v>76.383118971223396</v>
      </c>
      <c r="H445">
        <v>-17.216157095640799</v>
      </c>
      <c r="I445">
        <v>96.952370819962397</v>
      </c>
      <c r="J445">
        <v>-9.6018302340539208</v>
      </c>
      <c r="K445">
        <v>2214.8532809302201</v>
      </c>
      <c r="L445">
        <v>1630.4629815302601</v>
      </c>
      <c r="M445">
        <v>24.661320582100299</v>
      </c>
      <c r="N445">
        <v>0.70902447746796704</v>
      </c>
      <c r="O445">
        <v>34.919048570857399</v>
      </c>
      <c r="P445">
        <v>174.13698630136901</v>
      </c>
      <c r="Q445">
        <v>0.223844939975062</v>
      </c>
    </row>
    <row r="446" spans="1:17" x14ac:dyDescent="0.3">
      <c r="A446" t="s">
        <v>1011</v>
      </c>
      <c r="B446" t="s">
        <v>1012</v>
      </c>
      <c r="C446" t="s">
        <v>3119</v>
      </c>
      <c r="D446" t="s">
        <v>120</v>
      </c>
      <c r="E446">
        <v>13548.190844549999</v>
      </c>
      <c r="F446">
        <v>46.23</v>
      </c>
      <c r="G446">
        <v>-12.877449418253001</v>
      </c>
      <c r="H446">
        <v>-9.7065898480460397</v>
      </c>
      <c r="I446">
        <v>-36.005349232781903</v>
      </c>
      <c r="J446">
        <v>0.831198919902563</v>
      </c>
      <c r="K446">
        <v>50.880218793839099</v>
      </c>
      <c r="L446">
        <v>54.010421488663198</v>
      </c>
      <c r="M446">
        <v>30.965991377763999</v>
      </c>
      <c r="N446">
        <v>0.88135167948696302</v>
      </c>
      <c r="O446">
        <v>59.420289855072397</v>
      </c>
      <c r="P446">
        <v>18.084291187739399</v>
      </c>
    </row>
    <row r="447" spans="1:17" x14ac:dyDescent="0.3">
      <c r="A447" t="s">
        <v>1013</v>
      </c>
      <c r="B447" t="s">
        <v>1014</v>
      </c>
      <c r="C447" t="s">
        <v>3115</v>
      </c>
      <c r="D447" t="s">
        <v>289</v>
      </c>
      <c r="E447">
        <v>13489.7296819</v>
      </c>
      <c r="F447">
        <v>577.75</v>
      </c>
      <c r="G447">
        <v>86.775167217085993</v>
      </c>
      <c r="H447">
        <v>-6.3387500781853197</v>
      </c>
      <c r="I447">
        <v>-19.614833762286398</v>
      </c>
      <c r="J447">
        <v>-1.98175243346698</v>
      </c>
      <c r="K447">
        <v>624.00409505246103</v>
      </c>
      <c r="L447">
        <v>605.885467212408</v>
      </c>
      <c r="M447">
        <v>41.403556920294001</v>
      </c>
      <c r="N447">
        <v>1.0800656875136201</v>
      </c>
      <c r="O447">
        <v>43.314582431847597</v>
      </c>
      <c r="P447">
        <v>123.155658555426</v>
      </c>
      <c r="Q447">
        <v>2.3350967243935001E-2</v>
      </c>
    </row>
    <row r="448" spans="1:17" x14ac:dyDescent="0.3">
      <c r="A448" t="s">
        <v>1015</v>
      </c>
      <c r="B448" t="s">
        <v>1016</v>
      </c>
      <c r="C448" t="s">
        <v>3116</v>
      </c>
      <c r="D448" t="s">
        <v>51</v>
      </c>
      <c r="E448">
        <v>13446.616363679999</v>
      </c>
      <c r="F448">
        <v>554.79999999999995</v>
      </c>
      <c r="G448">
        <v>43.017353678806899</v>
      </c>
      <c r="H448">
        <v>5.3997392785917304</v>
      </c>
      <c r="I448">
        <v>23.385670386049</v>
      </c>
      <c r="J448">
        <v>-2.41395426504941E-2</v>
      </c>
      <c r="K448">
        <v>582.87754413096798</v>
      </c>
      <c r="L448">
        <v>515.24893499080702</v>
      </c>
      <c r="M448">
        <v>42.286409637441103</v>
      </c>
      <c r="N448">
        <v>0.43230768283389998</v>
      </c>
      <c r="O448">
        <v>29.956741167988401</v>
      </c>
      <c r="P448">
        <v>72.781065088757302</v>
      </c>
      <c r="Q448">
        <v>6.0333132939817E-2</v>
      </c>
    </row>
    <row r="449" spans="1:17" hidden="1" x14ac:dyDescent="0.3">
      <c r="A449" t="s">
        <v>1017</v>
      </c>
      <c r="B449" t="s">
        <v>1018</v>
      </c>
      <c r="C449" t="s">
        <v>3127</v>
      </c>
      <c r="D449" t="s">
        <v>458</v>
      </c>
      <c r="E449">
        <v>13434.294408674999</v>
      </c>
      <c r="F449">
        <v>2205.75</v>
      </c>
      <c r="G449">
        <v>-50.284506484948999</v>
      </c>
      <c r="H449">
        <v>-2.5352251800598302</v>
      </c>
      <c r="I449">
        <v>-30.7975789214345</v>
      </c>
      <c r="J449">
        <v>-3.8542286000361101</v>
      </c>
      <c r="M449">
        <v>38.924462137990197</v>
      </c>
      <c r="O449">
        <v>40.541765839283599</v>
      </c>
      <c r="P449">
        <v>7.2783424930693998</v>
      </c>
    </row>
    <row r="450" spans="1:17" x14ac:dyDescent="0.3">
      <c r="A450" t="s">
        <v>1019</v>
      </c>
      <c r="B450" t="s">
        <v>1020</v>
      </c>
      <c r="C450" t="s">
        <v>3113</v>
      </c>
      <c r="D450" t="s">
        <v>1021</v>
      </c>
      <c r="E450">
        <v>13432.877024985</v>
      </c>
      <c r="F450">
        <v>418.55</v>
      </c>
      <c r="G450">
        <v>62.351076842656497</v>
      </c>
      <c r="H450">
        <v>-8.2115839542571702</v>
      </c>
      <c r="I450">
        <v>-2.9375255951908699</v>
      </c>
      <c r="J450">
        <v>3.7758813108264899</v>
      </c>
      <c r="K450">
        <v>439.50060517209999</v>
      </c>
      <c r="L450">
        <v>411.757179714465</v>
      </c>
      <c r="M450">
        <v>45.5583529365747</v>
      </c>
      <c r="N450">
        <v>1.6701173383958601</v>
      </c>
      <c r="O450">
        <v>47.604826185640803</v>
      </c>
      <c r="P450">
        <v>90.206771188366204</v>
      </c>
      <c r="Q450">
        <v>0.114810388738724</v>
      </c>
    </row>
    <row r="451" spans="1:17" x14ac:dyDescent="0.3">
      <c r="A451" t="s">
        <v>1022</v>
      </c>
      <c r="B451" t="s">
        <v>1023</v>
      </c>
      <c r="C451" t="s">
        <v>3118</v>
      </c>
      <c r="D451" t="s">
        <v>240</v>
      </c>
      <c r="E451">
        <v>13422.662921609999</v>
      </c>
      <c r="F451">
        <v>1635.3</v>
      </c>
      <c r="G451">
        <v>16.337319341713801</v>
      </c>
      <c r="H451">
        <v>4.7264529049644901</v>
      </c>
      <c r="I451">
        <v>-12.973101942952299</v>
      </c>
      <c r="J451">
        <v>-3.2926870137289299</v>
      </c>
      <c r="K451">
        <v>1658.18702790476</v>
      </c>
      <c r="L451">
        <v>1619.67768049301</v>
      </c>
      <c r="M451">
        <v>41.597479441728801</v>
      </c>
      <c r="N451">
        <v>0.99752094218273701</v>
      </c>
      <c r="O451">
        <v>35.874151531829</v>
      </c>
      <c r="P451">
        <v>48.239133390744598</v>
      </c>
      <c r="Q451">
        <v>9.4752959592174002E-2</v>
      </c>
    </row>
    <row r="452" spans="1:17" x14ac:dyDescent="0.3">
      <c r="A452" t="s">
        <v>1024</v>
      </c>
      <c r="B452" t="s">
        <v>1025</v>
      </c>
      <c r="C452" t="s">
        <v>3123</v>
      </c>
      <c r="D452" t="s">
        <v>267</v>
      </c>
      <c r="E452">
        <v>13417.347040000001</v>
      </c>
      <c r="F452">
        <v>4250.3</v>
      </c>
      <c r="G452">
        <v>22.325944804458199</v>
      </c>
      <c r="H452">
        <v>8.4188370031401494</v>
      </c>
      <c r="I452">
        <v>-1.2879481650967799</v>
      </c>
      <c r="J452">
        <v>0.34758019710801802</v>
      </c>
      <c r="K452">
        <v>4276.8585101038998</v>
      </c>
      <c r="L452">
        <v>4000.5135110833698</v>
      </c>
      <c r="M452">
        <v>43.736461518820299</v>
      </c>
      <c r="N452">
        <v>0.75893777723313305</v>
      </c>
      <c r="O452">
        <v>17.638754911418001</v>
      </c>
      <c r="P452">
        <v>53.996376811594203</v>
      </c>
      <c r="Q452">
        <v>0.17588556852107201</v>
      </c>
    </row>
    <row r="453" spans="1:17" x14ac:dyDescent="0.3">
      <c r="A453" t="s">
        <v>1026</v>
      </c>
      <c r="B453" t="s">
        <v>1027</v>
      </c>
      <c r="C453" t="s">
        <v>3114</v>
      </c>
      <c r="D453" t="s">
        <v>986</v>
      </c>
      <c r="E453">
        <v>13306.371453975</v>
      </c>
      <c r="F453">
        <v>659.55</v>
      </c>
      <c r="G453">
        <v>33.190707954267403</v>
      </c>
      <c r="H453">
        <v>4.96941058496372</v>
      </c>
      <c r="I453">
        <v>59.062742591084103</v>
      </c>
      <c r="J453">
        <v>8.5573084161270092</v>
      </c>
      <c r="K453">
        <v>600.56069713863496</v>
      </c>
      <c r="L453">
        <v>493.94266549235903</v>
      </c>
      <c r="M453">
        <v>58.482341720696702</v>
      </c>
      <c r="N453">
        <v>0.49094037465636903</v>
      </c>
      <c r="O453">
        <v>4.8896975210370703</v>
      </c>
      <c r="P453">
        <v>92.008733624454095</v>
      </c>
      <c r="Q453">
        <v>7.2538179755015003E-2</v>
      </c>
    </row>
    <row r="454" spans="1:17" x14ac:dyDescent="0.3">
      <c r="A454" t="s">
        <v>1028</v>
      </c>
      <c r="B454" t="s">
        <v>1029</v>
      </c>
      <c r="C454" t="s">
        <v>3112</v>
      </c>
      <c r="D454" t="s">
        <v>508</v>
      </c>
      <c r="E454">
        <v>13272.238799999999</v>
      </c>
      <c r="F454">
        <v>138.86000000000001</v>
      </c>
      <c r="G454">
        <v>40.2353540264182</v>
      </c>
      <c r="H454">
        <v>-1.17719656020593</v>
      </c>
      <c r="I454">
        <v>48.5182074156602</v>
      </c>
      <c r="J454">
        <v>-2.4271404700741401</v>
      </c>
      <c r="K454">
        <v>132.268987981847</v>
      </c>
      <c r="L454">
        <v>106.03620937717</v>
      </c>
      <c r="M454">
        <v>37.827379154212402</v>
      </c>
      <c r="N454">
        <v>1.01789682289977</v>
      </c>
      <c r="O454">
        <v>21.525277257669501</v>
      </c>
      <c r="P454">
        <v>101.246376811594</v>
      </c>
      <c r="Q454">
        <v>4.9571991832341997E-2</v>
      </c>
    </row>
    <row r="455" spans="1:17" x14ac:dyDescent="0.3">
      <c r="A455" t="s">
        <v>1030</v>
      </c>
      <c r="B455" t="s">
        <v>1031</v>
      </c>
      <c r="C455" t="s">
        <v>594</v>
      </c>
      <c r="D455" t="s">
        <v>594</v>
      </c>
      <c r="E455">
        <v>13247.097588000001</v>
      </c>
      <c r="F455">
        <v>458.1</v>
      </c>
      <c r="G455">
        <v>1.3686581344058499</v>
      </c>
      <c r="H455">
        <v>-1.4475778320246899</v>
      </c>
      <c r="I455">
        <v>-4.8630244865185102</v>
      </c>
      <c r="J455">
        <v>-0.56363300325770305</v>
      </c>
      <c r="K455">
        <v>470.40650878725302</v>
      </c>
      <c r="L455">
        <v>459.61088931121299</v>
      </c>
      <c r="M455">
        <v>39.925928719597799</v>
      </c>
      <c r="N455">
        <v>0.82769204674391905</v>
      </c>
      <c r="O455">
        <v>29.229425889543698</v>
      </c>
      <c r="P455">
        <v>31.562320505456601</v>
      </c>
      <c r="Q455">
        <v>-6.6958430971330004E-3</v>
      </c>
    </row>
    <row r="456" spans="1:17" hidden="1" x14ac:dyDescent="0.3">
      <c r="A456" t="s">
        <v>1032</v>
      </c>
      <c r="B456" t="s">
        <v>1033</v>
      </c>
      <c r="C456" t="s">
        <v>3127</v>
      </c>
      <c r="D456" t="s">
        <v>163</v>
      </c>
      <c r="E456">
        <v>13238.063693984999</v>
      </c>
      <c r="F456">
        <v>882.05</v>
      </c>
      <c r="G456">
        <v>389.55855357386099</v>
      </c>
      <c r="H456">
        <v>43.6849904307374</v>
      </c>
      <c r="I456">
        <v>32.975630025746497</v>
      </c>
      <c r="J456">
        <v>2.9461698083911201</v>
      </c>
      <c r="K456">
        <v>751.83594627221896</v>
      </c>
      <c r="L456">
        <v>599.03500386042697</v>
      </c>
      <c r="M456">
        <v>69.465600345672897</v>
      </c>
      <c r="N456">
        <v>1.2977026608498501</v>
      </c>
      <c r="O456">
        <v>2.73227141318519</v>
      </c>
      <c r="P456">
        <v>451.28125</v>
      </c>
      <c r="Q456">
        <v>0.27503108297409901</v>
      </c>
    </row>
    <row r="457" spans="1:17" x14ac:dyDescent="0.3">
      <c r="A457" t="s">
        <v>1034</v>
      </c>
      <c r="B457" t="s">
        <v>1035</v>
      </c>
      <c r="C457" t="s">
        <v>3112</v>
      </c>
      <c r="D457" t="s">
        <v>563</v>
      </c>
      <c r="E457">
        <v>13206.751162500001</v>
      </c>
      <c r="F457">
        <v>1668.75</v>
      </c>
      <c r="G457">
        <v>-12.7982490984324</v>
      </c>
      <c r="H457">
        <v>-3.30570980885101</v>
      </c>
      <c r="I457">
        <v>-4.9305528876147502</v>
      </c>
      <c r="J457">
        <v>-0.33207818145229401</v>
      </c>
      <c r="K457">
        <v>1740.5286801142099</v>
      </c>
      <c r="L457">
        <v>1683.00755274621</v>
      </c>
      <c r="M457">
        <v>28.749755679009599</v>
      </c>
      <c r="N457">
        <v>0.49463364763026402</v>
      </c>
      <c r="O457">
        <v>18.588764044943801</v>
      </c>
      <c r="P457">
        <v>27.677888293802599</v>
      </c>
      <c r="Q457">
        <v>-9.8104420181099994E-2</v>
      </c>
    </row>
    <row r="458" spans="1:17" x14ac:dyDescent="0.3">
      <c r="A458" t="s">
        <v>1036</v>
      </c>
      <c r="B458" t="s">
        <v>1037</v>
      </c>
      <c r="C458" t="s">
        <v>3114</v>
      </c>
      <c r="D458" t="s">
        <v>377</v>
      </c>
      <c r="E458">
        <v>13159.15031288</v>
      </c>
      <c r="F458">
        <v>378.95</v>
      </c>
      <c r="G458">
        <v>106.464623957868</v>
      </c>
      <c r="H458">
        <v>-1.66925270887196</v>
      </c>
      <c r="I458">
        <v>67.963337608684995</v>
      </c>
      <c r="J458">
        <v>-9.0298020832556993</v>
      </c>
      <c r="K458">
        <v>381.75543793069897</v>
      </c>
      <c r="L458">
        <v>293.78180335539002</v>
      </c>
      <c r="M458">
        <v>40.5155253918713</v>
      </c>
      <c r="N458">
        <v>1.0778695292642599</v>
      </c>
      <c r="O458">
        <v>18.2082068874521</v>
      </c>
      <c r="P458">
        <v>137.66070868610799</v>
      </c>
      <c r="Q458">
        <v>0.190698529355213</v>
      </c>
    </row>
    <row r="459" spans="1:17" x14ac:dyDescent="0.3">
      <c r="A459" t="s">
        <v>1038</v>
      </c>
      <c r="B459" t="s">
        <v>1039</v>
      </c>
      <c r="C459" t="s">
        <v>3123</v>
      </c>
      <c r="D459" t="s">
        <v>48</v>
      </c>
      <c r="E459">
        <v>13149.98831552</v>
      </c>
      <c r="F459">
        <v>715.4</v>
      </c>
      <c r="G459">
        <v>7.5221872122500804</v>
      </c>
      <c r="H459">
        <v>-6.8763985749815504</v>
      </c>
      <c r="I459">
        <v>22.9272609165604</v>
      </c>
      <c r="J459">
        <v>-3.1408517952984898</v>
      </c>
      <c r="K459">
        <v>742.99577558794101</v>
      </c>
      <c r="L459">
        <v>651.18596993624396</v>
      </c>
      <c r="M459">
        <v>25.600771835604199</v>
      </c>
      <c r="N459">
        <v>0.56247995765749104</v>
      </c>
      <c r="O459">
        <v>15.5577299412915</v>
      </c>
      <c r="P459">
        <v>59.6875</v>
      </c>
      <c r="Q459">
        <v>7.8811641320718995E-2</v>
      </c>
    </row>
    <row r="460" spans="1:17" x14ac:dyDescent="0.3">
      <c r="A460" t="s">
        <v>1040</v>
      </c>
      <c r="B460" t="s">
        <v>1041</v>
      </c>
      <c r="C460" t="s">
        <v>3114</v>
      </c>
      <c r="D460" t="s">
        <v>197</v>
      </c>
      <c r="E460">
        <v>13131.010442549999</v>
      </c>
      <c r="F460">
        <v>404.25</v>
      </c>
      <c r="G460">
        <v>-7.2467903282689603</v>
      </c>
      <c r="H460">
        <v>-7.3264598196023103</v>
      </c>
      <c r="I460">
        <v>-13.929767837433101</v>
      </c>
      <c r="J460">
        <v>-1.0901223248128</v>
      </c>
      <c r="K460">
        <v>444.58699220110498</v>
      </c>
      <c r="L460">
        <v>438.92879673201298</v>
      </c>
      <c r="M460">
        <v>36.325148158898401</v>
      </c>
      <c r="N460">
        <v>0.39906090188078802</v>
      </c>
      <c r="O460">
        <v>35.3123067408781</v>
      </c>
      <c r="P460">
        <v>57.725321888411997</v>
      </c>
    </row>
    <row r="461" spans="1:17" x14ac:dyDescent="0.3">
      <c r="A461" t="s">
        <v>1042</v>
      </c>
      <c r="B461" t="s">
        <v>1043</v>
      </c>
      <c r="C461" t="s">
        <v>3112</v>
      </c>
      <c r="D461" t="s">
        <v>24</v>
      </c>
      <c r="E461">
        <v>12919.540021471999</v>
      </c>
      <c r="F461">
        <v>174.43</v>
      </c>
      <c r="G461">
        <v>3.34583733380726</v>
      </c>
      <c r="H461">
        <v>13.140924883527701</v>
      </c>
      <c r="I461">
        <v>0.86410272883945205</v>
      </c>
      <c r="J461">
        <v>6.9014943825314301</v>
      </c>
      <c r="K461">
        <v>163.79441955460399</v>
      </c>
      <c r="L461">
        <v>156.58209220674999</v>
      </c>
      <c r="M461">
        <v>79.207211041441496</v>
      </c>
      <c r="N461">
        <v>3.2748622506487499</v>
      </c>
      <c r="O461">
        <v>2.7804850083127799</v>
      </c>
      <c r="P461">
        <v>39.098883572567701</v>
      </c>
      <c r="Q461">
        <v>-2.0458547762688999E-2</v>
      </c>
    </row>
    <row r="462" spans="1:17" hidden="1" x14ac:dyDescent="0.3">
      <c r="A462" t="s">
        <v>1044</v>
      </c>
      <c r="B462" t="s">
        <v>1045</v>
      </c>
      <c r="C462" t="s">
        <v>3127</v>
      </c>
      <c r="D462" t="s">
        <v>1046</v>
      </c>
      <c r="E462">
        <v>12906.893384999599</v>
      </c>
      <c r="F462">
        <v>100</v>
      </c>
      <c r="G462">
        <v>-27.166695400947599</v>
      </c>
      <c r="I462">
        <v>-7.6797678374331104</v>
      </c>
      <c r="M462">
        <v>50</v>
      </c>
      <c r="N462">
        <v>1</v>
      </c>
      <c r="O462">
        <v>0</v>
      </c>
      <c r="P462">
        <v>0</v>
      </c>
    </row>
    <row r="463" spans="1:17" hidden="1" x14ac:dyDescent="0.3">
      <c r="A463" t="s">
        <v>1047</v>
      </c>
      <c r="B463" t="s">
        <v>1048</v>
      </c>
      <c r="C463" t="s">
        <v>3127</v>
      </c>
      <c r="D463" t="s">
        <v>131</v>
      </c>
      <c r="E463">
        <v>12651.055634910001</v>
      </c>
      <c r="F463">
        <v>416.35</v>
      </c>
      <c r="G463">
        <v>38.941423489936</v>
      </c>
      <c r="H463">
        <v>8.6310365888081293</v>
      </c>
      <c r="I463">
        <v>32.011559121130801</v>
      </c>
      <c r="J463">
        <v>6.6785690085582496</v>
      </c>
      <c r="K463">
        <v>401.38256896279802</v>
      </c>
      <c r="L463">
        <v>338.46767846736998</v>
      </c>
      <c r="M463">
        <v>60.734269647323401</v>
      </c>
      <c r="N463">
        <v>0.67328211451446396</v>
      </c>
      <c r="O463">
        <v>14.458988831511901</v>
      </c>
      <c r="P463">
        <v>103.59413202933899</v>
      </c>
      <c r="Q463">
        <v>0.187195593317456</v>
      </c>
    </row>
    <row r="464" spans="1:17" x14ac:dyDescent="0.3">
      <c r="A464" t="s">
        <v>1049</v>
      </c>
      <c r="B464" t="s">
        <v>1050</v>
      </c>
      <c r="C464" t="s">
        <v>3123</v>
      </c>
      <c r="D464" t="s">
        <v>120</v>
      </c>
      <c r="E464">
        <v>12643.7459949</v>
      </c>
      <c r="F464">
        <v>414.9</v>
      </c>
      <c r="G464">
        <v>13.8837890457631</v>
      </c>
      <c r="H464">
        <v>22.3760225540757</v>
      </c>
      <c r="I464">
        <v>2.35868860070505</v>
      </c>
      <c r="J464">
        <v>6.5748943189486004</v>
      </c>
      <c r="K464">
        <v>378.53587060756303</v>
      </c>
      <c r="L464">
        <v>351.52960404660399</v>
      </c>
      <c r="M464">
        <v>59.158662715792701</v>
      </c>
      <c r="N464">
        <v>0.74591226118332399</v>
      </c>
      <c r="O464">
        <v>8.7008917811520892</v>
      </c>
      <c r="P464">
        <v>51.950192272477501</v>
      </c>
      <c r="Q464">
        <v>0.16671801443871301</v>
      </c>
    </row>
    <row r="465" spans="1:17" x14ac:dyDescent="0.3">
      <c r="A465" t="s">
        <v>1051</v>
      </c>
      <c r="B465" t="s">
        <v>1052</v>
      </c>
      <c r="C465" t="s">
        <v>3123</v>
      </c>
      <c r="D465" t="s">
        <v>120</v>
      </c>
      <c r="E465">
        <v>12636.9366166</v>
      </c>
      <c r="F465">
        <v>188.9</v>
      </c>
      <c r="G465">
        <v>28.742845701726399</v>
      </c>
      <c r="H465">
        <v>-13.54766695977</v>
      </c>
      <c r="I465">
        <v>-1.5502099971050101</v>
      </c>
      <c r="J465">
        <v>-5.8305504498662701</v>
      </c>
      <c r="K465">
        <v>192.755636955342</v>
      </c>
      <c r="L465">
        <v>180.76554968147499</v>
      </c>
      <c r="M465">
        <v>24.644861638969299</v>
      </c>
      <c r="N465">
        <v>0.76706416532362598</v>
      </c>
      <c r="O465">
        <v>29.587083112757998</v>
      </c>
      <c r="P465">
        <v>58.473154362416103</v>
      </c>
      <c r="Q465">
        <v>9.7940161437692005E-2</v>
      </c>
    </row>
    <row r="466" spans="1:17" x14ac:dyDescent="0.3">
      <c r="A466" t="s">
        <v>1053</v>
      </c>
      <c r="B466" t="s">
        <v>1054</v>
      </c>
      <c r="C466" t="s">
        <v>3116</v>
      </c>
      <c r="D466" t="s">
        <v>51</v>
      </c>
      <c r="E466">
        <v>12634.205238480001</v>
      </c>
      <c r="F466">
        <v>278.8</v>
      </c>
      <c r="G466">
        <v>140.011071728903</v>
      </c>
      <c r="H466">
        <v>-3.9149468705763</v>
      </c>
      <c r="I466">
        <v>60.4746350576211</v>
      </c>
      <c r="J466">
        <v>4.6065139002088404</v>
      </c>
      <c r="K466">
        <v>267.372899471658</v>
      </c>
      <c r="L466">
        <v>205.463738330105</v>
      </c>
      <c r="M466">
        <v>44.223502839962002</v>
      </c>
      <c r="N466">
        <v>0.36098764437130898</v>
      </c>
      <c r="O466">
        <v>17.934002869440398</v>
      </c>
      <c r="P466">
        <v>173.06562193927499</v>
      </c>
      <c r="Q466">
        <v>0.16810241569544901</v>
      </c>
    </row>
    <row r="467" spans="1:17" x14ac:dyDescent="0.3">
      <c r="A467" t="s">
        <v>1055</v>
      </c>
      <c r="B467" t="s">
        <v>1056</v>
      </c>
      <c r="C467" t="s">
        <v>3117</v>
      </c>
      <c r="D467" t="s">
        <v>105</v>
      </c>
      <c r="E467">
        <v>12630.924618161</v>
      </c>
      <c r="F467">
        <v>18.43</v>
      </c>
      <c r="G467">
        <v>62.833304599052298</v>
      </c>
      <c r="H467">
        <v>7.0512115142222997</v>
      </c>
      <c r="I467">
        <v>-15.2988154564807</v>
      </c>
      <c r="J467">
        <v>-0.82410746551402503</v>
      </c>
      <c r="K467">
        <v>18.853280126641099</v>
      </c>
      <c r="L467">
        <v>17.462062002086501</v>
      </c>
      <c r="M467">
        <v>31.811493708855</v>
      </c>
      <c r="N467">
        <v>1.2025710207632401</v>
      </c>
      <c r="O467">
        <v>30.222463374932101</v>
      </c>
      <c r="P467">
        <v>102.527472527472</v>
      </c>
      <c r="Q467">
        <v>0.122251878555188</v>
      </c>
    </row>
    <row r="468" spans="1:17" x14ac:dyDescent="0.3">
      <c r="A468" t="s">
        <v>1057</v>
      </c>
      <c r="B468" t="s">
        <v>1058</v>
      </c>
      <c r="C468" t="s">
        <v>3123</v>
      </c>
      <c r="D468" t="s">
        <v>267</v>
      </c>
      <c r="E468">
        <v>12604.483604479999</v>
      </c>
      <c r="F468">
        <v>1894.4</v>
      </c>
      <c r="G468">
        <v>81.628631392835999</v>
      </c>
      <c r="H468">
        <v>8.0409583231781401</v>
      </c>
      <c r="I468">
        <v>18.777960542794499</v>
      </c>
      <c r="J468">
        <v>4.5999897965925696</v>
      </c>
      <c r="K468">
        <v>1826.58513636775</v>
      </c>
      <c r="L468">
        <v>1572.5341114637899</v>
      </c>
      <c r="M468">
        <v>52.7093859931298</v>
      </c>
      <c r="N468">
        <v>0.83273173484529095</v>
      </c>
      <c r="O468">
        <v>7.4192356418918797</v>
      </c>
      <c r="P468">
        <v>113.57384441939099</v>
      </c>
      <c r="Q468">
        <v>0.13275478812052799</v>
      </c>
    </row>
    <row r="469" spans="1:17" x14ac:dyDescent="0.3">
      <c r="A469" t="s">
        <v>1059</v>
      </c>
      <c r="B469" t="s">
        <v>1060</v>
      </c>
      <c r="C469" t="s">
        <v>3116</v>
      </c>
      <c r="D469" t="s">
        <v>51</v>
      </c>
      <c r="E469">
        <v>12589.638906189901</v>
      </c>
      <c r="F469">
        <v>1027.45</v>
      </c>
      <c r="G469">
        <v>38.604521120510803</v>
      </c>
      <c r="H469">
        <v>3.1328960549293998</v>
      </c>
      <c r="I469">
        <v>16.273664422187998</v>
      </c>
      <c r="J469">
        <v>-2.5793617244547602</v>
      </c>
      <c r="K469">
        <v>1081.0881500420201</v>
      </c>
      <c r="L469">
        <v>923.62216787583304</v>
      </c>
      <c r="M469">
        <v>39.953983979378798</v>
      </c>
      <c r="N469">
        <v>0.57032085266370802</v>
      </c>
      <c r="O469">
        <v>29.943062922769901</v>
      </c>
      <c r="P469">
        <v>67.065040650406502</v>
      </c>
      <c r="Q469">
        <v>4.5633354992970998E-2</v>
      </c>
    </row>
    <row r="470" spans="1:17" x14ac:dyDescent="0.3">
      <c r="A470" t="s">
        <v>1061</v>
      </c>
      <c r="B470" t="s">
        <v>1062</v>
      </c>
      <c r="C470" t="s">
        <v>3129</v>
      </c>
      <c r="D470" t="s">
        <v>1063</v>
      </c>
      <c r="E470">
        <v>12507.162145998</v>
      </c>
      <c r="F470">
        <v>81.11</v>
      </c>
      <c r="G470">
        <v>-9.9557127419881599</v>
      </c>
      <c r="H470">
        <v>0.40675985534516901</v>
      </c>
      <c r="I470">
        <v>-16.442422505599598</v>
      </c>
      <c r="J470">
        <v>2.7971417720104998</v>
      </c>
      <c r="K470">
        <v>83.448042622886703</v>
      </c>
      <c r="L470">
        <v>85.884975762951498</v>
      </c>
      <c r="M470">
        <v>47.457319998463099</v>
      </c>
      <c r="N470">
        <v>0.52819055193298603</v>
      </c>
      <c r="O470">
        <v>67.303661693995707</v>
      </c>
      <c r="P470">
        <v>21.6041979010494</v>
      </c>
      <c r="Q470">
        <v>-9.7582040921000005E-4</v>
      </c>
    </row>
    <row r="471" spans="1:17" x14ac:dyDescent="0.3">
      <c r="A471" t="s">
        <v>1064</v>
      </c>
      <c r="B471" t="s">
        <v>1065</v>
      </c>
      <c r="C471" t="s">
        <v>3123</v>
      </c>
      <c r="D471" t="s">
        <v>163</v>
      </c>
      <c r="E471">
        <v>12366.6801423</v>
      </c>
      <c r="F471">
        <v>551.1</v>
      </c>
      <c r="G471">
        <v>9.7270511059143896</v>
      </c>
      <c r="H471">
        <v>-15.313789351899601</v>
      </c>
      <c r="I471">
        <v>-10.513990079245501</v>
      </c>
      <c r="J471">
        <v>-6.8400417176393997</v>
      </c>
      <c r="K471">
        <v>629.31090234626595</v>
      </c>
      <c r="L471">
        <v>571.83028852903999</v>
      </c>
      <c r="M471">
        <v>29.453371893157801</v>
      </c>
      <c r="N471">
        <v>1.9912789764230201</v>
      </c>
      <c r="O471">
        <v>34.113590999818499</v>
      </c>
      <c r="P471">
        <v>40.766283524904203</v>
      </c>
      <c r="Q471">
        <v>0.19294308062733101</v>
      </c>
    </row>
    <row r="472" spans="1:17" x14ac:dyDescent="0.3">
      <c r="A472" t="s">
        <v>1066</v>
      </c>
      <c r="B472" t="s">
        <v>1067</v>
      </c>
      <c r="C472" t="s">
        <v>3122</v>
      </c>
      <c r="D472" t="s">
        <v>108</v>
      </c>
      <c r="E472">
        <v>12318.626356500001</v>
      </c>
      <c r="F472">
        <v>891.35</v>
      </c>
      <c r="G472">
        <v>48.209595794330198</v>
      </c>
      <c r="H472">
        <v>23.5553281310114</v>
      </c>
      <c r="I472">
        <v>14.2726196300727</v>
      </c>
      <c r="J472">
        <v>-2.0760396140681601</v>
      </c>
      <c r="K472">
        <v>808.56249436887197</v>
      </c>
      <c r="L472">
        <v>694.636726473002</v>
      </c>
      <c r="M472">
        <v>46.797275473968803</v>
      </c>
      <c r="N472">
        <v>0.89787894059845996</v>
      </c>
      <c r="O472">
        <v>9.3846412744712904</v>
      </c>
      <c r="P472">
        <v>103.946916828738</v>
      </c>
    </row>
    <row r="473" spans="1:17" x14ac:dyDescent="0.3">
      <c r="A473" t="s">
        <v>1068</v>
      </c>
      <c r="B473" t="s">
        <v>1069</v>
      </c>
      <c r="C473" t="s">
        <v>3120</v>
      </c>
      <c r="D473" t="s">
        <v>75</v>
      </c>
      <c r="E473">
        <v>12289.74322473</v>
      </c>
      <c r="F473">
        <v>344.1</v>
      </c>
      <c r="G473">
        <v>-27.3407598047771</v>
      </c>
      <c r="H473">
        <v>1.1131066088826</v>
      </c>
      <c r="I473">
        <v>-6.0554323383191102</v>
      </c>
      <c r="J473">
        <v>1.2411663879150301</v>
      </c>
      <c r="K473">
        <v>348.61388377796101</v>
      </c>
      <c r="L473">
        <v>345.26001958148203</v>
      </c>
      <c r="M473">
        <v>45.859088025263198</v>
      </c>
      <c r="N473">
        <v>1.30797646824845</v>
      </c>
      <c r="O473">
        <v>15.6640511479221</v>
      </c>
      <c r="P473">
        <v>18.125643666323299</v>
      </c>
      <c r="Q473">
        <v>-9.9876644136357995E-2</v>
      </c>
    </row>
    <row r="474" spans="1:17" x14ac:dyDescent="0.3">
      <c r="A474" t="s">
        <v>1070</v>
      </c>
      <c r="B474" t="s">
        <v>1071</v>
      </c>
      <c r="C474" t="s">
        <v>3118</v>
      </c>
      <c r="D474" t="s">
        <v>267</v>
      </c>
      <c r="E474">
        <v>12028.462060260001</v>
      </c>
      <c r="F474">
        <v>5042.2</v>
      </c>
      <c r="G474">
        <v>-21.9356115136878</v>
      </c>
      <c r="H474">
        <v>-16.940478965967401</v>
      </c>
      <c r="I474">
        <v>6.2322148121240799</v>
      </c>
      <c r="J474">
        <v>-9.9798380375869407</v>
      </c>
      <c r="K474">
        <v>5827.8788886818202</v>
      </c>
      <c r="L474">
        <v>5235.7731969570495</v>
      </c>
      <c r="M474">
        <v>12.4872393175881</v>
      </c>
      <c r="N474">
        <v>0.70086452941361499</v>
      </c>
      <c r="O474">
        <v>41.232993534568202</v>
      </c>
      <c r="P474">
        <v>33.319231633637798</v>
      </c>
      <c r="Q474">
        <v>7.6939074574313995E-2</v>
      </c>
    </row>
    <row r="475" spans="1:17" x14ac:dyDescent="0.3">
      <c r="A475" t="s">
        <v>1072</v>
      </c>
      <c r="B475" t="s">
        <v>1073</v>
      </c>
      <c r="C475" t="s">
        <v>3124</v>
      </c>
      <c r="D475" t="s">
        <v>537</v>
      </c>
      <c r="E475">
        <v>11994.1287292</v>
      </c>
      <c r="F475">
        <v>771.7</v>
      </c>
      <c r="G475">
        <v>-31.783220955610499</v>
      </c>
      <c r="H475">
        <v>-13.228013385251201</v>
      </c>
      <c r="I475">
        <v>-16.677409346867002</v>
      </c>
      <c r="J475">
        <v>-11.4756690262455</v>
      </c>
      <c r="K475">
        <v>843.17591470341495</v>
      </c>
      <c r="L475">
        <v>834.65397112465996</v>
      </c>
      <c r="M475">
        <v>16.250404981787501</v>
      </c>
      <c r="N475">
        <v>0.62785151840259401</v>
      </c>
      <c r="O475">
        <v>24.011921731242701</v>
      </c>
      <c r="P475">
        <v>8.8511178503420496</v>
      </c>
      <c r="Q475">
        <v>7.7351965806719998E-3</v>
      </c>
    </row>
    <row r="476" spans="1:17" x14ac:dyDescent="0.3">
      <c r="A476" t="s">
        <v>1074</v>
      </c>
      <c r="B476" t="s">
        <v>1075</v>
      </c>
      <c r="C476" t="s">
        <v>3114</v>
      </c>
      <c r="D476" t="s">
        <v>125</v>
      </c>
      <c r="E476">
        <v>11989.886733200001</v>
      </c>
      <c r="F476">
        <v>1884.25</v>
      </c>
      <c r="G476">
        <v>-4.8921983211293902</v>
      </c>
      <c r="H476">
        <v>-5.1328230551742999</v>
      </c>
      <c r="I476">
        <v>5.4272613960142602</v>
      </c>
      <c r="J476">
        <v>1.21999711163019</v>
      </c>
      <c r="K476">
        <v>2010.1348605410799</v>
      </c>
      <c r="L476">
        <v>1907.06481022054</v>
      </c>
      <c r="M476">
        <v>38.236229650886301</v>
      </c>
      <c r="N476">
        <v>1.3385689283255799</v>
      </c>
      <c r="O476">
        <v>31.829640440493499</v>
      </c>
      <c r="P476">
        <v>30.837065583446101</v>
      </c>
      <c r="Q476">
        <v>-6.0922298250337001E-2</v>
      </c>
    </row>
    <row r="477" spans="1:17" hidden="1" x14ac:dyDescent="0.3">
      <c r="A477" t="s">
        <v>1076</v>
      </c>
      <c r="B477" t="s">
        <v>1077</v>
      </c>
      <c r="C477" t="s">
        <v>3127</v>
      </c>
      <c r="D477" t="s">
        <v>311</v>
      </c>
      <c r="E477">
        <v>11969.427727599999</v>
      </c>
      <c r="F477">
        <v>874</v>
      </c>
      <c r="G477">
        <v>-15.551855990948299</v>
      </c>
      <c r="H477">
        <v>6.9291286880877303</v>
      </c>
      <c r="I477">
        <v>16.733043550467201</v>
      </c>
      <c r="J477">
        <v>2.7531654880189098</v>
      </c>
      <c r="K477">
        <v>884.31564457238301</v>
      </c>
      <c r="L477">
        <v>835.04349260978199</v>
      </c>
      <c r="M477">
        <v>51.956908273655301</v>
      </c>
      <c r="N477">
        <v>0.52798194344993998</v>
      </c>
      <c r="O477">
        <v>17.2768878718535</v>
      </c>
      <c r="P477">
        <v>35.053696979062003</v>
      </c>
      <c r="Q477">
        <v>-9.5426732885158003E-2</v>
      </c>
    </row>
    <row r="478" spans="1:17" x14ac:dyDescent="0.3">
      <c r="A478" t="s">
        <v>1078</v>
      </c>
      <c r="B478" t="s">
        <v>1079</v>
      </c>
      <c r="C478" t="s">
        <v>3118</v>
      </c>
      <c r="D478" t="s">
        <v>200</v>
      </c>
      <c r="E478">
        <v>11906.390501155</v>
      </c>
      <c r="F478">
        <v>506.05</v>
      </c>
      <c r="G478">
        <v>26.5777979911228</v>
      </c>
      <c r="H478">
        <v>-10.714806401075601</v>
      </c>
      <c r="I478">
        <v>16.3368967870001</v>
      </c>
      <c r="J478">
        <v>3.5717325142130498</v>
      </c>
      <c r="K478">
        <v>539.95153382756405</v>
      </c>
      <c r="L478">
        <v>475.73007664734598</v>
      </c>
      <c r="M478">
        <v>36.860810724065601</v>
      </c>
      <c r="N478">
        <v>0.38184703075979098</v>
      </c>
      <c r="O478">
        <v>28.8410236142673</v>
      </c>
      <c r="P478">
        <v>57.182792359061899</v>
      </c>
      <c r="Q478">
        <v>0.119171373956612</v>
      </c>
    </row>
    <row r="479" spans="1:17" x14ac:dyDescent="0.3">
      <c r="A479" t="s">
        <v>1080</v>
      </c>
      <c r="B479" t="s">
        <v>1081</v>
      </c>
      <c r="C479" t="s">
        <v>3121</v>
      </c>
      <c r="D479" t="s">
        <v>67</v>
      </c>
      <c r="E479">
        <v>11796</v>
      </c>
      <c r="F479">
        <v>78.64</v>
      </c>
      <c r="G479">
        <v>17.259383570585801</v>
      </c>
      <c r="H479">
        <v>-10.4653257386614</v>
      </c>
      <c r="I479">
        <v>-1.5529122368932899</v>
      </c>
      <c r="J479">
        <v>-2.2219053297033799E-2</v>
      </c>
      <c r="K479">
        <v>86.395339632429398</v>
      </c>
      <c r="L479">
        <v>80.798224937873997</v>
      </c>
      <c r="M479">
        <v>31.797231394202399</v>
      </c>
      <c r="N479">
        <v>0.29632402241431699</v>
      </c>
      <c r="O479">
        <v>67.599186164801594</v>
      </c>
      <c r="P479">
        <v>58.229376257545198</v>
      </c>
      <c r="Q479">
        <v>5.9338090882587E-2</v>
      </c>
    </row>
    <row r="480" spans="1:17" x14ac:dyDescent="0.3">
      <c r="A480" t="s">
        <v>1082</v>
      </c>
      <c r="B480" t="s">
        <v>1083</v>
      </c>
      <c r="C480" t="s">
        <v>3123</v>
      </c>
      <c r="D480" t="s">
        <v>75</v>
      </c>
      <c r="E480">
        <v>11787.101396079999</v>
      </c>
      <c r="F480">
        <v>570.79999999999995</v>
      </c>
      <c r="G480">
        <v>-44.681146267999701</v>
      </c>
      <c r="H480">
        <v>-1.15672395981348</v>
      </c>
      <c r="I480">
        <v>-19.898145384530299</v>
      </c>
      <c r="J480">
        <v>-1.38882202590078</v>
      </c>
      <c r="K480">
        <v>597.91243781270202</v>
      </c>
      <c r="L480">
        <v>628.08963876558903</v>
      </c>
      <c r="M480">
        <v>31.930313518339101</v>
      </c>
      <c r="N480">
        <v>0.36028280502305698</v>
      </c>
      <c r="O480">
        <v>44.3587946741415</v>
      </c>
      <c r="P480">
        <v>13.1978185423896</v>
      </c>
      <c r="Q480">
        <v>4.6426889819021003E-2</v>
      </c>
    </row>
    <row r="481" spans="1:17" x14ac:dyDescent="0.3">
      <c r="A481" t="s">
        <v>1084</v>
      </c>
      <c r="B481" t="s">
        <v>1085</v>
      </c>
      <c r="C481" t="s">
        <v>3112</v>
      </c>
      <c r="D481" t="s">
        <v>563</v>
      </c>
      <c r="E481">
        <v>11781.476979999999</v>
      </c>
      <c r="F481">
        <v>884.8</v>
      </c>
      <c r="G481">
        <v>-9.4601635398328892</v>
      </c>
      <c r="H481">
        <v>3.76258263052322</v>
      </c>
      <c r="I481">
        <v>8.3367535026311295</v>
      </c>
      <c r="J481">
        <v>0.32941556411433798</v>
      </c>
      <c r="K481">
        <v>862.00390505585995</v>
      </c>
      <c r="L481">
        <v>819.96863225051698</v>
      </c>
      <c r="M481">
        <v>51.777736304260998</v>
      </c>
      <c r="N481">
        <v>1.0259367053992601</v>
      </c>
      <c r="O481">
        <v>7.5666817359855303</v>
      </c>
      <c r="P481">
        <v>30.117647058823501</v>
      </c>
      <c r="Q481">
        <v>2.2371061581927001E-2</v>
      </c>
    </row>
    <row r="482" spans="1:17" x14ac:dyDescent="0.3">
      <c r="A482" t="s">
        <v>1086</v>
      </c>
      <c r="B482" t="s">
        <v>1087</v>
      </c>
      <c r="C482" t="s">
        <v>3129</v>
      </c>
      <c r="D482" t="s">
        <v>630</v>
      </c>
      <c r="E482">
        <v>11737.5473124</v>
      </c>
      <c r="F482">
        <v>122.2</v>
      </c>
      <c r="G482">
        <v>-78.393995341079403</v>
      </c>
      <c r="H482">
        <v>-6.9713873558342101</v>
      </c>
      <c r="I482">
        <v>-24.522231260365999</v>
      </c>
      <c r="J482">
        <v>-3.1019671925232299</v>
      </c>
      <c r="K482">
        <v>131.29151548444099</v>
      </c>
      <c r="L482">
        <v>156.74727348822</v>
      </c>
      <c r="M482">
        <v>30.980285579526502</v>
      </c>
      <c r="N482">
        <v>0.85455023479010395</v>
      </c>
      <c r="O482">
        <v>145.253682487725</v>
      </c>
      <c r="P482">
        <v>4.4623012480765798</v>
      </c>
      <c r="Q482">
        <v>-0.11501974369793801</v>
      </c>
    </row>
    <row r="483" spans="1:17" x14ac:dyDescent="0.3">
      <c r="A483" t="s">
        <v>1088</v>
      </c>
      <c r="B483" t="s">
        <v>1089</v>
      </c>
      <c r="C483" t="s">
        <v>3119</v>
      </c>
      <c r="D483" t="s">
        <v>117</v>
      </c>
      <c r="E483">
        <v>11684.91</v>
      </c>
      <c r="F483">
        <v>367.45</v>
      </c>
      <c r="G483">
        <v>-25.196388754631599</v>
      </c>
      <c r="H483">
        <v>6.9787460511029398</v>
      </c>
      <c r="I483">
        <v>-20.212498139742099</v>
      </c>
      <c r="J483">
        <v>8.6481517075086405</v>
      </c>
      <c r="K483">
        <v>358.63721643991801</v>
      </c>
      <c r="L483">
        <v>367.49831516848502</v>
      </c>
      <c r="M483">
        <v>61.532675097543603</v>
      </c>
      <c r="N483">
        <v>2.29391949254188</v>
      </c>
      <c r="O483">
        <v>37.705810314328403</v>
      </c>
      <c r="P483">
        <v>19.651579290133501</v>
      </c>
      <c r="Q483">
        <v>0.149091907324997</v>
      </c>
    </row>
    <row r="484" spans="1:17" hidden="1" x14ac:dyDescent="0.3">
      <c r="A484" t="s">
        <v>1090</v>
      </c>
      <c r="B484" t="s">
        <v>1091</v>
      </c>
      <c r="C484" t="s">
        <v>3127</v>
      </c>
      <c r="D484" t="s">
        <v>83</v>
      </c>
      <c r="E484">
        <v>11516.9498752</v>
      </c>
      <c r="F484">
        <v>89.88</v>
      </c>
      <c r="G484">
        <v>-36.452121319397399</v>
      </c>
      <c r="H484">
        <v>5.9857821041285497</v>
      </c>
      <c r="I484">
        <v>-15.918665234063999</v>
      </c>
      <c r="J484">
        <v>1.8340008901909299</v>
      </c>
      <c r="K484">
        <v>90.174423917903198</v>
      </c>
      <c r="L484">
        <v>95.312786950868301</v>
      </c>
      <c r="M484">
        <v>13.715137464591701</v>
      </c>
      <c r="N484">
        <v>0.65937967407417797</v>
      </c>
      <c r="O484">
        <v>15.709835336003501</v>
      </c>
      <c r="P484">
        <v>3.15620337426834</v>
      </c>
    </row>
    <row r="485" spans="1:17" x14ac:dyDescent="0.3">
      <c r="A485" t="s">
        <v>1092</v>
      </c>
      <c r="B485" t="s">
        <v>1093</v>
      </c>
      <c r="C485" t="s">
        <v>3111</v>
      </c>
      <c r="D485" t="s">
        <v>21</v>
      </c>
      <c r="E485">
        <v>11515.177574339999</v>
      </c>
      <c r="F485">
        <v>768.9</v>
      </c>
      <c r="G485">
        <v>-34.421987602865499</v>
      </c>
      <c r="H485">
        <v>1.77544064181304</v>
      </c>
      <c r="I485">
        <v>-13.278294540932199</v>
      </c>
      <c r="J485">
        <v>-1.16244062532129</v>
      </c>
      <c r="K485">
        <v>794.36320541109296</v>
      </c>
      <c r="L485">
        <v>820.218861392907</v>
      </c>
      <c r="M485">
        <v>20.482022525852301</v>
      </c>
      <c r="N485">
        <v>0.88956799870771797</v>
      </c>
      <c r="O485">
        <v>24.983743009493999</v>
      </c>
      <c r="P485">
        <v>3.7651821862347998</v>
      </c>
      <c r="Q485">
        <v>-0.130047710169297</v>
      </c>
    </row>
    <row r="486" spans="1:17" x14ac:dyDescent="0.3">
      <c r="A486" t="s">
        <v>1094</v>
      </c>
      <c r="B486" t="s">
        <v>1095</v>
      </c>
      <c r="C486" t="s">
        <v>3118</v>
      </c>
      <c r="D486" t="s">
        <v>412</v>
      </c>
      <c r="E486">
        <v>11447.98278738</v>
      </c>
      <c r="F486">
        <v>2830.15</v>
      </c>
      <c r="G486">
        <v>7.4196992539254598</v>
      </c>
      <c r="H486">
        <v>-8.3108567992456397</v>
      </c>
      <c r="I486">
        <v>2.48566618358673</v>
      </c>
      <c r="J486">
        <v>-3.6037270031464401</v>
      </c>
      <c r="K486">
        <v>2886.0280858669698</v>
      </c>
      <c r="L486">
        <v>2660.08920501376</v>
      </c>
      <c r="M486">
        <v>31.941593340991499</v>
      </c>
      <c r="N486">
        <v>0.70446342978121601</v>
      </c>
      <c r="O486">
        <v>15.294242354645499</v>
      </c>
      <c r="P486">
        <v>37.3192624939349</v>
      </c>
      <c r="Q486">
        <v>8.4887148088929998E-2</v>
      </c>
    </row>
    <row r="487" spans="1:17" hidden="1" x14ac:dyDescent="0.3">
      <c r="A487" t="s">
        <v>1096</v>
      </c>
      <c r="B487" t="s">
        <v>1097</v>
      </c>
      <c r="C487" t="s">
        <v>3127</v>
      </c>
      <c r="D487" t="s">
        <v>51</v>
      </c>
      <c r="E487">
        <v>11332.2175551</v>
      </c>
      <c r="F487">
        <v>4920.5</v>
      </c>
      <c r="G487">
        <v>-26.820004261965298</v>
      </c>
      <c r="H487">
        <v>-1.7537402970106699</v>
      </c>
      <c r="I487">
        <v>-7.3330766984507498</v>
      </c>
      <c r="J487">
        <v>1.67704584979481</v>
      </c>
      <c r="M487">
        <v>34.300544661376001</v>
      </c>
      <c r="O487">
        <v>9.2368661721369705</v>
      </c>
      <c r="P487">
        <v>16.8334698626396</v>
      </c>
    </row>
    <row r="488" spans="1:17" hidden="1" x14ac:dyDescent="0.3">
      <c r="A488" t="s">
        <v>1098</v>
      </c>
      <c r="B488" t="s">
        <v>1099</v>
      </c>
      <c r="C488" t="s">
        <v>3127</v>
      </c>
      <c r="D488" t="s">
        <v>99</v>
      </c>
      <c r="E488">
        <v>11320.79660376</v>
      </c>
      <c r="F488">
        <v>9905.7000000000007</v>
      </c>
      <c r="G488">
        <v>2.2848894684663899</v>
      </c>
      <c r="H488">
        <v>-8.2353997682133304</v>
      </c>
      <c r="I488">
        <v>19.603589481645798</v>
      </c>
      <c r="J488">
        <v>-9.8427784278923003</v>
      </c>
      <c r="K488">
        <v>10822.8300171018</v>
      </c>
      <c r="L488">
        <v>9103.1117803082507</v>
      </c>
      <c r="M488">
        <v>30.590511399990799</v>
      </c>
      <c r="N488">
        <v>1.6793092291235501</v>
      </c>
      <c r="O488">
        <v>29.097388372351201</v>
      </c>
      <c r="P488">
        <v>47.141308061377501</v>
      </c>
      <c r="Q488">
        <v>0.12608561580762701</v>
      </c>
    </row>
    <row r="489" spans="1:17" hidden="1" x14ac:dyDescent="0.3">
      <c r="A489" t="s">
        <v>1100</v>
      </c>
      <c r="B489" t="s">
        <v>1101</v>
      </c>
      <c r="C489" t="s">
        <v>3127</v>
      </c>
      <c r="D489" t="s">
        <v>397</v>
      </c>
      <c r="E489">
        <v>11272.0973764399</v>
      </c>
      <c r="F489">
        <v>9978.5499999999993</v>
      </c>
      <c r="G489">
        <v>19.572371097096401</v>
      </c>
      <c r="H489">
        <v>16.803984618405199</v>
      </c>
      <c r="I489">
        <v>11.981462525919699</v>
      </c>
      <c r="J489">
        <v>0.75294306935048005</v>
      </c>
      <c r="K489">
        <v>9520.3148951416606</v>
      </c>
      <c r="L489">
        <v>8723.2784357231303</v>
      </c>
      <c r="M489">
        <v>67.007346205445998</v>
      </c>
      <c r="N489">
        <v>1.51209214457885</v>
      </c>
      <c r="O489">
        <v>15.2361816095524</v>
      </c>
      <c r="P489">
        <v>47.611686390532498</v>
      </c>
      <c r="Q489">
        <v>0.178296146520728</v>
      </c>
    </row>
    <row r="490" spans="1:17" x14ac:dyDescent="0.3">
      <c r="A490" t="s">
        <v>1102</v>
      </c>
      <c r="B490" t="s">
        <v>1103</v>
      </c>
      <c r="C490" t="s">
        <v>3112</v>
      </c>
      <c r="D490" t="s">
        <v>217</v>
      </c>
      <c r="E490">
        <v>11235.495584599999</v>
      </c>
      <c r="F490">
        <v>2713.45</v>
      </c>
      <c r="G490">
        <v>95.786346791238302</v>
      </c>
      <c r="H490">
        <v>5.9515914760964099</v>
      </c>
      <c r="I490">
        <v>67.982172992501404</v>
      </c>
      <c r="J490">
        <v>0.78769107353926004</v>
      </c>
      <c r="K490">
        <v>2482.98959285298</v>
      </c>
      <c r="L490">
        <v>1970.05872783261</v>
      </c>
      <c r="M490">
        <v>51.3508855227618</v>
      </c>
      <c r="N490">
        <v>0.62648164025330899</v>
      </c>
      <c r="O490">
        <v>4.92362122021781</v>
      </c>
      <c r="P490">
        <v>148.13222989346599</v>
      </c>
      <c r="Q490">
        <v>0.182981055732239</v>
      </c>
    </row>
    <row r="491" spans="1:17" x14ac:dyDescent="0.3">
      <c r="A491" t="s">
        <v>1104</v>
      </c>
      <c r="B491" t="s">
        <v>1105</v>
      </c>
      <c r="C491" t="s">
        <v>3112</v>
      </c>
      <c r="D491" t="s">
        <v>397</v>
      </c>
      <c r="E491">
        <v>11207.930404055</v>
      </c>
      <c r="F491">
        <v>362.45</v>
      </c>
      <c r="G491">
        <v>236.921702389107</v>
      </c>
      <c r="H491">
        <v>9.0104343050919304</v>
      </c>
      <c r="I491">
        <v>144.89862937511</v>
      </c>
      <c r="J491">
        <v>-0.982704412896239</v>
      </c>
      <c r="K491">
        <v>340.723077604764</v>
      </c>
      <c r="L491">
        <v>234.368257854387</v>
      </c>
      <c r="M491">
        <v>39.126206180448399</v>
      </c>
      <c r="N491">
        <v>0.71959689179344</v>
      </c>
      <c r="O491">
        <v>23.865360739412299</v>
      </c>
      <c r="P491">
        <v>268.90585241730201</v>
      </c>
      <c r="Q491">
        <v>0.13428316350619701</v>
      </c>
    </row>
    <row r="492" spans="1:17" x14ac:dyDescent="0.3">
      <c r="A492" t="s">
        <v>1106</v>
      </c>
      <c r="B492" t="s">
        <v>1107</v>
      </c>
      <c r="C492" t="s">
        <v>3126</v>
      </c>
      <c r="D492" t="s">
        <v>473</v>
      </c>
      <c r="E492">
        <v>11189.41693033</v>
      </c>
      <c r="F492">
        <v>707.95</v>
      </c>
      <c r="G492">
        <v>41.352704741875399</v>
      </c>
      <c r="H492">
        <v>-2.36923681819979</v>
      </c>
      <c r="I492">
        <v>20.340123663471001</v>
      </c>
      <c r="J492">
        <v>-1.1528869152051799</v>
      </c>
      <c r="K492">
        <v>709.26630079445897</v>
      </c>
      <c r="L492">
        <v>602.50448228459004</v>
      </c>
      <c r="M492">
        <v>37.299239730197201</v>
      </c>
      <c r="N492">
        <v>0.45762850166373298</v>
      </c>
      <c r="O492">
        <v>18.228688466699602</v>
      </c>
      <c r="P492">
        <v>74.307521851532698</v>
      </c>
      <c r="Q492">
        <v>-3.9876965887739998E-3</v>
      </c>
    </row>
    <row r="493" spans="1:17" x14ac:dyDescent="0.3">
      <c r="A493" t="s">
        <v>1108</v>
      </c>
      <c r="B493" t="s">
        <v>1109</v>
      </c>
      <c r="C493" t="s">
        <v>3120</v>
      </c>
      <c r="D493" t="s">
        <v>75</v>
      </c>
      <c r="E493">
        <v>11159.39820801</v>
      </c>
      <c r="F493">
        <v>360.1</v>
      </c>
      <c r="G493">
        <v>44.3503324628294</v>
      </c>
      <c r="H493">
        <v>4.9854672022729503</v>
      </c>
      <c r="I493">
        <v>52.792602929055299</v>
      </c>
      <c r="J493">
        <v>-0.29481994683157903</v>
      </c>
      <c r="K493">
        <v>356.52614413302001</v>
      </c>
      <c r="L493">
        <v>300.789436590337</v>
      </c>
      <c r="M493">
        <v>36.006993528616299</v>
      </c>
      <c r="N493">
        <v>0.49442012342473601</v>
      </c>
      <c r="O493">
        <v>6.9147459039155601</v>
      </c>
      <c r="P493">
        <v>108.693132425383</v>
      </c>
      <c r="Q493">
        <v>5.6916277230251E-2</v>
      </c>
    </row>
    <row r="494" spans="1:17" x14ac:dyDescent="0.3">
      <c r="A494" t="s">
        <v>1110</v>
      </c>
      <c r="B494" t="s">
        <v>1111</v>
      </c>
      <c r="C494" t="s">
        <v>3126</v>
      </c>
      <c r="D494" t="s">
        <v>473</v>
      </c>
      <c r="E494">
        <v>11057.95015364</v>
      </c>
      <c r="F494">
        <v>834.2</v>
      </c>
      <c r="G494">
        <v>-30.279355098973198</v>
      </c>
      <c r="H494">
        <v>-6.0266285307196803</v>
      </c>
      <c r="I494">
        <v>-7.5957846340737802</v>
      </c>
      <c r="J494">
        <v>0.50959566773241505</v>
      </c>
      <c r="K494">
        <v>900.17607824009997</v>
      </c>
      <c r="L494">
        <v>891.93711055668302</v>
      </c>
      <c r="M494">
        <v>32.285759823447798</v>
      </c>
      <c r="N494">
        <v>0.75282312093961401</v>
      </c>
      <c r="O494">
        <v>28.3864780628146</v>
      </c>
      <c r="P494">
        <v>9.5397544481649401</v>
      </c>
      <c r="Q494">
        <v>-3.4024849000924E-2</v>
      </c>
    </row>
    <row r="495" spans="1:17" x14ac:dyDescent="0.3">
      <c r="A495" t="s">
        <v>1112</v>
      </c>
      <c r="B495" t="s">
        <v>1113</v>
      </c>
      <c r="C495" t="s">
        <v>3112</v>
      </c>
      <c r="D495" t="s">
        <v>24</v>
      </c>
      <c r="E495">
        <v>11041.556556501</v>
      </c>
      <c r="F495">
        <v>100.27</v>
      </c>
      <c r="G495">
        <v>-30.7995642140183</v>
      </c>
      <c r="H495">
        <v>-3.3296853618006099</v>
      </c>
      <c r="I495">
        <v>-34.221892379557602</v>
      </c>
      <c r="J495">
        <v>6.5548924531218402</v>
      </c>
      <c r="K495">
        <v>102.764700760735</v>
      </c>
      <c r="L495">
        <v>110.952350269154</v>
      </c>
      <c r="M495">
        <v>47.561222772161798</v>
      </c>
      <c r="N495">
        <v>0.89609896446586201</v>
      </c>
      <c r="O495">
        <v>52.089358731425101</v>
      </c>
      <c r="P495">
        <v>13.800930654863199</v>
      </c>
      <c r="Q495">
        <v>8.5028755193223005E-2</v>
      </c>
    </row>
    <row r="496" spans="1:17" x14ac:dyDescent="0.3">
      <c r="A496" t="s">
        <v>1114</v>
      </c>
      <c r="B496" t="s">
        <v>1115</v>
      </c>
      <c r="C496" t="s">
        <v>3117</v>
      </c>
      <c r="D496" t="s">
        <v>220</v>
      </c>
      <c r="E496">
        <v>11037.526906630001</v>
      </c>
      <c r="F496">
        <v>278.95</v>
      </c>
      <c r="G496">
        <v>38.874971265718898</v>
      </c>
      <c r="H496">
        <v>-11.0677264695143</v>
      </c>
      <c r="I496">
        <v>49.121806080498203</v>
      </c>
      <c r="J496">
        <v>7.8711412112127102</v>
      </c>
      <c r="K496">
        <v>266.25321846900499</v>
      </c>
      <c r="L496">
        <v>224.934567649684</v>
      </c>
      <c r="M496">
        <v>44.234438544279399</v>
      </c>
      <c r="N496">
        <v>0.130583224101188</v>
      </c>
      <c r="O496">
        <v>25.8290016131923</v>
      </c>
      <c r="P496">
        <v>93.111803392177194</v>
      </c>
      <c r="Q496">
        <v>0.107938711694126</v>
      </c>
    </row>
    <row r="497" spans="1:17" x14ac:dyDescent="0.3">
      <c r="A497" t="s">
        <v>1116</v>
      </c>
      <c r="B497" t="s">
        <v>1117</v>
      </c>
      <c r="C497" t="s">
        <v>3114</v>
      </c>
      <c r="D497" t="s">
        <v>125</v>
      </c>
      <c r="E497">
        <v>11027.1021724</v>
      </c>
      <c r="F497">
        <v>1796</v>
      </c>
      <c r="G497">
        <v>32.2227259693043</v>
      </c>
      <c r="H497">
        <v>-3.4710046832488701</v>
      </c>
      <c r="I497">
        <v>33.033986226890903</v>
      </c>
      <c r="J497">
        <v>5.8898945781378202</v>
      </c>
      <c r="K497">
        <v>1750.0616562054799</v>
      </c>
      <c r="L497">
        <v>1444.20056484003</v>
      </c>
      <c r="M497">
        <v>49.562668164600701</v>
      </c>
      <c r="N497">
        <v>0.46476306049102001</v>
      </c>
      <c r="O497">
        <v>22.494432071269401</v>
      </c>
      <c r="P497">
        <v>86.249092606035404</v>
      </c>
      <c r="Q497">
        <v>0.16775226090186199</v>
      </c>
    </row>
    <row r="498" spans="1:17" x14ac:dyDescent="0.3">
      <c r="A498" t="s">
        <v>1118</v>
      </c>
      <c r="B498" t="s">
        <v>1119</v>
      </c>
      <c r="C498" t="s">
        <v>594</v>
      </c>
      <c r="D498" t="s">
        <v>594</v>
      </c>
      <c r="E498">
        <v>11012.9032094179</v>
      </c>
      <c r="F498">
        <v>22.18</v>
      </c>
      <c r="G498">
        <v>0.67192131374970199</v>
      </c>
      <c r="H498">
        <v>-9.3304225476096097</v>
      </c>
      <c r="I498">
        <v>-26.434346592011799</v>
      </c>
      <c r="J498">
        <v>0.80790702664291003</v>
      </c>
      <c r="K498">
        <v>24.6111913742971</v>
      </c>
      <c r="L498">
        <v>25.356350531379601</v>
      </c>
      <c r="M498">
        <v>31.569808301521299</v>
      </c>
      <c r="N498">
        <v>0.44337952625023602</v>
      </c>
      <c r="O498">
        <v>76.059513074842201</v>
      </c>
      <c r="P498">
        <v>29.7076023391812</v>
      </c>
      <c r="Q498">
        <v>-2.5592608736110002E-3</v>
      </c>
    </row>
    <row r="499" spans="1:17" x14ac:dyDescent="0.3">
      <c r="A499" t="s">
        <v>1120</v>
      </c>
      <c r="B499" t="s">
        <v>1121</v>
      </c>
      <c r="C499" t="s">
        <v>3116</v>
      </c>
      <c r="D499" t="s">
        <v>250</v>
      </c>
      <c r="E499">
        <v>10974.029607480001</v>
      </c>
      <c r="F499">
        <v>2140.5500000000002</v>
      </c>
      <c r="G499">
        <v>26.228266797626201</v>
      </c>
      <c r="H499">
        <v>3.3496571910167798</v>
      </c>
      <c r="I499">
        <v>10.0784497392413</v>
      </c>
      <c r="J499">
        <v>-0.16641034967520699</v>
      </c>
      <c r="K499">
        <v>2155.6186794557798</v>
      </c>
      <c r="L499">
        <v>1953.61150294851</v>
      </c>
      <c r="M499">
        <v>36.715510790009098</v>
      </c>
      <c r="N499">
        <v>0.71336998189049605</v>
      </c>
      <c r="O499">
        <v>8.3039405760201692</v>
      </c>
      <c r="P499">
        <v>57.387596044262999</v>
      </c>
      <c r="Q499">
        <v>-6.5921596720208003E-2</v>
      </c>
    </row>
    <row r="500" spans="1:17" x14ac:dyDescent="0.3">
      <c r="A500" t="s">
        <v>1122</v>
      </c>
      <c r="B500" t="s">
        <v>1123</v>
      </c>
      <c r="C500" t="s">
        <v>3123</v>
      </c>
      <c r="D500" t="s">
        <v>163</v>
      </c>
      <c r="E500">
        <v>10967.969792</v>
      </c>
      <c r="F500">
        <v>10841</v>
      </c>
      <c r="G500">
        <v>96.382124064976594</v>
      </c>
      <c r="H500">
        <v>-16.391628138377399</v>
      </c>
      <c r="I500">
        <v>-3.4308628788547599</v>
      </c>
      <c r="J500">
        <v>-18.740011935279799</v>
      </c>
      <c r="K500">
        <v>12909.901612797201</v>
      </c>
      <c r="L500">
        <v>11006.227099096701</v>
      </c>
      <c r="M500">
        <v>16.0273888822964</v>
      </c>
      <c r="N500">
        <v>1.7955018810511001</v>
      </c>
      <c r="O500">
        <v>36.518771331057998</v>
      </c>
      <c r="P500">
        <v>126.770698238714</v>
      </c>
      <c r="Q500">
        <v>0.193234286095018</v>
      </c>
    </row>
    <row r="501" spans="1:17" hidden="1" x14ac:dyDescent="0.3">
      <c r="A501" t="s">
        <v>1124</v>
      </c>
      <c r="B501" t="s">
        <v>1125</v>
      </c>
      <c r="C501" t="s">
        <v>3127</v>
      </c>
      <c r="D501" t="s">
        <v>1063</v>
      </c>
      <c r="E501">
        <v>10934.075050650001</v>
      </c>
      <c r="F501">
        <v>855.35</v>
      </c>
      <c r="G501">
        <v>116.314659566316</v>
      </c>
      <c r="H501">
        <v>27.5684356530153</v>
      </c>
      <c r="I501">
        <v>77.541107000158902</v>
      </c>
      <c r="J501">
        <v>11.538812515191299</v>
      </c>
      <c r="K501">
        <v>735.88693140250598</v>
      </c>
      <c r="L501">
        <v>571.79912379086898</v>
      </c>
      <c r="M501">
        <v>66.249331456368793</v>
      </c>
      <c r="N501">
        <v>0.97171036709467096</v>
      </c>
      <c r="O501">
        <v>2.3148418775939601</v>
      </c>
      <c r="P501">
        <v>154.60634022919999</v>
      </c>
      <c r="Q501">
        <v>0.19351141210429301</v>
      </c>
    </row>
    <row r="502" spans="1:17" x14ac:dyDescent="0.3">
      <c r="A502" t="s">
        <v>1126</v>
      </c>
      <c r="B502" t="s">
        <v>1127</v>
      </c>
      <c r="C502" t="s">
        <v>3123</v>
      </c>
      <c r="D502" t="s">
        <v>470</v>
      </c>
      <c r="E502">
        <v>10916.521692468999</v>
      </c>
      <c r="F502">
        <v>176.59</v>
      </c>
      <c r="G502">
        <v>84.953424719172403</v>
      </c>
      <c r="H502">
        <v>-13.352118674404901</v>
      </c>
      <c r="I502">
        <v>-15.705809504099699</v>
      </c>
      <c r="J502">
        <v>7.2574817205433702</v>
      </c>
      <c r="K502">
        <v>196.454137393216</v>
      </c>
      <c r="L502">
        <v>176.76608772298701</v>
      </c>
      <c r="M502">
        <v>37.665269563171201</v>
      </c>
      <c r="N502">
        <v>0.89413597022832503</v>
      </c>
      <c r="O502">
        <v>33.9826717254657</v>
      </c>
      <c r="P502">
        <v>113.918837068443</v>
      </c>
      <c r="Q502">
        <v>0.182385545495799</v>
      </c>
    </row>
    <row r="503" spans="1:17" x14ac:dyDescent="0.3">
      <c r="A503" t="s">
        <v>1128</v>
      </c>
      <c r="B503" t="s">
        <v>1129</v>
      </c>
      <c r="C503" t="s">
        <v>3112</v>
      </c>
      <c r="D503" t="s">
        <v>563</v>
      </c>
      <c r="E503">
        <v>10803.39653358</v>
      </c>
      <c r="F503">
        <v>1210.6500000000001</v>
      </c>
      <c r="G503">
        <v>2.2730565502979099</v>
      </c>
      <c r="H503">
        <v>4.48262772938478</v>
      </c>
      <c r="I503">
        <v>24.986935356912401</v>
      </c>
      <c r="J503">
        <v>8.4562740689137108</v>
      </c>
      <c r="K503">
        <v>1158.4076488928599</v>
      </c>
      <c r="L503">
        <v>1033.2642492728801</v>
      </c>
      <c r="M503">
        <v>57.867506528085698</v>
      </c>
      <c r="N503">
        <v>1.1423835915853999</v>
      </c>
      <c r="O503">
        <v>14.260934208896</v>
      </c>
      <c r="P503">
        <v>55.881027489860301</v>
      </c>
      <c r="Q503">
        <v>4.6078964006284001E-2</v>
      </c>
    </row>
    <row r="504" spans="1:17" hidden="1" x14ac:dyDescent="0.3">
      <c r="A504" t="s">
        <v>1130</v>
      </c>
      <c r="B504" t="s">
        <v>1131</v>
      </c>
      <c r="C504" t="s">
        <v>3127</v>
      </c>
      <c r="D504" t="s">
        <v>217</v>
      </c>
      <c r="E504">
        <v>10792.867297535</v>
      </c>
      <c r="F504">
        <v>9725.0499999999993</v>
      </c>
      <c r="G504">
        <v>82.863972158389601</v>
      </c>
      <c r="H504">
        <v>13.1220030582275</v>
      </c>
      <c r="I504">
        <v>36.045846965120603</v>
      </c>
      <c r="J504">
        <v>-4.1995559023139197</v>
      </c>
      <c r="K504">
        <v>8640.4041445681905</v>
      </c>
      <c r="L504">
        <v>7169.7717629483104</v>
      </c>
      <c r="M504">
        <v>49.4388595557879</v>
      </c>
      <c r="N504">
        <v>1.9817756955903101</v>
      </c>
      <c r="O504">
        <v>14.601981480815001</v>
      </c>
      <c r="P504">
        <v>120.52267573696101</v>
      </c>
      <c r="Q504">
        <v>8.1490507929059E-2</v>
      </c>
    </row>
    <row r="505" spans="1:17" x14ac:dyDescent="0.3">
      <c r="A505" t="s">
        <v>1132</v>
      </c>
      <c r="B505" t="s">
        <v>1133</v>
      </c>
      <c r="C505" t="s">
        <v>3118</v>
      </c>
      <c r="D505" t="s">
        <v>412</v>
      </c>
      <c r="E505">
        <v>10784.058162585001</v>
      </c>
      <c r="F505">
        <v>393.55</v>
      </c>
      <c r="G505">
        <v>3.9292406416905501</v>
      </c>
      <c r="H505">
        <v>-6.0368223057957104</v>
      </c>
      <c r="I505">
        <v>-14.4214739985705</v>
      </c>
      <c r="J505">
        <v>-1.0948034825878501</v>
      </c>
      <c r="K505">
        <v>407.15677010300698</v>
      </c>
      <c r="L505">
        <v>402.24128072852898</v>
      </c>
      <c r="M505">
        <v>34.893625247287702</v>
      </c>
      <c r="N505">
        <v>0.54414252018951903</v>
      </c>
      <c r="O505">
        <v>40.757210011434303</v>
      </c>
      <c r="P505">
        <v>31.8425460636516</v>
      </c>
      <c r="Q505">
        <v>0.104804548541946</v>
      </c>
    </row>
    <row r="506" spans="1:17" hidden="1" x14ac:dyDescent="0.3">
      <c r="A506" t="s">
        <v>1134</v>
      </c>
      <c r="B506" t="s">
        <v>1135</v>
      </c>
      <c r="C506" t="s">
        <v>3127</v>
      </c>
      <c r="D506" t="s">
        <v>737</v>
      </c>
      <c r="E506">
        <v>10739.054693185</v>
      </c>
      <c r="F506">
        <v>112.79</v>
      </c>
      <c r="G506">
        <v>25.623876259848799</v>
      </c>
      <c r="H506">
        <v>-0.74483672729436101</v>
      </c>
      <c r="I506">
        <v>-2.4848415177166401</v>
      </c>
      <c r="J506">
        <v>1.08315359387677</v>
      </c>
      <c r="K506">
        <v>115.40521690640399</v>
      </c>
      <c r="L506">
        <v>107.146809376288</v>
      </c>
      <c r="M506">
        <v>54.041415573722702</v>
      </c>
      <c r="N506">
        <v>0.41453809296754002</v>
      </c>
      <c r="O506">
        <v>9.9388243638620395</v>
      </c>
      <c r="P506">
        <v>57.638015373864398</v>
      </c>
      <c r="Q506">
        <v>2.1133606920337E-2</v>
      </c>
    </row>
    <row r="507" spans="1:17" x14ac:dyDescent="0.3">
      <c r="A507" t="s">
        <v>1136</v>
      </c>
      <c r="B507" t="s">
        <v>1137</v>
      </c>
      <c r="C507" t="s">
        <v>3125</v>
      </c>
      <c r="D507" t="s">
        <v>458</v>
      </c>
      <c r="E507">
        <v>10721.435534099999</v>
      </c>
      <c r="F507">
        <v>1611</v>
      </c>
      <c r="G507">
        <v>24.769316375079999</v>
      </c>
      <c r="H507">
        <v>-5.5424647602309802</v>
      </c>
      <c r="I507">
        <v>19.1472712553287</v>
      </c>
      <c r="J507">
        <v>1.0079922574467399</v>
      </c>
      <c r="K507">
        <v>1738.49580326052</v>
      </c>
      <c r="L507">
        <v>1560.5364609141</v>
      </c>
      <c r="M507">
        <v>38.453254678015298</v>
      </c>
      <c r="N507">
        <v>0.58739579724876001</v>
      </c>
      <c r="O507">
        <v>47.734326505276201</v>
      </c>
      <c r="P507">
        <v>79.323509462060102</v>
      </c>
      <c r="Q507">
        <v>0.178742475597092</v>
      </c>
    </row>
    <row r="508" spans="1:17" x14ac:dyDescent="0.3">
      <c r="A508" t="s">
        <v>1138</v>
      </c>
      <c r="B508" t="s">
        <v>1139</v>
      </c>
      <c r="C508" t="s">
        <v>3122</v>
      </c>
      <c r="D508" t="s">
        <v>458</v>
      </c>
      <c r="E508">
        <v>10690.692975475</v>
      </c>
      <c r="F508">
        <v>2187.0500000000002</v>
      </c>
      <c r="G508">
        <v>-23.3723809403145</v>
      </c>
      <c r="H508">
        <v>-1.1302871705698501</v>
      </c>
      <c r="I508">
        <v>-4.2022063886857497</v>
      </c>
      <c r="J508">
        <v>-6.4043480092399596</v>
      </c>
      <c r="K508">
        <v>2377.7955591793998</v>
      </c>
      <c r="L508">
        <v>2163.04128408938</v>
      </c>
      <c r="M508">
        <v>19.515243269267</v>
      </c>
      <c r="N508">
        <v>0.41396058357328103</v>
      </c>
      <c r="O508">
        <v>23.453967673349901</v>
      </c>
      <c r="P508">
        <v>32.661045735775801</v>
      </c>
      <c r="Q508">
        <v>0.18453492663607199</v>
      </c>
    </row>
    <row r="509" spans="1:17" x14ac:dyDescent="0.3">
      <c r="A509" t="s">
        <v>1140</v>
      </c>
      <c r="B509" t="s">
        <v>1141</v>
      </c>
      <c r="C509" t="s">
        <v>3112</v>
      </c>
      <c r="D509" t="s">
        <v>24</v>
      </c>
      <c r="E509">
        <v>10671.507886883999</v>
      </c>
      <c r="F509">
        <v>175.61</v>
      </c>
      <c r="G509">
        <v>-48.400155818081501</v>
      </c>
      <c r="H509">
        <v>-10.7767847632773</v>
      </c>
      <c r="I509">
        <v>-40.215303757525298</v>
      </c>
      <c r="J509">
        <v>2.8070350916161702</v>
      </c>
      <c r="K509">
        <v>201.326939182117</v>
      </c>
      <c r="L509">
        <v>225.96497471756101</v>
      </c>
      <c r="M509">
        <v>38.190370707703302</v>
      </c>
      <c r="N509">
        <v>1.6711870279924499</v>
      </c>
      <c r="O509">
        <v>71.231706622629602</v>
      </c>
      <c r="P509">
        <v>10.864898989898901</v>
      </c>
      <c r="Q509">
        <v>-1.0031019732470999E-2</v>
      </c>
    </row>
    <row r="510" spans="1:17" hidden="1" x14ac:dyDescent="0.3">
      <c r="A510" t="s">
        <v>1142</v>
      </c>
      <c r="B510" t="s">
        <v>1143</v>
      </c>
      <c r="C510" t="s">
        <v>3127</v>
      </c>
      <c r="D510" t="s">
        <v>737</v>
      </c>
      <c r="E510">
        <v>10625.948094249999</v>
      </c>
      <c r="F510">
        <v>532.64</v>
      </c>
      <c r="G510">
        <v>-5.8585055494399896</v>
      </c>
      <c r="H510">
        <v>1.90837418258092</v>
      </c>
      <c r="I510">
        <v>-1.6564388832550001</v>
      </c>
      <c r="J510">
        <v>1.4906161425923601</v>
      </c>
      <c r="K510">
        <v>530.79295421020902</v>
      </c>
      <c r="L510">
        <v>509.25425580378902</v>
      </c>
      <c r="M510">
        <v>77.9215973242584</v>
      </c>
      <c r="N510">
        <v>0.80662146980377303</v>
      </c>
      <c r="O510">
        <v>4.9076299188945498</v>
      </c>
      <c r="P510">
        <v>23.011547344110799</v>
      </c>
      <c r="Q510">
        <v>-1.3416788414562999E-2</v>
      </c>
    </row>
    <row r="511" spans="1:17" x14ac:dyDescent="0.3">
      <c r="A511" t="s">
        <v>1144</v>
      </c>
      <c r="B511" t="s">
        <v>1145</v>
      </c>
      <c r="C511" t="s">
        <v>3112</v>
      </c>
      <c r="D511" t="s">
        <v>563</v>
      </c>
      <c r="E511">
        <v>10624.528547424999</v>
      </c>
      <c r="F511">
        <v>145.63999999999999</v>
      </c>
      <c r="G511">
        <v>-25.558455089897901</v>
      </c>
      <c r="H511">
        <v>-7.3587583333691198</v>
      </c>
      <c r="I511">
        <v>-22.109850093602301</v>
      </c>
      <c r="J511">
        <v>7.2530179207703904</v>
      </c>
      <c r="K511">
        <v>153.79632680604999</v>
      </c>
      <c r="L511">
        <v>161.36704160109099</v>
      </c>
      <c r="M511">
        <v>49.052182021623203</v>
      </c>
      <c r="N511">
        <v>0.98171515310785396</v>
      </c>
      <c r="O511">
        <v>43.708718948883202</v>
      </c>
      <c r="P511">
        <v>11.06535499123</v>
      </c>
      <c r="Q511">
        <v>-3.5202557965837003E-2</v>
      </c>
    </row>
    <row r="512" spans="1:17" x14ac:dyDescent="0.3">
      <c r="A512" t="s">
        <v>1146</v>
      </c>
      <c r="B512" t="s">
        <v>1147</v>
      </c>
      <c r="C512" t="s">
        <v>3130</v>
      </c>
      <c r="D512" t="s">
        <v>1148</v>
      </c>
      <c r="E512">
        <v>10585.74370202</v>
      </c>
      <c r="F512">
        <v>1702.15</v>
      </c>
      <c r="G512">
        <v>234.83883416094</v>
      </c>
      <c r="H512">
        <v>18.380955703405402</v>
      </c>
      <c r="I512">
        <v>68.517116381810197</v>
      </c>
      <c r="J512">
        <v>6.6101935988730904</v>
      </c>
      <c r="K512">
        <v>1516.0413191151499</v>
      </c>
      <c r="L512">
        <v>1152.6272758335699</v>
      </c>
      <c r="M512">
        <v>55.348504606262701</v>
      </c>
      <c r="N512">
        <v>1.3007787695766599</v>
      </c>
      <c r="O512">
        <v>11.9554680844813</v>
      </c>
      <c r="P512">
        <v>270.63690800217699</v>
      </c>
      <c r="Q512">
        <v>0.18822983954800601</v>
      </c>
    </row>
    <row r="513" spans="1:17" x14ac:dyDescent="0.3">
      <c r="A513" t="s">
        <v>1149</v>
      </c>
      <c r="B513" t="s">
        <v>1150</v>
      </c>
      <c r="C513" t="s">
        <v>3126</v>
      </c>
      <c r="D513" t="s">
        <v>473</v>
      </c>
      <c r="E513">
        <v>10542.20559408</v>
      </c>
      <c r="F513">
        <v>2061.6</v>
      </c>
      <c r="G513">
        <v>-31.0413631866519</v>
      </c>
      <c r="H513">
        <v>-6.44810351959309</v>
      </c>
      <c r="I513">
        <v>-6.8754258576272402</v>
      </c>
      <c r="J513">
        <v>-0.37306351099105201</v>
      </c>
      <c r="K513">
        <v>2188.13558324824</v>
      </c>
      <c r="L513">
        <v>2174.2730339786999</v>
      </c>
      <c r="M513">
        <v>25.949698011595999</v>
      </c>
      <c r="N513">
        <v>0.39363177254644899</v>
      </c>
      <c r="O513">
        <v>32.663950329840901</v>
      </c>
      <c r="P513">
        <v>14.0265486725663</v>
      </c>
      <c r="Q513">
        <v>-0.114237184767148</v>
      </c>
    </row>
    <row r="514" spans="1:17" x14ac:dyDescent="0.3">
      <c r="A514" t="s">
        <v>1151</v>
      </c>
      <c r="B514" t="s">
        <v>1152</v>
      </c>
      <c r="C514" t="s">
        <v>3111</v>
      </c>
      <c r="D514" t="s">
        <v>261</v>
      </c>
      <c r="E514">
        <v>10522.989830775001</v>
      </c>
      <c r="F514">
        <v>1934.25</v>
      </c>
      <c r="G514">
        <v>-34.4458287119107</v>
      </c>
      <c r="H514">
        <v>-7.2149692963120602</v>
      </c>
      <c r="I514">
        <v>-11.4436366866295</v>
      </c>
      <c r="J514">
        <v>-7.41648004933149</v>
      </c>
      <c r="K514">
        <v>2092.6094691232001</v>
      </c>
      <c r="L514">
        <v>2040.1738225061399</v>
      </c>
      <c r="M514">
        <v>14.3822491309715</v>
      </c>
      <c r="N514">
        <v>0.57520443831323698</v>
      </c>
      <c r="O514">
        <v>42.062815044590899</v>
      </c>
      <c r="P514">
        <v>20.890625</v>
      </c>
      <c r="Q514">
        <v>1.6474433661347002E-2</v>
      </c>
    </row>
    <row r="515" spans="1:17" x14ac:dyDescent="0.3">
      <c r="A515" t="s">
        <v>1153</v>
      </c>
      <c r="B515" t="s">
        <v>1154</v>
      </c>
      <c r="C515" t="s">
        <v>3115</v>
      </c>
      <c r="D515" t="s">
        <v>48</v>
      </c>
      <c r="E515">
        <v>10502.150977759</v>
      </c>
      <c r="F515">
        <v>186.83</v>
      </c>
      <c r="G515">
        <v>20.175575892427702</v>
      </c>
      <c r="H515">
        <v>-8.3147040502324305</v>
      </c>
      <c r="I515">
        <v>-31.297919922469902</v>
      </c>
      <c r="J515">
        <v>3.2243466769553701</v>
      </c>
      <c r="K515">
        <v>204.354507978041</v>
      </c>
      <c r="L515">
        <v>211.50709077587999</v>
      </c>
      <c r="M515">
        <v>39.416300374308697</v>
      </c>
      <c r="N515">
        <v>0.874878981996978</v>
      </c>
      <c r="O515">
        <v>62.661242841085397</v>
      </c>
      <c r="P515">
        <v>53.390804597701099</v>
      </c>
      <c r="Q515">
        <v>0.100211284228061</v>
      </c>
    </row>
    <row r="516" spans="1:17" x14ac:dyDescent="0.3">
      <c r="A516" t="s">
        <v>1155</v>
      </c>
      <c r="B516" t="s">
        <v>1156</v>
      </c>
      <c r="C516" t="s">
        <v>3111</v>
      </c>
      <c r="D516" t="s">
        <v>261</v>
      </c>
      <c r="E516">
        <v>10458.1557495</v>
      </c>
      <c r="F516">
        <v>756.45</v>
      </c>
      <c r="G516">
        <v>-15.833999838360301</v>
      </c>
      <c r="H516">
        <v>-19.550255267560399</v>
      </c>
      <c r="I516">
        <v>-37.621884068042</v>
      </c>
      <c r="J516">
        <v>-9.3293275579083499</v>
      </c>
      <c r="K516">
        <v>901.40013717907698</v>
      </c>
      <c r="L516">
        <v>922.48375203947501</v>
      </c>
      <c r="M516">
        <v>10.8142944989794</v>
      </c>
      <c r="N516">
        <v>1.2134000169941299</v>
      </c>
      <c r="O516">
        <v>58.503536254874703</v>
      </c>
      <c r="P516">
        <v>20.071428571428498</v>
      </c>
      <c r="Q516">
        <v>-3.7366999243550001E-3</v>
      </c>
    </row>
    <row r="517" spans="1:17" x14ac:dyDescent="0.3">
      <c r="A517" t="s">
        <v>1157</v>
      </c>
      <c r="B517" t="s">
        <v>1158</v>
      </c>
      <c r="C517" t="s">
        <v>3123</v>
      </c>
      <c r="D517" t="s">
        <v>267</v>
      </c>
      <c r="E517">
        <v>10450.5530724</v>
      </c>
      <c r="F517">
        <v>5149.05</v>
      </c>
      <c r="G517">
        <v>24.709244781336999</v>
      </c>
      <c r="H517">
        <v>-4.6118187263269199</v>
      </c>
      <c r="I517">
        <v>5.7017156421489403</v>
      </c>
      <c r="J517">
        <v>-6.3964249855868003</v>
      </c>
      <c r="K517">
        <v>5387.1632415993099</v>
      </c>
      <c r="L517">
        <v>4707.6494461455304</v>
      </c>
      <c r="M517">
        <v>32.0247778058934</v>
      </c>
      <c r="N517">
        <v>0.82601125716276902</v>
      </c>
      <c r="O517">
        <v>16.506928462531899</v>
      </c>
      <c r="P517">
        <v>70.951195219123505</v>
      </c>
      <c r="Q517">
        <v>0.18418219402094299</v>
      </c>
    </row>
    <row r="518" spans="1:17" x14ac:dyDescent="0.3">
      <c r="A518" t="s">
        <v>1159</v>
      </c>
      <c r="B518" t="s">
        <v>1160</v>
      </c>
      <c r="C518" t="s">
        <v>3124</v>
      </c>
      <c r="D518" t="s">
        <v>537</v>
      </c>
      <c r="E518">
        <v>10397.144227250001</v>
      </c>
      <c r="F518">
        <v>324.85000000000002</v>
      </c>
      <c r="G518">
        <v>-0.62312483493933601</v>
      </c>
      <c r="H518">
        <v>-6.5430024668252296</v>
      </c>
      <c r="I518">
        <v>6.4789333152236201</v>
      </c>
      <c r="J518">
        <v>-3.7866950189557298</v>
      </c>
      <c r="K518">
        <v>339.28671949765197</v>
      </c>
      <c r="L518">
        <v>314.08091055227402</v>
      </c>
      <c r="M518">
        <v>35.471313008728899</v>
      </c>
      <c r="N518">
        <v>0.45402662388431297</v>
      </c>
      <c r="O518">
        <v>23.441588425427099</v>
      </c>
      <c r="P518">
        <v>33.9035449299258</v>
      </c>
      <c r="Q518">
        <v>2.0475353074510001E-2</v>
      </c>
    </row>
    <row r="519" spans="1:17" x14ac:dyDescent="0.3">
      <c r="A519" t="s">
        <v>1161</v>
      </c>
      <c r="B519" t="s">
        <v>1162</v>
      </c>
      <c r="C519" t="s">
        <v>3121</v>
      </c>
      <c r="D519" t="s">
        <v>1163</v>
      </c>
      <c r="E519">
        <v>10396.3661761</v>
      </c>
      <c r="F519">
        <v>699.5</v>
      </c>
      <c r="G519">
        <v>39.1828884278275</v>
      </c>
      <c r="H519">
        <v>-9.5789553830450895</v>
      </c>
      <c r="I519">
        <v>4.5274827240041597</v>
      </c>
      <c r="J519">
        <v>-4.7942967158104404</v>
      </c>
      <c r="K519">
        <v>736.61151270995697</v>
      </c>
      <c r="L519">
        <v>649.32390418849104</v>
      </c>
      <c r="M519">
        <v>26.797297365663699</v>
      </c>
      <c r="N519">
        <v>0.54824461186864104</v>
      </c>
      <c r="O519">
        <v>25.0893495353824</v>
      </c>
      <c r="P519">
        <v>67.967343018369505</v>
      </c>
      <c r="Q519">
        <v>-6.1320001817376998E-2</v>
      </c>
    </row>
    <row r="520" spans="1:17" hidden="1" x14ac:dyDescent="0.3">
      <c r="A520" t="s">
        <v>1164</v>
      </c>
      <c r="B520" t="s">
        <v>1165</v>
      </c>
      <c r="C520" t="s">
        <v>3127</v>
      </c>
      <c r="D520" t="s">
        <v>240</v>
      </c>
      <c r="E520">
        <v>10367.26758186</v>
      </c>
      <c r="F520">
        <v>13077.3</v>
      </c>
      <c r="G520">
        <v>38.720470425329502</v>
      </c>
      <c r="H520">
        <v>9.7392144339025108</v>
      </c>
      <c r="I520">
        <v>7.0258436354962797</v>
      </c>
      <c r="J520">
        <v>2.6369430531729101</v>
      </c>
      <c r="K520">
        <v>12738.147785257501</v>
      </c>
      <c r="L520">
        <v>10968.0530792468</v>
      </c>
      <c r="M520">
        <v>36.578091643854798</v>
      </c>
      <c r="N520">
        <v>0.71849655367354404</v>
      </c>
      <c r="O520">
        <v>14.5496394515687</v>
      </c>
      <c r="P520">
        <v>102.90612878200101</v>
      </c>
      <c r="Q520">
        <v>0.15198121620854299</v>
      </c>
    </row>
    <row r="521" spans="1:17" hidden="1" x14ac:dyDescent="0.3">
      <c r="A521" t="s">
        <v>1166</v>
      </c>
      <c r="B521" t="s">
        <v>1167</v>
      </c>
      <c r="C521" t="s">
        <v>3127</v>
      </c>
      <c r="D521" t="s">
        <v>473</v>
      </c>
      <c r="E521">
        <v>10288.9690304</v>
      </c>
      <c r="F521">
        <v>2902</v>
      </c>
      <c r="G521">
        <v>-15.82110970475</v>
      </c>
      <c r="H521">
        <v>0.34466448863239302</v>
      </c>
      <c r="I521">
        <v>4.5246901825564398</v>
      </c>
      <c r="J521">
        <v>-1.3091485521477799</v>
      </c>
      <c r="K521">
        <v>2945.2073729916301</v>
      </c>
      <c r="L521">
        <v>2801.1492414661202</v>
      </c>
      <c r="M521">
        <v>34.419431596454402</v>
      </c>
      <c r="N521">
        <v>0.58993197933561303</v>
      </c>
      <c r="O521">
        <v>16.126809097174299</v>
      </c>
      <c r="P521">
        <v>29.149977748108501</v>
      </c>
      <c r="Q521">
        <v>-5.5812024284255003E-2</v>
      </c>
    </row>
    <row r="522" spans="1:17" hidden="1" x14ac:dyDescent="0.3">
      <c r="A522" t="s">
        <v>1168</v>
      </c>
      <c r="B522" t="s">
        <v>1169</v>
      </c>
      <c r="C522" t="s">
        <v>3127</v>
      </c>
      <c r="D522" t="s">
        <v>120</v>
      </c>
      <c r="E522">
        <v>10247.302236519999</v>
      </c>
      <c r="F522">
        <v>622.9</v>
      </c>
      <c r="G522">
        <v>4.2052333135941202</v>
      </c>
      <c r="H522">
        <v>-2.8982405713472099</v>
      </c>
      <c r="I522">
        <v>-6.3787432805946001</v>
      </c>
      <c r="J522">
        <v>-2.7873807101002002</v>
      </c>
      <c r="K522">
        <v>674.038389392878</v>
      </c>
      <c r="L522">
        <v>646.052479493649</v>
      </c>
      <c r="M522">
        <v>40.040297528885503</v>
      </c>
      <c r="N522">
        <v>0.82192923159575704</v>
      </c>
      <c r="O522">
        <v>33.247712313372901</v>
      </c>
      <c r="P522">
        <v>43.856812933025303</v>
      </c>
      <c r="Q522">
        <v>0.11017095050247599</v>
      </c>
    </row>
    <row r="523" spans="1:17" x14ac:dyDescent="0.3">
      <c r="A523" t="s">
        <v>1170</v>
      </c>
      <c r="B523" t="s">
        <v>1171</v>
      </c>
      <c r="C523" t="s">
        <v>3123</v>
      </c>
      <c r="D523" t="s">
        <v>240</v>
      </c>
      <c r="E523">
        <v>10190.7909830399</v>
      </c>
      <c r="F523">
        <v>521.6</v>
      </c>
      <c r="G523">
        <v>-14.6194950557108</v>
      </c>
      <c r="H523">
        <v>-7.9665728556925997</v>
      </c>
      <c r="I523">
        <v>-30.559933432169501</v>
      </c>
      <c r="J523">
        <v>-2.03247319480593</v>
      </c>
      <c r="K523">
        <v>548.52308469918103</v>
      </c>
      <c r="L523">
        <v>547.97042961621298</v>
      </c>
      <c r="M523">
        <v>31.139640940062701</v>
      </c>
      <c r="N523">
        <v>0.38326663903089703</v>
      </c>
      <c r="O523">
        <v>36.004601226993799</v>
      </c>
      <c r="P523">
        <v>17.2134831460674</v>
      </c>
      <c r="Q523">
        <v>-1.8024502279334002E-2</v>
      </c>
    </row>
    <row r="524" spans="1:17" x14ac:dyDescent="0.3">
      <c r="A524" t="s">
        <v>1172</v>
      </c>
      <c r="B524" t="s">
        <v>1173</v>
      </c>
      <c r="C524" t="s">
        <v>3123</v>
      </c>
      <c r="D524" t="s">
        <v>1174</v>
      </c>
      <c r="E524">
        <v>10175.069304819999</v>
      </c>
      <c r="F524">
        <v>1080.0999999999999</v>
      </c>
      <c r="G524">
        <v>-22.384002347009002</v>
      </c>
      <c r="H524">
        <v>-1.9742873755430901</v>
      </c>
      <c r="I524">
        <v>6.9683586884133799</v>
      </c>
      <c r="J524">
        <v>3.3157831904671098</v>
      </c>
      <c r="K524">
        <v>1150.8956370938399</v>
      </c>
      <c r="L524">
        <v>1075.8071453444099</v>
      </c>
      <c r="M524">
        <v>42.933935753731397</v>
      </c>
      <c r="N524">
        <v>0.90174252650101505</v>
      </c>
      <c r="O524">
        <v>20.354596796592901</v>
      </c>
      <c r="P524">
        <v>32.820954254795801</v>
      </c>
    </row>
    <row r="525" spans="1:17" x14ac:dyDescent="0.3">
      <c r="A525" t="s">
        <v>1175</v>
      </c>
      <c r="B525" t="s">
        <v>1176</v>
      </c>
      <c r="C525" t="s">
        <v>3121</v>
      </c>
      <c r="D525" t="s">
        <v>444</v>
      </c>
      <c r="E525">
        <v>10121.8124873</v>
      </c>
      <c r="F525">
        <v>217.3</v>
      </c>
      <c r="G525">
        <v>28.827561598334398</v>
      </c>
      <c r="H525">
        <v>-16.300570528820401</v>
      </c>
      <c r="I525">
        <v>-12.0582056812174</v>
      </c>
      <c r="J525">
        <v>-3.8728991482028499</v>
      </c>
      <c r="K525">
        <v>243.60034568495601</v>
      </c>
      <c r="L525">
        <v>232.509637951841</v>
      </c>
      <c r="M525">
        <v>24.017665889518099</v>
      </c>
      <c r="N525">
        <v>0.74717216092718097</v>
      </c>
      <c r="O525">
        <v>76.806258628623993</v>
      </c>
      <c r="P525">
        <v>66.195028680688296</v>
      </c>
      <c r="Q525">
        <v>7.3110481552354001E-2</v>
      </c>
    </row>
    <row r="526" spans="1:17" x14ac:dyDescent="0.3">
      <c r="A526" t="s">
        <v>1177</v>
      </c>
      <c r="B526" t="s">
        <v>1178</v>
      </c>
      <c r="C526" t="s">
        <v>3111</v>
      </c>
      <c r="D526" t="s">
        <v>261</v>
      </c>
      <c r="E526">
        <v>10078.422352305</v>
      </c>
      <c r="F526">
        <v>748.95</v>
      </c>
      <c r="G526">
        <v>-49.301123846131397</v>
      </c>
      <c r="H526">
        <v>-12.4890813559087</v>
      </c>
      <c r="I526">
        <v>-25.894346052011301</v>
      </c>
      <c r="J526">
        <v>-4.4838816086376898</v>
      </c>
      <c r="K526">
        <v>862.24836408122496</v>
      </c>
      <c r="L526">
        <v>919.14146492982604</v>
      </c>
      <c r="M526">
        <v>12.325430117769599</v>
      </c>
      <c r="N526">
        <v>0.78521876372117705</v>
      </c>
      <c r="O526">
        <v>66.633286601241707</v>
      </c>
      <c r="P526">
        <v>4.1510221109720398</v>
      </c>
      <c r="Q526">
        <v>-4.9567294322520002E-2</v>
      </c>
    </row>
    <row r="527" spans="1:17" x14ac:dyDescent="0.3">
      <c r="A527" t="s">
        <v>1179</v>
      </c>
      <c r="B527" t="s">
        <v>1180</v>
      </c>
      <c r="C527" t="s">
        <v>3112</v>
      </c>
      <c r="D527" t="s">
        <v>397</v>
      </c>
      <c r="E527">
        <v>10076.466887307</v>
      </c>
      <c r="F527">
        <v>109.61</v>
      </c>
      <c r="G527">
        <v>47.649891520902301</v>
      </c>
      <c r="H527">
        <v>-12.824038625709701</v>
      </c>
      <c r="I527">
        <v>31.507533749868401</v>
      </c>
      <c r="J527">
        <v>7.0558967169561804</v>
      </c>
      <c r="K527">
        <v>113.16193975895099</v>
      </c>
      <c r="L527">
        <v>88.812261078682994</v>
      </c>
      <c r="M527">
        <v>46.744556309670202</v>
      </c>
      <c r="N527">
        <v>0.38371808921932699</v>
      </c>
      <c r="O527">
        <v>32.770732597390698</v>
      </c>
      <c r="P527">
        <v>84.497559333445494</v>
      </c>
      <c r="Q527">
        <v>0.100705402048897</v>
      </c>
    </row>
    <row r="528" spans="1:17" x14ac:dyDescent="0.3">
      <c r="A528" t="s">
        <v>1181</v>
      </c>
      <c r="B528" t="s">
        <v>1182</v>
      </c>
      <c r="C528" t="s">
        <v>3122</v>
      </c>
      <c r="D528" t="s">
        <v>311</v>
      </c>
      <c r="E528">
        <v>10074.781094</v>
      </c>
      <c r="F528">
        <v>1467.1</v>
      </c>
      <c r="G528">
        <v>46.228884317761597</v>
      </c>
      <c r="H528">
        <v>-3.0230447217354599</v>
      </c>
      <c r="I528">
        <v>44.115369255169</v>
      </c>
      <c r="J528">
        <v>-9.7342570838790596</v>
      </c>
      <c r="K528">
        <v>1591.12999006625</v>
      </c>
      <c r="L528">
        <v>1286.8324424070499</v>
      </c>
      <c r="M528">
        <v>27.620260488878898</v>
      </c>
      <c r="N528">
        <v>0.53213184855636797</v>
      </c>
      <c r="O528">
        <v>28.208711062640599</v>
      </c>
      <c r="P528">
        <v>78.914634146341399</v>
      </c>
      <c r="Q528">
        <v>2.7000512217549E-2</v>
      </c>
    </row>
    <row r="529" spans="1:17" x14ac:dyDescent="0.3">
      <c r="A529" t="s">
        <v>1183</v>
      </c>
      <c r="B529" t="s">
        <v>1184</v>
      </c>
      <c r="C529" t="s">
        <v>3123</v>
      </c>
      <c r="D529" t="s">
        <v>1185</v>
      </c>
      <c r="E529">
        <v>10031.6358375</v>
      </c>
      <c r="F529">
        <v>1105.25</v>
      </c>
      <c r="G529">
        <v>-9.5806535902130801</v>
      </c>
      <c r="H529">
        <v>-1.98911176978502</v>
      </c>
      <c r="I529">
        <v>-25.942598779601401</v>
      </c>
      <c r="J529">
        <v>-0.86941915538444303</v>
      </c>
      <c r="K529">
        <v>1158.6018729370801</v>
      </c>
      <c r="L529">
        <v>1179.0688351966501</v>
      </c>
      <c r="M529">
        <v>26.154959909128699</v>
      </c>
      <c r="N529">
        <v>0.50278638655250396</v>
      </c>
      <c r="O529">
        <v>36.340194526125302</v>
      </c>
      <c r="P529">
        <v>37.889089888341303</v>
      </c>
    </row>
    <row r="530" spans="1:17" x14ac:dyDescent="0.3">
      <c r="A530" t="s">
        <v>1186</v>
      </c>
      <c r="B530" t="s">
        <v>1187</v>
      </c>
      <c r="C530" t="s">
        <v>3123</v>
      </c>
      <c r="D530" t="s">
        <v>267</v>
      </c>
      <c r="E530">
        <v>10025.760259799999</v>
      </c>
      <c r="F530">
        <v>1546.2</v>
      </c>
      <c r="G530">
        <v>149.01442454189399</v>
      </c>
      <c r="H530">
        <v>22.104711651353401</v>
      </c>
      <c r="I530">
        <v>40.154633156925797</v>
      </c>
      <c r="J530">
        <v>13.7837787507667</v>
      </c>
      <c r="K530">
        <v>1362.2932100775899</v>
      </c>
      <c r="L530">
        <v>1128.78183155427</v>
      </c>
      <c r="M530">
        <v>69.927957889166805</v>
      </c>
      <c r="N530">
        <v>2.3848517085625498</v>
      </c>
      <c r="O530">
        <v>5.6137627732505404</v>
      </c>
      <c r="P530">
        <v>185.777654560576</v>
      </c>
    </row>
    <row r="531" spans="1:17" x14ac:dyDescent="0.3">
      <c r="A531" t="s">
        <v>1188</v>
      </c>
      <c r="B531" t="s">
        <v>1189</v>
      </c>
      <c r="C531" t="s">
        <v>3122</v>
      </c>
      <c r="D531" t="s">
        <v>311</v>
      </c>
      <c r="E531">
        <v>9985.3221513600001</v>
      </c>
      <c r="F531">
        <v>866.2</v>
      </c>
      <c r="G531">
        <v>-43.508205928280098</v>
      </c>
      <c r="H531">
        <v>-6.36015735481514</v>
      </c>
      <c r="I531">
        <v>-16.236115158625999</v>
      </c>
      <c r="J531">
        <v>1.40572389808272</v>
      </c>
      <c r="K531">
        <v>927.30898883256805</v>
      </c>
      <c r="L531">
        <v>975.38633871506397</v>
      </c>
      <c r="M531">
        <v>39.5966031499512</v>
      </c>
      <c r="N531">
        <v>0.373474462642778</v>
      </c>
      <c r="O531">
        <v>28.145924728699999</v>
      </c>
      <c r="P531">
        <v>5.6148265561177997</v>
      </c>
      <c r="Q531">
        <v>-5.2505256450000003E-2</v>
      </c>
    </row>
    <row r="532" spans="1:17" x14ac:dyDescent="0.3">
      <c r="A532" t="s">
        <v>1190</v>
      </c>
      <c r="B532" t="s">
        <v>1191</v>
      </c>
      <c r="C532" t="s">
        <v>3112</v>
      </c>
      <c r="D532" t="s">
        <v>508</v>
      </c>
      <c r="E532">
        <v>9885.2108200000002</v>
      </c>
      <c r="F532">
        <v>495.8</v>
      </c>
      <c r="G532">
        <v>115.604757653281</v>
      </c>
      <c r="H532">
        <v>8.9455733341404997</v>
      </c>
      <c r="I532">
        <v>44.780256762812897</v>
      </c>
      <c r="J532">
        <v>0.366640201745698</v>
      </c>
      <c r="K532">
        <v>457.78867836222298</v>
      </c>
      <c r="L532">
        <v>371.763668948673</v>
      </c>
      <c r="M532">
        <v>55.9203723754392</v>
      </c>
      <c r="N532">
        <v>0.91732620714403001</v>
      </c>
      <c r="O532">
        <v>0.46389673255344799</v>
      </c>
      <c r="P532">
        <v>146.666666666666</v>
      </c>
      <c r="Q532">
        <v>0.34130181637232299</v>
      </c>
    </row>
    <row r="533" spans="1:17" x14ac:dyDescent="0.3">
      <c r="A533" t="s">
        <v>1192</v>
      </c>
      <c r="B533" t="s">
        <v>1193</v>
      </c>
      <c r="C533" t="s">
        <v>3116</v>
      </c>
      <c r="D533" t="s">
        <v>250</v>
      </c>
      <c r="E533">
        <v>9847.6330292000002</v>
      </c>
      <c r="F533">
        <v>959.6</v>
      </c>
      <c r="G533">
        <v>38.911532359523001</v>
      </c>
      <c r="H533">
        <v>9.7983327459469702</v>
      </c>
      <c r="I533">
        <v>29.5333586371504</v>
      </c>
      <c r="J533">
        <v>-1.3972332592540599</v>
      </c>
      <c r="K533">
        <v>928.44645286181105</v>
      </c>
      <c r="L533">
        <v>791.82376942159897</v>
      </c>
      <c r="M533">
        <v>40.122373252996802</v>
      </c>
      <c r="N533">
        <v>0.57752126095700795</v>
      </c>
      <c r="O533">
        <v>15.4283034597749</v>
      </c>
      <c r="P533">
        <v>71.648331991771698</v>
      </c>
      <c r="Q533">
        <v>4.7741855553858001E-2</v>
      </c>
    </row>
    <row r="534" spans="1:17" x14ac:dyDescent="0.3">
      <c r="A534" t="s">
        <v>1194</v>
      </c>
      <c r="B534" t="s">
        <v>1195</v>
      </c>
      <c r="C534" t="s">
        <v>3125</v>
      </c>
      <c r="D534" t="s">
        <v>134</v>
      </c>
      <c r="E534">
        <v>9834.5974784199898</v>
      </c>
      <c r="F534">
        <v>414.7</v>
      </c>
      <c r="G534">
        <v>167.36455459905201</v>
      </c>
      <c r="H534">
        <v>6.9047556200593903</v>
      </c>
      <c r="I534">
        <v>-1.6048221922099399</v>
      </c>
      <c r="J534">
        <v>-2.5077368649373599</v>
      </c>
      <c r="K534">
        <v>418.78832361127598</v>
      </c>
      <c r="L534">
        <v>367.21019413476199</v>
      </c>
      <c r="M534">
        <v>51.730904479250498</v>
      </c>
      <c r="N534">
        <v>2.1033834898442101</v>
      </c>
      <c r="O534">
        <v>37.352302869544197</v>
      </c>
      <c r="P534">
        <v>200.28964518464801</v>
      </c>
      <c r="Q534">
        <v>9.9070671049834996E-2</v>
      </c>
    </row>
    <row r="535" spans="1:17" x14ac:dyDescent="0.3">
      <c r="A535" t="s">
        <v>1196</v>
      </c>
      <c r="B535" t="s">
        <v>1197</v>
      </c>
      <c r="C535" t="s">
        <v>3129</v>
      </c>
      <c r="D535" t="s">
        <v>1063</v>
      </c>
      <c r="E535">
        <v>9813.5740418000005</v>
      </c>
      <c r="F535">
        <v>510.2</v>
      </c>
      <c r="G535">
        <v>25.0636492208634</v>
      </c>
      <c r="H535">
        <v>-5.7737472378400998</v>
      </c>
      <c r="I535">
        <v>10.7785558217263</v>
      </c>
      <c r="J535">
        <v>1.2341204725277399</v>
      </c>
      <c r="K535">
        <v>537.76766271310805</v>
      </c>
      <c r="L535">
        <v>484.46955466572098</v>
      </c>
      <c r="M535">
        <v>37.256617221292899</v>
      </c>
      <c r="N535">
        <v>0.76683576232098605</v>
      </c>
      <c r="O535">
        <v>35.025480203841603</v>
      </c>
      <c r="P535">
        <v>64.793281653746703</v>
      </c>
      <c r="Q535">
        <v>1.3515807822248E-2</v>
      </c>
    </row>
    <row r="536" spans="1:17" hidden="1" x14ac:dyDescent="0.3">
      <c r="A536" t="s">
        <v>1198</v>
      </c>
      <c r="B536" t="s">
        <v>1199</v>
      </c>
      <c r="C536" t="s">
        <v>3127</v>
      </c>
      <c r="D536" t="s">
        <v>105</v>
      </c>
      <c r="E536">
        <v>9730.9899764050006</v>
      </c>
      <c r="F536">
        <v>741.35</v>
      </c>
      <c r="G536">
        <v>143.54719906682601</v>
      </c>
      <c r="H536">
        <v>-10.9436079815406</v>
      </c>
      <c r="I536">
        <v>-25.690163767537001</v>
      </c>
      <c r="J536">
        <v>-6.6382947466616598</v>
      </c>
      <c r="K536">
        <v>831.93245684782596</v>
      </c>
      <c r="L536">
        <v>788.20537527095303</v>
      </c>
      <c r="M536">
        <v>22.960391761509101</v>
      </c>
      <c r="N536">
        <v>0.79602158281233104</v>
      </c>
      <c r="O536">
        <v>50.805962096175897</v>
      </c>
      <c r="P536">
        <v>174.557126103326</v>
      </c>
      <c r="Q536">
        <v>0.26054534582660799</v>
      </c>
    </row>
    <row r="537" spans="1:17" x14ac:dyDescent="0.3">
      <c r="A537" t="s">
        <v>1200</v>
      </c>
      <c r="B537" t="s">
        <v>1201</v>
      </c>
      <c r="C537" t="s">
        <v>3115</v>
      </c>
      <c r="D537" t="s">
        <v>939</v>
      </c>
      <c r="E537">
        <v>9728.6894680999994</v>
      </c>
      <c r="F537">
        <v>1323.1</v>
      </c>
      <c r="G537">
        <v>69.781801175414301</v>
      </c>
      <c r="H537">
        <v>-0.182398518725714</v>
      </c>
      <c r="I537">
        <v>12.854075653502401</v>
      </c>
      <c r="J537">
        <v>0.59503858667167098</v>
      </c>
      <c r="K537">
        <v>1354.12555959573</v>
      </c>
      <c r="L537">
        <v>1195.7670414761899</v>
      </c>
      <c r="M537">
        <v>43.161671986818703</v>
      </c>
      <c r="N537">
        <v>0.44615525448409599</v>
      </c>
      <c r="O537">
        <v>20.266797672133599</v>
      </c>
      <c r="P537">
        <v>98.365817091454204</v>
      </c>
      <c r="Q537">
        <v>6.9491419922304995E-2</v>
      </c>
    </row>
    <row r="538" spans="1:17" hidden="1" x14ac:dyDescent="0.3">
      <c r="A538" t="s">
        <v>1202</v>
      </c>
      <c r="B538" t="s">
        <v>1203</v>
      </c>
      <c r="C538" t="s">
        <v>3127</v>
      </c>
      <c r="D538" t="s">
        <v>88</v>
      </c>
      <c r="E538">
        <v>9718.7522677950001</v>
      </c>
      <c r="F538">
        <v>716.15</v>
      </c>
      <c r="G538">
        <v>-36.891893938701301</v>
      </c>
      <c r="H538">
        <v>-3.2349169715021202</v>
      </c>
      <c r="I538">
        <v>-17.404966375186799</v>
      </c>
      <c r="J538">
        <v>-0.61590368569494003</v>
      </c>
      <c r="M538">
        <v>37.928769774789501</v>
      </c>
      <c r="O538">
        <v>18.4109474272149</v>
      </c>
      <c r="P538">
        <v>5.1460872118631498</v>
      </c>
    </row>
    <row r="539" spans="1:17" hidden="1" x14ac:dyDescent="0.3">
      <c r="A539" t="s">
        <v>1204</v>
      </c>
      <c r="B539" t="s">
        <v>1205</v>
      </c>
      <c r="C539" t="s">
        <v>3127</v>
      </c>
      <c r="D539" t="s">
        <v>134</v>
      </c>
      <c r="E539">
        <v>9717.1900299270001</v>
      </c>
      <c r="F539">
        <v>296.97000000000003</v>
      </c>
      <c r="G539">
        <v>-2.8802636607618499</v>
      </c>
      <c r="H539">
        <v>10.302020883866099</v>
      </c>
      <c r="I539">
        <v>9.7925422891491607</v>
      </c>
      <c r="J539">
        <v>1.9625252765927199</v>
      </c>
      <c r="K539">
        <v>284.09904865080398</v>
      </c>
      <c r="L539">
        <v>268.91934377963202</v>
      </c>
      <c r="M539">
        <v>22.227502817667499</v>
      </c>
      <c r="N539">
        <v>1.1960310817484601</v>
      </c>
      <c r="O539">
        <v>1.0034683638077799</v>
      </c>
      <c r="P539">
        <v>27.9491598448944</v>
      </c>
    </row>
    <row r="540" spans="1:17" hidden="1" x14ac:dyDescent="0.3">
      <c r="A540" t="s">
        <v>1206</v>
      </c>
      <c r="B540" t="s">
        <v>1207</v>
      </c>
      <c r="C540" t="s">
        <v>3127</v>
      </c>
      <c r="D540" t="s">
        <v>75</v>
      </c>
      <c r="E540">
        <v>9649.8489951800002</v>
      </c>
      <c r="F540">
        <v>191.71</v>
      </c>
      <c r="G540">
        <v>8.4611786705061593</v>
      </c>
      <c r="H540">
        <v>-3.1351552634572202</v>
      </c>
      <c r="I540">
        <v>8.6138324052117206</v>
      </c>
      <c r="J540">
        <v>2.99735490710705</v>
      </c>
      <c r="K540">
        <v>189.23688542032301</v>
      </c>
      <c r="L540">
        <v>172.81324643929699</v>
      </c>
      <c r="M540">
        <v>48.027332995147603</v>
      </c>
      <c r="N540">
        <v>0.160432113684329</v>
      </c>
      <c r="O540">
        <v>28.318814876636502</v>
      </c>
      <c r="P540">
        <v>41.379056047197601</v>
      </c>
      <c r="Q540">
        <v>4.2288315057053001E-2</v>
      </c>
    </row>
    <row r="541" spans="1:17" x14ac:dyDescent="0.3">
      <c r="A541" t="s">
        <v>1208</v>
      </c>
      <c r="B541" t="s">
        <v>1209</v>
      </c>
      <c r="C541" t="s">
        <v>3115</v>
      </c>
      <c r="D541" t="s">
        <v>48</v>
      </c>
      <c r="E541">
        <v>9636.4245244800004</v>
      </c>
      <c r="F541">
        <v>560.95000000000005</v>
      </c>
      <c r="G541">
        <v>146.73467178655201</v>
      </c>
      <c r="H541">
        <v>3.8422383054201199</v>
      </c>
      <c r="I541">
        <v>40.347676416426197</v>
      </c>
      <c r="J541">
        <v>-1.54665922056233</v>
      </c>
      <c r="K541">
        <v>548.58533509164897</v>
      </c>
      <c r="L541">
        <v>448.99792360361698</v>
      </c>
      <c r="M541">
        <v>34.805890791424602</v>
      </c>
      <c r="N541">
        <v>0.641337619644191</v>
      </c>
      <c r="O541">
        <v>23.772172207861601</v>
      </c>
      <c r="P541">
        <v>184.169199594731</v>
      </c>
      <c r="Q541">
        <v>0.21327286874988</v>
      </c>
    </row>
    <row r="542" spans="1:17" x14ac:dyDescent="0.3">
      <c r="A542" t="s">
        <v>1210</v>
      </c>
      <c r="B542" t="s">
        <v>1211</v>
      </c>
      <c r="C542" t="s">
        <v>3110</v>
      </c>
      <c r="D542" t="s">
        <v>18</v>
      </c>
      <c r="E542">
        <v>9624.8883389999992</v>
      </c>
      <c r="F542">
        <v>646.35</v>
      </c>
      <c r="G542">
        <v>-16.252924487176699</v>
      </c>
      <c r="H542">
        <v>-21.756118824986402</v>
      </c>
      <c r="I542">
        <v>-44.488684100814801</v>
      </c>
      <c r="J542">
        <v>-13.7353445980145</v>
      </c>
      <c r="K542">
        <v>882.46606748347494</v>
      </c>
      <c r="L542">
        <v>868.02860471066299</v>
      </c>
      <c r="M542">
        <v>11.078417249968201</v>
      </c>
      <c r="N542">
        <v>2.0914224256110798</v>
      </c>
      <c r="O542">
        <v>97.261545602227798</v>
      </c>
      <c r="P542">
        <v>20.363128491620099</v>
      </c>
      <c r="Q542">
        <v>0.158031194407113</v>
      </c>
    </row>
    <row r="543" spans="1:17" x14ac:dyDescent="0.3">
      <c r="A543" t="s">
        <v>1212</v>
      </c>
      <c r="B543" t="s">
        <v>1213</v>
      </c>
      <c r="C543" t="s">
        <v>3113</v>
      </c>
      <c r="D543" t="s">
        <v>21</v>
      </c>
      <c r="E543">
        <v>9592.0520744650003</v>
      </c>
      <c r="F543">
        <v>1523.45</v>
      </c>
      <c r="G543">
        <v>-29.958298259549</v>
      </c>
      <c r="H543">
        <v>3.5598863076520799</v>
      </c>
      <c r="I543">
        <v>-7.7125773128096</v>
      </c>
      <c r="J543">
        <v>-0.49353723403668598</v>
      </c>
      <c r="K543">
        <v>1568.35489140959</v>
      </c>
      <c r="L543">
        <v>1576.9696952202401</v>
      </c>
      <c r="M543">
        <v>33.690319957592401</v>
      </c>
      <c r="N543">
        <v>0.59964406899017797</v>
      </c>
      <c r="O543">
        <v>27.5033640749614</v>
      </c>
      <c r="P543">
        <v>9.9130622993398596</v>
      </c>
      <c r="Q543">
        <v>-6.8221003100889993E-2</v>
      </c>
    </row>
    <row r="544" spans="1:17" hidden="1" x14ac:dyDescent="0.3">
      <c r="A544" t="s">
        <v>1214</v>
      </c>
      <c r="B544" t="s">
        <v>1215</v>
      </c>
      <c r="C544" t="s">
        <v>3127</v>
      </c>
      <c r="D544" t="s">
        <v>83</v>
      </c>
      <c r="E544">
        <v>9591.9028099999996</v>
      </c>
      <c r="F544">
        <v>144.5</v>
      </c>
      <c r="G544">
        <v>-20.097934286543399</v>
      </c>
      <c r="H544">
        <v>7.0515615827773797</v>
      </c>
      <c r="I544">
        <v>-2.58885874652402</v>
      </c>
      <c r="J544">
        <v>1.22296271733552</v>
      </c>
      <c r="K544">
        <v>143.768003192001</v>
      </c>
      <c r="L544">
        <v>138.98962345246099</v>
      </c>
      <c r="M544">
        <v>19.599037825510401</v>
      </c>
      <c r="N544">
        <v>0.392307120192388</v>
      </c>
      <c r="O544">
        <v>5.2941176470588198</v>
      </c>
      <c r="P544">
        <v>14.6825396825396</v>
      </c>
      <c r="Q544">
        <v>-1.3388827299693999E-2</v>
      </c>
    </row>
    <row r="545" spans="1:17" x14ac:dyDescent="0.3">
      <c r="A545" t="s">
        <v>1216</v>
      </c>
      <c r="B545" t="s">
        <v>1217</v>
      </c>
      <c r="C545" t="s">
        <v>3121</v>
      </c>
      <c r="D545" t="s">
        <v>80</v>
      </c>
      <c r="E545">
        <v>9468.1706373500001</v>
      </c>
      <c r="F545">
        <v>195.85</v>
      </c>
      <c r="G545">
        <v>30.713191741333599</v>
      </c>
      <c r="H545">
        <v>-6.15961459744954</v>
      </c>
      <c r="I545">
        <v>-14.8818526514582</v>
      </c>
      <c r="J545">
        <v>-3.0228242295460701</v>
      </c>
      <c r="K545">
        <v>212.63689694073599</v>
      </c>
      <c r="L545">
        <v>201.06491270144599</v>
      </c>
      <c r="M545">
        <v>23.4726176533716</v>
      </c>
      <c r="N545">
        <v>0.44324244874607499</v>
      </c>
      <c r="O545">
        <v>28.0010211896859</v>
      </c>
      <c r="P545">
        <v>62.598588625985798</v>
      </c>
      <c r="Q545">
        <v>5.5555896323362997E-2</v>
      </c>
    </row>
    <row r="546" spans="1:17" x14ac:dyDescent="0.3">
      <c r="A546" t="s">
        <v>1218</v>
      </c>
      <c r="B546" t="s">
        <v>1219</v>
      </c>
      <c r="C546" t="s">
        <v>3120</v>
      </c>
      <c r="D546" t="s">
        <v>75</v>
      </c>
      <c r="E546">
        <v>9458.9082554100005</v>
      </c>
      <c r="F546">
        <v>803.85</v>
      </c>
      <c r="G546">
        <v>-11.2462973909974</v>
      </c>
      <c r="H546">
        <v>9.3068258103099897</v>
      </c>
      <c r="I546">
        <v>-6.6999298875555802</v>
      </c>
      <c r="J546">
        <v>1.87787852053513</v>
      </c>
      <c r="K546">
        <v>798.34959759907997</v>
      </c>
      <c r="L546">
        <v>808.43745222730297</v>
      </c>
      <c r="M546">
        <v>50.634035826780803</v>
      </c>
      <c r="N546">
        <v>0.63173539131768996</v>
      </c>
      <c r="O546">
        <v>24.3888785221123</v>
      </c>
      <c r="P546">
        <v>20.264811490125599</v>
      </c>
      <c r="Q546">
        <v>1.6640188913988E-2</v>
      </c>
    </row>
    <row r="547" spans="1:17" x14ac:dyDescent="0.3">
      <c r="A547" t="s">
        <v>1220</v>
      </c>
      <c r="B547" t="s">
        <v>1221</v>
      </c>
      <c r="C547" t="s">
        <v>3122</v>
      </c>
      <c r="D547" t="s">
        <v>88</v>
      </c>
      <c r="E547">
        <v>9453.7699624800007</v>
      </c>
      <c r="F547">
        <v>1216.3499999999999</v>
      </c>
      <c r="G547">
        <v>56.863866668800298</v>
      </c>
      <c r="H547">
        <v>-15.673972576607399</v>
      </c>
      <c r="I547">
        <v>22.5783174056596</v>
      </c>
      <c r="J547">
        <v>-8.6880505464174593</v>
      </c>
      <c r="K547">
        <v>1261.4674019823201</v>
      </c>
      <c r="L547">
        <v>1011.7987383567</v>
      </c>
      <c r="M547">
        <v>16.179115400269701</v>
      </c>
      <c r="N547">
        <v>1.4391901896177499</v>
      </c>
      <c r="O547">
        <v>26.9371480248283</v>
      </c>
      <c r="P547">
        <v>93.071428571428498</v>
      </c>
    </row>
    <row r="548" spans="1:17" hidden="1" x14ac:dyDescent="0.3">
      <c r="A548" t="s">
        <v>1222</v>
      </c>
      <c r="B548" t="s">
        <v>1223</v>
      </c>
      <c r="C548" t="s">
        <v>3127</v>
      </c>
      <c r="D548" t="s">
        <v>1224</v>
      </c>
      <c r="E548">
        <v>9435.9825347999395</v>
      </c>
      <c r="F548">
        <v>567.95000000000005</v>
      </c>
      <c r="G548">
        <v>-12.3249200496181</v>
      </c>
      <c r="H548">
        <v>0.53240285109058805</v>
      </c>
      <c r="I548">
        <v>12.852914675300299</v>
      </c>
      <c r="J548">
        <v>-1.4217446301115499</v>
      </c>
      <c r="K548">
        <v>544.09045093490397</v>
      </c>
      <c r="L548">
        <v>502.79876530499803</v>
      </c>
      <c r="N548">
        <v>0.34150333415663697</v>
      </c>
      <c r="O548">
        <v>12.1665639580948</v>
      </c>
      <c r="P548">
        <v>43.006420747828301</v>
      </c>
    </row>
    <row r="549" spans="1:17" x14ac:dyDescent="0.3">
      <c r="A549" t="s">
        <v>1225</v>
      </c>
      <c r="B549" t="s">
        <v>1226</v>
      </c>
      <c r="C549" t="s">
        <v>594</v>
      </c>
      <c r="D549" t="s">
        <v>458</v>
      </c>
      <c r="E549">
        <v>9392.1980594899997</v>
      </c>
      <c r="F549">
        <v>358.85</v>
      </c>
      <c r="G549">
        <v>74.208164307245298</v>
      </c>
      <c r="H549">
        <v>0.97243237340688304</v>
      </c>
      <c r="I549">
        <v>6.2227873125430699</v>
      </c>
      <c r="J549">
        <v>5.6489656885087296</v>
      </c>
      <c r="K549">
        <v>368.91435902094997</v>
      </c>
      <c r="L549">
        <v>336.610984965699</v>
      </c>
      <c r="M549">
        <v>53.707565856796499</v>
      </c>
      <c r="N549">
        <v>1.1325814117163799</v>
      </c>
      <c r="O549">
        <v>17.402814546467798</v>
      </c>
      <c r="P549">
        <v>106.235632183908</v>
      </c>
      <c r="Q549">
        <v>0.115074698023613</v>
      </c>
    </row>
    <row r="550" spans="1:17" x14ac:dyDescent="0.3">
      <c r="A550" t="s">
        <v>1227</v>
      </c>
      <c r="B550" t="s">
        <v>1228</v>
      </c>
      <c r="C550" t="s">
        <v>3124</v>
      </c>
      <c r="D550" t="s">
        <v>128</v>
      </c>
      <c r="E550">
        <v>9372.2894792200004</v>
      </c>
      <c r="F550">
        <v>1102.0999999999999</v>
      </c>
      <c r="G550">
        <v>23.106007080644801</v>
      </c>
      <c r="H550">
        <v>-1.44511541466955</v>
      </c>
      <c r="I550">
        <v>-12.1109159470411</v>
      </c>
      <c r="J550">
        <v>-3.6687534538790501</v>
      </c>
      <c r="K550">
        <v>1176.90194594939</v>
      </c>
      <c r="L550">
        <v>1058.1868282942501</v>
      </c>
      <c r="M550">
        <v>34.105822131288697</v>
      </c>
      <c r="N550">
        <v>0.59711276268429703</v>
      </c>
      <c r="O550">
        <v>26.576535704564002</v>
      </c>
      <c r="P550">
        <v>58.347701149425198</v>
      </c>
      <c r="Q550">
        <v>2.5605107382046001E-2</v>
      </c>
    </row>
    <row r="551" spans="1:17" x14ac:dyDescent="0.3">
      <c r="A551" t="s">
        <v>1229</v>
      </c>
      <c r="B551" t="s">
        <v>1230</v>
      </c>
      <c r="C551" t="s">
        <v>3123</v>
      </c>
      <c r="D551" t="s">
        <v>409</v>
      </c>
      <c r="E551">
        <v>9348.3428738700004</v>
      </c>
      <c r="F551">
        <v>411.95</v>
      </c>
      <c r="G551">
        <v>127.359100088703</v>
      </c>
      <c r="H551">
        <v>9.0405753887611802</v>
      </c>
      <c r="I551">
        <v>41.550444080697602</v>
      </c>
      <c r="J551">
        <v>-3.9207477157987101</v>
      </c>
      <c r="K551">
        <v>399.18699489196098</v>
      </c>
      <c r="L551">
        <v>315.79896373443898</v>
      </c>
      <c r="M551">
        <v>40.502782000127503</v>
      </c>
      <c r="N551">
        <v>0.77058602490732198</v>
      </c>
      <c r="O551">
        <v>15.062507585872</v>
      </c>
      <c r="P551">
        <v>160.23373341756101</v>
      </c>
      <c r="Q551">
        <v>0.17612741120392</v>
      </c>
    </row>
    <row r="552" spans="1:17" x14ac:dyDescent="0.3">
      <c r="A552" t="s">
        <v>1231</v>
      </c>
      <c r="B552" t="s">
        <v>1232</v>
      </c>
      <c r="C552" t="s">
        <v>3111</v>
      </c>
      <c r="D552" t="s">
        <v>21</v>
      </c>
      <c r="E552">
        <v>9333.7608617200003</v>
      </c>
      <c r="F552">
        <v>453.1</v>
      </c>
      <c r="G552">
        <v>-17.788300711750299</v>
      </c>
      <c r="H552">
        <v>0.57327678664231196</v>
      </c>
      <c r="I552">
        <v>-16.741483843454098</v>
      </c>
      <c r="J552">
        <v>-1.14087116453117</v>
      </c>
      <c r="K552">
        <v>473.25165301816497</v>
      </c>
      <c r="L552">
        <v>478.49807688842202</v>
      </c>
      <c r="M552">
        <v>40.821294952375297</v>
      </c>
      <c r="N552">
        <v>1.17930473331829</v>
      </c>
      <c r="O552">
        <v>26.903553299492302</v>
      </c>
      <c r="P552">
        <v>14.6508097165992</v>
      </c>
      <c r="Q552">
        <v>-8.6713190254531003E-2</v>
      </c>
    </row>
    <row r="553" spans="1:17" hidden="1" x14ac:dyDescent="0.3">
      <c r="A553" t="s">
        <v>1233</v>
      </c>
      <c r="B553" t="s">
        <v>1234</v>
      </c>
      <c r="C553" t="s">
        <v>3127</v>
      </c>
      <c r="D553" t="s">
        <v>267</v>
      </c>
      <c r="E553">
        <v>9261.9031689000003</v>
      </c>
      <c r="F553">
        <v>6016.95</v>
      </c>
      <c r="G553">
        <v>-21.7051549170159</v>
      </c>
      <c r="H553">
        <v>3.29129268615304</v>
      </c>
      <c r="I553">
        <v>5.5197392505290903</v>
      </c>
      <c r="J553">
        <v>0.53725882999126895</v>
      </c>
      <c r="K553">
        <v>6161.4537000599103</v>
      </c>
      <c r="L553">
        <v>5828.5396003566202</v>
      </c>
      <c r="M553">
        <v>37.373654425316701</v>
      </c>
      <c r="N553">
        <v>0.56152512776885699</v>
      </c>
      <c r="O553">
        <v>16.321392067409501</v>
      </c>
      <c r="P553">
        <v>30.2370129870129</v>
      </c>
      <c r="Q553">
        <v>0.10064478226370099</v>
      </c>
    </row>
    <row r="554" spans="1:17" x14ac:dyDescent="0.3">
      <c r="A554" t="s">
        <v>1235</v>
      </c>
      <c r="B554" t="s">
        <v>1236</v>
      </c>
      <c r="C554" t="s">
        <v>3122</v>
      </c>
      <c r="D554" t="s">
        <v>801</v>
      </c>
      <c r="E554">
        <v>9258.1996659500001</v>
      </c>
      <c r="F554">
        <v>7179.1</v>
      </c>
      <c r="G554">
        <v>-42.944499248906297</v>
      </c>
      <c r="H554">
        <v>-7.8554930241351402</v>
      </c>
      <c r="I554">
        <v>-7.8438641257975599</v>
      </c>
      <c r="J554">
        <v>-4.4567475694141701</v>
      </c>
      <c r="K554">
        <v>8091.2575572268797</v>
      </c>
      <c r="L554">
        <v>8155.7955797823597</v>
      </c>
      <c r="M554">
        <v>16.195506088255801</v>
      </c>
      <c r="N554">
        <v>0.39692301372389099</v>
      </c>
      <c r="O554">
        <v>50.296694571742897</v>
      </c>
      <c r="P554">
        <v>8.9194683820852099</v>
      </c>
      <c r="Q554">
        <v>1.1324364512283001E-2</v>
      </c>
    </row>
    <row r="555" spans="1:17" x14ac:dyDescent="0.3">
      <c r="A555" t="s">
        <v>1237</v>
      </c>
      <c r="B555" t="s">
        <v>1238</v>
      </c>
      <c r="C555" t="s">
        <v>3118</v>
      </c>
      <c r="D555" t="s">
        <v>200</v>
      </c>
      <c r="E555">
        <v>9215.7712232649992</v>
      </c>
      <c r="F555">
        <v>1493.15</v>
      </c>
      <c r="G555">
        <v>48.539353081047999</v>
      </c>
      <c r="H555">
        <v>-7.5077994339869596</v>
      </c>
      <c r="I555">
        <v>36.6417090618516</v>
      </c>
      <c r="J555">
        <v>-1.52292771653768</v>
      </c>
      <c r="K555">
        <v>1526.5402038535201</v>
      </c>
      <c r="L555">
        <v>1290.77919485344</v>
      </c>
      <c r="M555">
        <v>29.308518838800001</v>
      </c>
      <c r="N555">
        <v>0.84363657552097104</v>
      </c>
      <c r="O555">
        <v>17.757760439339599</v>
      </c>
      <c r="P555">
        <v>81.980499695307699</v>
      </c>
      <c r="Q555">
        <v>8.3264369062761995E-2</v>
      </c>
    </row>
    <row r="556" spans="1:17" hidden="1" x14ac:dyDescent="0.3">
      <c r="A556" t="s">
        <v>1239</v>
      </c>
      <c r="B556" t="s">
        <v>1240</v>
      </c>
      <c r="C556" t="s">
        <v>3127</v>
      </c>
      <c r="D556" t="s">
        <v>237</v>
      </c>
      <c r="E556">
        <v>9198.2683156349995</v>
      </c>
      <c r="F556">
        <v>328.85</v>
      </c>
      <c r="G556">
        <v>-23.7222160049111</v>
      </c>
      <c r="H556">
        <v>1.0427724476623901</v>
      </c>
      <c r="I556">
        <v>-4.2352884413966096</v>
      </c>
      <c r="J556">
        <v>8.2141436646002699</v>
      </c>
      <c r="K556">
        <v>327.446674184345</v>
      </c>
      <c r="M556">
        <v>55.883740770887798</v>
      </c>
      <c r="N556">
        <v>0.82752431515603897</v>
      </c>
      <c r="O556">
        <v>13.2431199635091</v>
      </c>
      <c r="P556">
        <v>16.592802694557601</v>
      </c>
    </row>
    <row r="557" spans="1:17" x14ac:dyDescent="0.3">
      <c r="A557" t="s">
        <v>1241</v>
      </c>
      <c r="B557" t="s">
        <v>1242</v>
      </c>
      <c r="C557" t="s">
        <v>3126</v>
      </c>
      <c r="D557" t="s">
        <v>406</v>
      </c>
      <c r="E557">
        <v>9177.9150601799993</v>
      </c>
      <c r="F557">
        <v>624.6</v>
      </c>
      <c r="G557">
        <v>-35.884269387063803</v>
      </c>
      <c r="H557">
        <v>-3.7467177523099702</v>
      </c>
      <c r="I557">
        <v>-20.035061459828398</v>
      </c>
      <c r="J557">
        <v>-2.23384430999899</v>
      </c>
      <c r="K557">
        <v>651.09813572133805</v>
      </c>
      <c r="L557">
        <v>664.79875147607197</v>
      </c>
      <c r="M557">
        <v>37.915565755261802</v>
      </c>
      <c r="N557">
        <v>0.56150911309255103</v>
      </c>
      <c r="O557">
        <v>30.467499199487602</v>
      </c>
      <c r="P557">
        <v>5.9541984732824398</v>
      </c>
      <c r="Q557">
        <v>2.3732259624330999E-2</v>
      </c>
    </row>
    <row r="558" spans="1:17" x14ac:dyDescent="0.3">
      <c r="A558" t="s">
        <v>1243</v>
      </c>
      <c r="B558" t="s">
        <v>1244</v>
      </c>
      <c r="C558" t="s">
        <v>3124</v>
      </c>
      <c r="D558" t="s">
        <v>264</v>
      </c>
      <c r="E558">
        <v>9169.11143033999</v>
      </c>
      <c r="F558">
        <v>115.8</v>
      </c>
      <c r="G558">
        <v>-22.227864408650401</v>
      </c>
      <c r="H558">
        <v>-0.70837992301545505</v>
      </c>
      <c r="I558">
        <v>-31.894427523297001</v>
      </c>
      <c r="J558">
        <v>-0.19394818570917199</v>
      </c>
      <c r="K558">
        <v>124.522106311122</v>
      </c>
      <c r="L558">
        <v>129.46771491625799</v>
      </c>
      <c r="M558">
        <v>28.198372516708901</v>
      </c>
      <c r="N558">
        <v>0.52109819949329195</v>
      </c>
      <c r="O558">
        <v>36.442141623488702</v>
      </c>
      <c r="P558">
        <v>8.9369708372530603</v>
      </c>
      <c r="Q558">
        <v>8.0641664343288996E-2</v>
      </c>
    </row>
    <row r="559" spans="1:17" x14ac:dyDescent="0.3">
      <c r="A559" t="s">
        <v>1245</v>
      </c>
      <c r="B559" t="s">
        <v>1246</v>
      </c>
      <c r="C559" t="s">
        <v>3124</v>
      </c>
      <c r="D559" t="s">
        <v>927</v>
      </c>
      <c r="E559">
        <v>9123.5243996280005</v>
      </c>
      <c r="F559">
        <v>66.069999999999993</v>
      </c>
      <c r="G559">
        <v>0.38156714731484997</v>
      </c>
      <c r="H559">
        <v>-12.189211279693099</v>
      </c>
      <c r="I559">
        <v>-19.2918079712123</v>
      </c>
      <c r="J559">
        <v>-3.7344903629360702</v>
      </c>
      <c r="K559">
        <v>73.502855524295796</v>
      </c>
      <c r="L559">
        <v>73.951461919141707</v>
      </c>
      <c r="M559">
        <v>20.935141802845902</v>
      </c>
      <c r="N559">
        <v>0.36222812654666398</v>
      </c>
      <c r="O559">
        <v>43.559860753746001</v>
      </c>
      <c r="P559">
        <v>29.803536345775999</v>
      </c>
      <c r="Q559">
        <v>4.0278661662119998E-2</v>
      </c>
    </row>
    <row r="560" spans="1:17" x14ac:dyDescent="0.3">
      <c r="A560" t="s">
        <v>1247</v>
      </c>
      <c r="B560" t="s">
        <v>1248</v>
      </c>
      <c r="C560" t="s">
        <v>3114</v>
      </c>
      <c r="D560" t="s">
        <v>986</v>
      </c>
      <c r="E560">
        <v>9067.8483243999999</v>
      </c>
      <c r="F560">
        <v>414.25</v>
      </c>
      <c r="G560">
        <v>-15.3281424851809</v>
      </c>
      <c r="H560">
        <v>-9.1579890438661202</v>
      </c>
      <c r="I560">
        <v>6.6434003701010198</v>
      </c>
      <c r="J560">
        <v>2.3797320657813898</v>
      </c>
      <c r="K560">
        <v>434.37889648077299</v>
      </c>
      <c r="L560">
        <v>395.55323455823202</v>
      </c>
      <c r="M560">
        <v>35.915564553571798</v>
      </c>
      <c r="N560">
        <v>0.30807858947077499</v>
      </c>
      <c r="O560">
        <v>25.045262522631202</v>
      </c>
      <c r="P560">
        <v>54.859813084112098</v>
      </c>
      <c r="Q560">
        <v>7.4603972102999003E-2</v>
      </c>
    </row>
    <row r="561" spans="1:17" x14ac:dyDescent="0.3">
      <c r="A561" t="s">
        <v>1249</v>
      </c>
      <c r="B561" t="s">
        <v>1250</v>
      </c>
      <c r="C561" t="s">
        <v>3114</v>
      </c>
      <c r="D561" t="s">
        <v>986</v>
      </c>
      <c r="E561">
        <v>9031.182106839</v>
      </c>
      <c r="F561">
        <v>42.43</v>
      </c>
      <c r="G561">
        <v>-40.130797965050199</v>
      </c>
      <c r="H561">
        <v>-16.878718441134499</v>
      </c>
      <c r="I561">
        <v>-12.864125379332499</v>
      </c>
      <c r="J561">
        <v>1.91031360887372</v>
      </c>
      <c r="K561">
        <v>46.133572557208097</v>
      </c>
      <c r="L561">
        <v>46.7048903311521</v>
      </c>
      <c r="M561">
        <v>34.242755070306302</v>
      </c>
      <c r="N561">
        <v>0.56660859231462102</v>
      </c>
      <c r="O561">
        <v>33.160499646476502</v>
      </c>
      <c r="P561">
        <v>16.087551299589599</v>
      </c>
      <c r="Q561">
        <v>4.5418216522157003E-2</v>
      </c>
    </row>
    <row r="562" spans="1:17" hidden="1" x14ac:dyDescent="0.3">
      <c r="A562" t="s">
        <v>1251</v>
      </c>
      <c r="B562" t="s">
        <v>1252</v>
      </c>
      <c r="C562" t="s">
        <v>3127</v>
      </c>
      <c r="D562" t="s">
        <v>134</v>
      </c>
      <c r="E562">
        <v>9025.9808756250004</v>
      </c>
      <c r="F562">
        <v>716.25</v>
      </c>
      <c r="G562">
        <v>5.5582188953554699</v>
      </c>
      <c r="H562">
        <v>2.0436514356020998</v>
      </c>
      <c r="I562">
        <v>-3.8678974120399801</v>
      </c>
      <c r="J562">
        <v>2.6846141969444099</v>
      </c>
      <c r="K562">
        <v>710.40698782074503</v>
      </c>
      <c r="L562">
        <v>681.39080915114005</v>
      </c>
      <c r="M562">
        <v>53.835517720790499</v>
      </c>
      <c r="N562">
        <v>0.36585133368189998</v>
      </c>
      <c r="O562">
        <v>10.3455497382199</v>
      </c>
      <c r="P562">
        <v>35.001413627367803</v>
      </c>
    </row>
    <row r="563" spans="1:17" x14ac:dyDescent="0.3">
      <c r="A563" t="s">
        <v>1253</v>
      </c>
      <c r="B563" t="s">
        <v>1254</v>
      </c>
      <c r="C563" t="s">
        <v>3115</v>
      </c>
      <c r="D563" t="s">
        <v>48</v>
      </c>
      <c r="E563">
        <v>8999.26135488</v>
      </c>
      <c r="F563">
        <v>2846.4</v>
      </c>
      <c r="G563">
        <v>32.1393071175915</v>
      </c>
      <c r="H563">
        <v>-11.366353281317901</v>
      </c>
      <c r="I563">
        <v>0.88065474880995698</v>
      </c>
      <c r="J563">
        <v>-5.0263846172390299</v>
      </c>
      <c r="K563">
        <v>3077.3325430086502</v>
      </c>
      <c r="L563">
        <v>2741.4910158367602</v>
      </c>
      <c r="M563">
        <v>22.303305000476701</v>
      </c>
      <c r="N563">
        <v>0.41490449813915797</v>
      </c>
      <c r="O563">
        <v>30.867060146149498</v>
      </c>
      <c r="P563">
        <v>69.179334016850106</v>
      </c>
      <c r="Q563">
        <v>0.19125158721615601</v>
      </c>
    </row>
    <row r="564" spans="1:17" x14ac:dyDescent="0.3">
      <c r="A564" t="s">
        <v>1255</v>
      </c>
      <c r="B564" t="s">
        <v>1256</v>
      </c>
      <c r="C564" t="s">
        <v>3112</v>
      </c>
      <c r="D564" t="s">
        <v>137</v>
      </c>
      <c r="E564">
        <v>8993.6434628539992</v>
      </c>
      <c r="F564">
        <v>83.62</v>
      </c>
      <c r="G564">
        <v>-27.0829132345802</v>
      </c>
      <c r="H564">
        <v>-3.6299265495033302</v>
      </c>
      <c r="I564">
        <v>-11.9499452844851</v>
      </c>
      <c r="J564">
        <v>5.0276029740305797</v>
      </c>
      <c r="K564">
        <v>86.259715305593403</v>
      </c>
      <c r="L564">
        <v>85.717473030822404</v>
      </c>
      <c r="M564">
        <v>50.511655821707201</v>
      </c>
      <c r="N564">
        <v>0.488664923513696</v>
      </c>
      <c r="O564">
        <v>26.536713704855199</v>
      </c>
      <c r="P564">
        <v>15.497237569060699</v>
      </c>
    </row>
    <row r="565" spans="1:17" x14ac:dyDescent="0.3">
      <c r="A565" t="s">
        <v>1257</v>
      </c>
      <c r="B565" t="s">
        <v>1258</v>
      </c>
      <c r="C565" t="s">
        <v>3118</v>
      </c>
      <c r="D565" t="s">
        <v>200</v>
      </c>
      <c r="E565">
        <v>8992.1108222399998</v>
      </c>
      <c r="F565">
        <v>2041.35</v>
      </c>
      <c r="G565">
        <v>76.662560714878495</v>
      </c>
      <c r="H565">
        <v>-2.4162173868055099</v>
      </c>
      <c r="I565">
        <v>-7.9387276009491101</v>
      </c>
      <c r="J565">
        <v>1.64061513968888</v>
      </c>
      <c r="K565">
        <v>2104.8381894420299</v>
      </c>
      <c r="L565">
        <v>1878.70654672568</v>
      </c>
      <c r="M565">
        <v>47.644341582478397</v>
      </c>
      <c r="N565">
        <v>0.437921627070051</v>
      </c>
      <c r="O565">
        <v>17.520268449800302</v>
      </c>
      <c r="P565">
        <v>108.301020408163</v>
      </c>
      <c r="Q565">
        <v>0.14876517595060099</v>
      </c>
    </row>
    <row r="566" spans="1:17" x14ac:dyDescent="0.3">
      <c r="A566" t="s">
        <v>1259</v>
      </c>
      <c r="B566" t="s">
        <v>1260</v>
      </c>
      <c r="C566" t="s">
        <v>3123</v>
      </c>
      <c r="D566" t="s">
        <v>131</v>
      </c>
      <c r="E566">
        <v>8970.7103667149895</v>
      </c>
      <c r="F566">
        <v>505.15</v>
      </c>
      <c r="G566">
        <v>-44.103306434409802</v>
      </c>
      <c r="H566">
        <v>17.356334305220699</v>
      </c>
      <c r="I566">
        <v>-4.1229822695774399</v>
      </c>
      <c r="J566">
        <v>26.8844855033913</v>
      </c>
      <c r="K566">
        <v>431.53844080652101</v>
      </c>
      <c r="L566">
        <v>462.782454498535</v>
      </c>
      <c r="M566">
        <v>82.506634273377003</v>
      </c>
      <c r="N566">
        <v>3.5655303552673798</v>
      </c>
      <c r="O566">
        <v>39.602098386617797</v>
      </c>
      <c r="P566">
        <v>34.223462202736798</v>
      </c>
      <c r="Q566">
        <v>5.3801759364391001E-2</v>
      </c>
    </row>
    <row r="567" spans="1:17" hidden="1" x14ac:dyDescent="0.3">
      <c r="A567" t="s">
        <v>1261</v>
      </c>
      <c r="B567" t="s">
        <v>1262</v>
      </c>
      <c r="C567" t="s">
        <v>3127</v>
      </c>
      <c r="D567" t="s">
        <v>134</v>
      </c>
      <c r="E567">
        <v>8920.7142741000007</v>
      </c>
      <c r="F567">
        <v>554.25</v>
      </c>
      <c r="G567">
        <v>68.646765118395095</v>
      </c>
      <c r="H567">
        <v>-4.4479092340839399</v>
      </c>
      <c r="I567">
        <v>80.776539541009498</v>
      </c>
      <c r="J567">
        <v>0.34285437650560902</v>
      </c>
      <c r="K567">
        <v>583.60944318242196</v>
      </c>
      <c r="L567">
        <v>453.78493313257798</v>
      </c>
      <c r="M567">
        <v>41.284325399011998</v>
      </c>
      <c r="N567">
        <v>0.67344565683943403</v>
      </c>
      <c r="O567">
        <v>26.071267478574601</v>
      </c>
      <c r="P567">
        <v>128.32131822862999</v>
      </c>
    </row>
    <row r="568" spans="1:17" hidden="1" x14ac:dyDescent="0.3">
      <c r="A568" t="s">
        <v>1263</v>
      </c>
      <c r="B568" t="s">
        <v>1264</v>
      </c>
      <c r="C568" t="s">
        <v>3127</v>
      </c>
      <c r="D568" t="s">
        <v>267</v>
      </c>
      <c r="E568">
        <v>8918.4244139999992</v>
      </c>
      <c r="F568">
        <v>4451.3999999999996</v>
      </c>
      <c r="G568">
        <v>312.34752260853003</v>
      </c>
      <c r="H568">
        <v>16.792657587986</v>
      </c>
      <c r="I568">
        <v>116.985233298156</v>
      </c>
      <c r="J568">
        <v>5.6001625476007701</v>
      </c>
      <c r="K568">
        <v>4370.1811594680403</v>
      </c>
      <c r="L568">
        <v>3225.7946231722899</v>
      </c>
      <c r="M568">
        <v>49.234907016257203</v>
      </c>
      <c r="N568">
        <v>0.683791164437897</v>
      </c>
      <c r="O568">
        <v>15.127824953947</v>
      </c>
      <c r="P568">
        <v>379.18617794283801</v>
      </c>
      <c r="Q568">
        <v>0.17233046787612599</v>
      </c>
    </row>
    <row r="569" spans="1:17" x14ac:dyDescent="0.3">
      <c r="A569" t="s">
        <v>1265</v>
      </c>
      <c r="B569" t="s">
        <v>1266</v>
      </c>
      <c r="C569" t="s">
        <v>3116</v>
      </c>
      <c r="D569" t="s">
        <v>250</v>
      </c>
      <c r="E569">
        <v>8914.0285210099992</v>
      </c>
      <c r="F569">
        <v>1359.55</v>
      </c>
      <c r="G569">
        <v>5.7511322375134597</v>
      </c>
      <c r="H569">
        <v>4.4680181365831597</v>
      </c>
      <c r="I569">
        <v>2.48107160671871</v>
      </c>
      <c r="J569">
        <v>5.10690588940398</v>
      </c>
      <c r="K569">
        <v>1354.3604266744201</v>
      </c>
      <c r="L569">
        <v>1265.04237610429</v>
      </c>
      <c r="M569">
        <v>51.772609260793203</v>
      </c>
      <c r="N569">
        <v>0.62357485121982204</v>
      </c>
      <c r="O569">
        <v>21.6542238240594</v>
      </c>
      <c r="P569">
        <v>39.169822909202502</v>
      </c>
    </row>
    <row r="570" spans="1:17" x14ac:dyDescent="0.3">
      <c r="A570" t="s">
        <v>1267</v>
      </c>
      <c r="B570" t="s">
        <v>1268</v>
      </c>
      <c r="C570" t="s">
        <v>3124</v>
      </c>
      <c r="D570" t="s">
        <v>111</v>
      </c>
      <c r="E570">
        <v>8872.1388759599995</v>
      </c>
      <c r="F570">
        <v>4481.55</v>
      </c>
      <c r="G570">
        <v>148.57009165374899</v>
      </c>
      <c r="H570">
        <v>17.3719671866277</v>
      </c>
      <c r="I570">
        <v>99.6602122685143</v>
      </c>
      <c r="J570">
        <v>5.7424885599562598</v>
      </c>
      <c r="K570">
        <v>4029.35466126662</v>
      </c>
      <c r="L570">
        <v>3133.0121844742498</v>
      </c>
      <c r="M570">
        <v>65.504406723395505</v>
      </c>
      <c r="N570">
        <v>0.91416257676594204</v>
      </c>
      <c r="O570">
        <v>0.41168792047394598</v>
      </c>
      <c r="P570">
        <v>180.974921630094</v>
      </c>
      <c r="Q570">
        <v>-6.2785965635890001E-3</v>
      </c>
    </row>
    <row r="571" spans="1:17" x14ac:dyDescent="0.3">
      <c r="A571" t="s">
        <v>1269</v>
      </c>
      <c r="B571" t="s">
        <v>1270</v>
      </c>
      <c r="C571" t="s">
        <v>3126</v>
      </c>
      <c r="D571" t="s">
        <v>406</v>
      </c>
      <c r="E571">
        <v>8853.4906288000002</v>
      </c>
      <c r="F571">
        <v>160.47999999999999</v>
      </c>
      <c r="G571">
        <v>1.9922583213863001</v>
      </c>
      <c r="H571">
        <v>-9.6088302782086394</v>
      </c>
      <c r="I571">
        <v>-1.1547097557869199</v>
      </c>
      <c r="J571">
        <v>-0.76376966397645696</v>
      </c>
      <c r="K571">
        <v>177.66873112097699</v>
      </c>
      <c r="L571">
        <v>171.10498123534899</v>
      </c>
      <c r="M571">
        <v>32.970354509240501</v>
      </c>
      <c r="N571">
        <v>0.57975875259455001</v>
      </c>
      <c r="O571">
        <v>52.666999002990998</v>
      </c>
      <c r="P571">
        <v>35.540540540540498</v>
      </c>
      <c r="Q571">
        <v>7.3294477765445995E-2</v>
      </c>
    </row>
    <row r="572" spans="1:17" x14ac:dyDescent="0.3">
      <c r="A572" t="s">
        <v>1271</v>
      </c>
      <c r="B572" t="s">
        <v>1272</v>
      </c>
      <c r="C572" t="s">
        <v>3120</v>
      </c>
      <c r="D572" t="s">
        <v>75</v>
      </c>
      <c r="E572">
        <v>8841.7539425399991</v>
      </c>
      <c r="F572">
        <v>1148.2</v>
      </c>
      <c r="G572">
        <v>-33.535446929937301</v>
      </c>
      <c r="H572">
        <v>-2.7995345510313401</v>
      </c>
      <c r="I572">
        <v>-28.0625296860619</v>
      </c>
      <c r="J572">
        <v>-1.8168300551273699</v>
      </c>
      <c r="K572">
        <v>1262.75678275153</v>
      </c>
      <c r="L572">
        <v>1367.1372493282399</v>
      </c>
      <c r="M572">
        <v>34.861158721328003</v>
      </c>
      <c r="N572">
        <v>0.87587547902913299</v>
      </c>
      <c r="O572">
        <v>56.941299425187196</v>
      </c>
      <c r="P572">
        <v>4.3818181818181703</v>
      </c>
      <c r="Q572">
        <v>-5.7005839543559998E-2</v>
      </c>
    </row>
    <row r="573" spans="1:17" x14ac:dyDescent="0.3">
      <c r="A573" t="s">
        <v>1273</v>
      </c>
      <c r="B573" t="s">
        <v>1274</v>
      </c>
      <c r="C573" t="s">
        <v>3124</v>
      </c>
      <c r="D573" t="s">
        <v>890</v>
      </c>
      <c r="E573">
        <v>8812.6182116399996</v>
      </c>
      <c r="F573">
        <v>189.3</v>
      </c>
      <c r="G573">
        <v>17.724234564609102</v>
      </c>
      <c r="H573">
        <v>-2.7252561841319198</v>
      </c>
      <c r="I573">
        <v>-14.771792377310399</v>
      </c>
      <c r="J573">
        <v>7.71692641657266E-2</v>
      </c>
      <c r="K573">
        <v>201.301495471034</v>
      </c>
      <c r="L573">
        <v>194.02929000623101</v>
      </c>
      <c r="M573">
        <v>44.997618065175701</v>
      </c>
      <c r="N573">
        <v>0.62227463143019202</v>
      </c>
      <c r="O573">
        <v>39.461172741679803</v>
      </c>
      <c r="P573">
        <v>51.44</v>
      </c>
      <c r="Q573">
        <v>0.10144281081305399</v>
      </c>
    </row>
    <row r="574" spans="1:17" x14ac:dyDescent="0.3">
      <c r="A574" t="s">
        <v>1275</v>
      </c>
      <c r="B574" t="s">
        <v>1276</v>
      </c>
      <c r="C574" t="s">
        <v>3122</v>
      </c>
      <c r="D574" t="s">
        <v>1277</v>
      </c>
      <c r="E574">
        <v>8798.5062672450003</v>
      </c>
      <c r="F574">
        <v>809.45</v>
      </c>
      <c r="G574">
        <v>-53.1666039807346</v>
      </c>
      <c r="H574">
        <v>-2.9753369341152101</v>
      </c>
      <c r="I574">
        <v>-18.178440990904999</v>
      </c>
      <c r="J574">
        <v>-3.5495240256039402</v>
      </c>
      <c r="K574">
        <v>899.33644457835999</v>
      </c>
      <c r="L574">
        <v>972.23497338920799</v>
      </c>
      <c r="M574">
        <v>22.193364077838499</v>
      </c>
      <c r="N574">
        <v>0.69099773501722705</v>
      </c>
      <c r="O574">
        <v>60.232256470442799</v>
      </c>
      <c r="P574">
        <v>0.80323785803237902</v>
      </c>
      <c r="Q574">
        <v>-0.10706353809302301</v>
      </c>
    </row>
    <row r="575" spans="1:17" hidden="1" x14ac:dyDescent="0.3">
      <c r="A575" t="s">
        <v>1278</v>
      </c>
      <c r="B575" t="s">
        <v>1279</v>
      </c>
      <c r="C575" t="s">
        <v>3127</v>
      </c>
      <c r="D575" t="s">
        <v>134</v>
      </c>
      <c r="E575">
        <v>8793.7000000000007</v>
      </c>
      <c r="F575">
        <v>4396.8500000000004</v>
      </c>
      <c r="G575">
        <v>-31.707511727478298</v>
      </c>
      <c r="H575">
        <v>3.9301860067709899</v>
      </c>
      <c r="I575">
        <v>-16.8357595729703</v>
      </c>
      <c r="J575">
        <v>-1.91396376468875</v>
      </c>
      <c r="K575">
        <v>4574.8691991123096</v>
      </c>
      <c r="L575">
        <v>4706.8393699890203</v>
      </c>
      <c r="M575">
        <v>45.986059502769699</v>
      </c>
      <c r="N575">
        <v>4.2976483811005899</v>
      </c>
      <c r="O575">
        <v>58.613552884451302</v>
      </c>
      <c r="P575">
        <v>4.6557572151145497</v>
      </c>
      <c r="Q575">
        <v>-4.9050525410257E-2</v>
      </c>
    </row>
    <row r="576" spans="1:17" x14ac:dyDescent="0.3">
      <c r="A576" t="s">
        <v>1280</v>
      </c>
      <c r="B576" t="s">
        <v>1281</v>
      </c>
      <c r="C576" t="s">
        <v>3122</v>
      </c>
      <c r="D576" t="s">
        <v>458</v>
      </c>
      <c r="E576">
        <v>8783.2568048399899</v>
      </c>
      <c r="F576">
        <v>287.60000000000002</v>
      </c>
      <c r="G576">
        <v>-19.087026103690999</v>
      </c>
      <c r="H576">
        <v>-12.8489147966198</v>
      </c>
      <c r="I576">
        <v>8.5927205393609007</v>
      </c>
      <c r="J576">
        <v>-2.4550309820025502</v>
      </c>
      <c r="K576">
        <v>304.83168511947002</v>
      </c>
      <c r="L576">
        <v>291.89905694227502</v>
      </c>
      <c r="M576">
        <v>14.3822923681475</v>
      </c>
      <c r="N576">
        <v>0.37265842320954101</v>
      </c>
      <c r="O576">
        <v>29.311543810848299</v>
      </c>
      <c r="P576">
        <v>35.023474178403703</v>
      </c>
      <c r="Q576">
        <v>-6.5020081643526004E-2</v>
      </c>
    </row>
    <row r="577" spans="1:17" x14ac:dyDescent="0.3">
      <c r="A577" t="s">
        <v>1282</v>
      </c>
      <c r="B577" t="s">
        <v>1283</v>
      </c>
      <c r="C577" t="s">
        <v>3125</v>
      </c>
      <c r="D577" t="s">
        <v>134</v>
      </c>
      <c r="E577">
        <v>8782.9106237010001</v>
      </c>
      <c r="F577">
        <v>163.11000000000001</v>
      </c>
      <c r="G577">
        <v>-29.787590923335699</v>
      </c>
      <c r="H577">
        <v>-9.8027202680262402</v>
      </c>
      <c r="I577">
        <v>-38.536062877704403</v>
      </c>
      <c r="J577">
        <v>-1.43528369043959</v>
      </c>
      <c r="K577">
        <v>184.01912125885701</v>
      </c>
      <c r="L577">
        <v>193.20344664616599</v>
      </c>
      <c r="M577">
        <v>32.287060297824297</v>
      </c>
      <c r="N577">
        <v>0.74368612654049404</v>
      </c>
      <c r="O577">
        <v>74.667402366501094</v>
      </c>
      <c r="P577">
        <v>4.4773251345119096</v>
      </c>
      <c r="Q577">
        <v>0.117614211339702</v>
      </c>
    </row>
    <row r="578" spans="1:17" x14ac:dyDescent="0.3">
      <c r="A578" t="s">
        <v>1284</v>
      </c>
      <c r="B578" t="s">
        <v>1285</v>
      </c>
      <c r="C578" t="s">
        <v>3125</v>
      </c>
      <c r="D578" t="s">
        <v>134</v>
      </c>
      <c r="E578">
        <v>8765.2339653500003</v>
      </c>
      <c r="F578">
        <v>1051.1500000000001</v>
      </c>
      <c r="G578">
        <v>152.32014320580501</v>
      </c>
      <c r="H578">
        <v>30.3919071539936</v>
      </c>
      <c r="I578">
        <v>23.044022735878599</v>
      </c>
      <c r="J578">
        <v>10.0746283687717</v>
      </c>
      <c r="K578">
        <v>911.97868442816798</v>
      </c>
      <c r="L578">
        <v>803.61385264947103</v>
      </c>
      <c r="M578">
        <v>66.914507546126501</v>
      </c>
      <c r="N578">
        <v>1.8965699191171199</v>
      </c>
      <c r="O578">
        <v>5.5986300718260802</v>
      </c>
      <c r="P578">
        <v>190.53344389165201</v>
      </c>
      <c r="Q578">
        <v>0.13936680423557099</v>
      </c>
    </row>
    <row r="579" spans="1:17" x14ac:dyDescent="0.3">
      <c r="A579" t="s">
        <v>1286</v>
      </c>
      <c r="B579" t="s">
        <v>1287</v>
      </c>
      <c r="C579" t="s">
        <v>3111</v>
      </c>
      <c r="D579" t="s">
        <v>21</v>
      </c>
      <c r="E579">
        <v>8737.6113654000001</v>
      </c>
      <c r="F579">
        <v>2830.2</v>
      </c>
      <c r="G579">
        <v>-1.6923205117829401</v>
      </c>
      <c r="H579">
        <v>12.835158006814201</v>
      </c>
      <c r="I579">
        <v>-2.6084877661530399</v>
      </c>
      <c r="J579">
        <v>3.84275358877639</v>
      </c>
      <c r="K579">
        <v>2765.2918028096201</v>
      </c>
      <c r="L579">
        <v>2676.1692770231498</v>
      </c>
      <c r="M579">
        <v>54.420873458246298</v>
      </c>
      <c r="N579">
        <v>1.52934333221253</v>
      </c>
      <c r="O579">
        <v>11.1228888417779</v>
      </c>
      <c r="P579">
        <v>32.403920376131502</v>
      </c>
      <c r="Q579">
        <v>-1.0018558571593001E-2</v>
      </c>
    </row>
    <row r="580" spans="1:17" x14ac:dyDescent="0.3">
      <c r="A580" t="s">
        <v>1288</v>
      </c>
      <c r="B580" t="s">
        <v>1289</v>
      </c>
      <c r="C580" t="s">
        <v>3123</v>
      </c>
      <c r="D580" t="s">
        <v>278</v>
      </c>
      <c r="E580">
        <v>8726.7841582199999</v>
      </c>
      <c r="F580">
        <v>3756.3</v>
      </c>
      <c r="G580">
        <v>139.436093910241</v>
      </c>
      <c r="H580">
        <v>6.4583647102814901</v>
      </c>
      <c r="I580">
        <v>102.36300902391901</v>
      </c>
      <c r="J580">
        <v>3.6524046491322202</v>
      </c>
      <c r="K580">
        <v>3482.2096235543099</v>
      </c>
      <c r="L580">
        <v>2552.71425013523</v>
      </c>
      <c r="M580">
        <v>44.114029117377797</v>
      </c>
      <c r="N580">
        <v>0.56134160745032802</v>
      </c>
      <c r="O580">
        <v>12.2913505311077</v>
      </c>
      <c r="P580">
        <v>190.98303509179601</v>
      </c>
      <c r="Q580">
        <v>0.14311876312663999</v>
      </c>
    </row>
    <row r="581" spans="1:17" hidden="1" x14ac:dyDescent="0.3">
      <c r="A581" t="s">
        <v>1290</v>
      </c>
      <c r="B581" t="s">
        <v>1291</v>
      </c>
      <c r="C581" t="s">
        <v>3127</v>
      </c>
      <c r="D581" t="s">
        <v>21</v>
      </c>
      <c r="E581">
        <v>8724.6058952999992</v>
      </c>
      <c r="F581">
        <v>1580.1</v>
      </c>
      <c r="G581">
        <v>76.487243700067197</v>
      </c>
      <c r="H581">
        <v>-3.0322801263339501</v>
      </c>
      <c r="I581">
        <v>18.6044736059523</v>
      </c>
      <c r="J581">
        <v>-3.82016486042229</v>
      </c>
      <c r="K581">
        <v>1658.40460882401</v>
      </c>
      <c r="L581">
        <v>1398.61009748641</v>
      </c>
      <c r="M581">
        <v>24.311125004907201</v>
      </c>
      <c r="N581">
        <v>0.76771628982690199</v>
      </c>
      <c r="O581">
        <v>26.052148598190001</v>
      </c>
      <c r="P581">
        <v>111.09515380247799</v>
      </c>
      <c r="Q581">
        <v>0.22819725110876901</v>
      </c>
    </row>
    <row r="582" spans="1:17" x14ac:dyDescent="0.3">
      <c r="A582" t="s">
        <v>1292</v>
      </c>
      <c r="B582" t="s">
        <v>1293</v>
      </c>
      <c r="C582" t="s">
        <v>3126</v>
      </c>
      <c r="D582" t="s">
        <v>278</v>
      </c>
      <c r="E582">
        <v>8720.37435663</v>
      </c>
      <c r="F582">
        <v>2021.35</v>
      </c>
      <c r="G582">
        <v>97.166027533406606</v>
      </c>
      <c r="H582">
        <v>-5.3077480242222901</v>
      </c>
      <c r="I582">
        <v>44.938300039798897</v>
      </c>
      <c r="J582">
        <v>-0.31058228890102102</v>
      </c>
      <c r="K582">
        <v>2032.6570476695699</v>
      </c>
      <c r="L582">
        <v>1610.07645473755</v>
      </c>
      <c r="M582">
        <v>40.667589885798897</v>
      </c>
      <c r="N582">
        <v>0.48696263210604002</v>
      </c>
      <c r="O582">
        <v>19.066465480990399</v>
      </c>
      <c r="P582">
        <v>128.259273897577</v>
      </c>
      <c r="Q582">
        <v>9.5621019552074998E-2</v>
      </c>
    </row>
    <row r="583" spans="1:17" x14ac:dyDescent="0.3">
      <c r="A583" t="s">
        <v>1294</v>
      </c>
      <c r="B583" t="s">
        <v>1295</v>
      </c>
      <c r="C583" t="s">
        <v>3115</v>
      </c>
      <c r="D583" t="s">
        <v>48</v>
      </c>
      <c r="E583">
        <v>8666.4543407799993</v>
      </c>
      <c r="F583">
        <v>1329.8</v>
      </c>
      <c r="G583">
        <v>19.9839076752944</v>
      </c>
      <c r="H583">
        <v>-7.8581187474199696</v>
      </c>
      <c r="I583">
        <v>4.1480083051897498</v>
      </c>
      <c r="J583">
        <v>-7.9106380167012196E-3</v>
      </c>
      <c r="K583">
        <v>1475.50595730586</v>
      </c>
      <c r="L583">
        <v>1359.3764363811399</v>
      </c>
      <c r="M583">
        <v>29.951508066273998</v>
      </c>
      <c r="N583">
        <v>0.58953701003241499</v>
      </c>
      <c r="O583">
        <v>41.367122875620403</v>
      </c>
      <c r="P583">
        <v>65.172028319463394</v>
      </c>
      <c r="Q583">
        <v>5.7578992402093E-2</v>
      </c>
    </row>
    <row r="584" spans="1:17" x14ac:dyDescent="0.3">
      <c r="A584" t="s">
        <v>1296</v>
      </c>
      <c r="B584" t="s">
        <v>1297</v>
      </c>
      <c r="C584" t="s">
        <v>3114</v>
      </c>
      <c r="D584" t="s">
        <v>247</v>
      </c>
      <c r="E584">
        <v>8655.9474140000002</v>
      </c>
      <c r="F584">
        <v>648.25</v>
      </c>
      <c r="G584">
        <v>-22.297327124639299</v>
      </c>
      <c r="H584">
        <v>-3.50242842555723</v>
      </c>
      <c r="I584">
        <v>1.9052207518661799</v>
      </c>
      <c r="J584">
        <v>1.07842579284065</v>
      </c>
      <c r="K584">
        <v>672.85151692313195</v>
      </c>
      <c r="L584">
        <v>644.36084199930303</v>
      </c>
      <c r="M584">
        <v>37.399780507710297</v>
      </c>
      <c r="N584">
        <v>0.25217347912160598</v>
      </c>
      <c r="O584">
        <v>31.893559583494</v>
      </c>
      <c r="P584">
        <v>17.521754894851298</v>
      </c>
      <c r="Q584">
        <v>5.2376431715924002E-2</v>
      </c>
    </row>
    <row r="585" spans="1:17" hidden="1" x14ac:dyDescent="0.3">
      <c r="A585" t="s">
        <v>1298</v>
      </c>
      <c r="B585" t="s">
        <v>1299</v>
      </c>
      <c r="C585" t="s">
        <v>3127</v>
      </c>
      <c r="D585" t="s">
        <v>737</v>
      </c>
      <c r="E585">
        <v>8642.3479203879997</v>
      </c>
      <c r="F585">
        <v>532.44000000000005</v>
      </c>
      <c r="G585">
        <v>-6.0585159814225999</v>
      </c>
      <c r="H585">
        <v>2.9657958075113502</v>
      </c>
      <c r="I585">
        <v>-1.7932035227405501</v>
      </c>
      <c r="J585">
        <v>2.0913310987137002</v>
      </c>
      <c r="K585">
        <v>531.34195071410102</v>
      </c>
      <c r="L585">
        <v>509.77284452619301</v>
      </c>
      <c r="M585">
        <v>73.886051750125603</v>
      </c>
      <c r="N585">
        <v>1.7655832672318801</v>
      </c>
      <c r="O585">
        <v>5.3583502366463698</v>
      </c>
      <c r="P585">
        <v>23.002287060780301</v>
      </c>
      <c r="Q585">
        <v>-1.0545973830429E-2</v>
      </c>
    </row>
    <row r="586" spans="1:17" x14ac:dyDescent="0.3">
      <c r="A586" t="s">
        <v>1300</v>
      </c>
      <c r="B586" t="s">
        <v>1301</v>
      </c>
      <c r="C586" t="s">
        <v>3123</v>
      </c>
      <c r="D586" t="s">
        <v>267</v>
      </c>
      <c r="E586">
        <v>8574.8158432539894</v>
      </c>
      <c r="F586">
        <v>73.790000000000006</v>
      </c>
      <c r="G586">
        <v>46.586107994650298</v>
      </c>
      <c r="H586">
        <v>-7.9121254253137003</v>
      </c>
      <c r="I586">
        <v>-3.5712403443315298E-2</v>
      </c>
      <c r="J586">
        <v>-3.6580475794986098</v>
      </c>
      <c r="K586">
        <v>77.245355952443703</v>
      </c>
      <c r="L586">
        <v>67.420034879413294</v>
      </c>
      <c r="M586">
        <v>30.008431484579901</v>
      </c>
      <c r="N586">
        <v>0.83479531421078201</v>
      </c>
      <c r="O586">
        <v>26.575416723133198</v>
      </c>
      <c r="P586">
        <v>86.338383838383805</v>
      </c>
      <c r="Q586">
        <v>0.186473330807191</v>
      </c>
    </row>
    <row r="587" spans="1:17" x14ac:dyDescent="0.3">
      <c r="A587" t="s">
        <v>1302</v>
      </c>
      <c r="B587" t="s">
        <v>1303</v>
      </c>
      <c r="C587" t="s">
        <v>3123</v>
      </c>
      <c r="D587" t="s">
        <v>1304</v>
      </c>
      <c r="E587">
        <v>8558.9903601899896</v>
      </c>
      <c r="F587">
        <v>268.64999999999998</v>
      </c>
      <c r="G587">
        <v>20.890620664083901</v>
      </c>
      <c r="H587">
        <v>7.4834231397926203</v>
      </c>
      <c r="I587">
        <v>40.173837005714901</v>
      </c>
      <c r="J587">
        <v>3.4778974600817301</v>
      </c>
      <c r="K587">
        <v>254.08766233365</v>
      </c>
      <c r="L587">
        <v>223.22787145500499</v>
      </c>
      <c r="M587">
        <v>50.208995526195601</v>
      </c>
      <c r="N587">
        <v>0.45985037684715901</v>
      </c>
      <c r="O587">
        <v>3.2198027172901602</v>
      </c>
      <c r="P587">
        <v>58.402122641509401</v>
      </c>
      <c r="Q587">
        <v>5.3480399915930002E-3</v>
      </c>
    </row>
    <row r="588" spans="1:17" x14ac:dyDescent="0.3">
      <c r="A588" t="s">
        <v>1305</v>
      </c>
      <c r="B588" t="s">
        <v>1306</v>
      </c>
      <c r="C588" t="s">
        <v>3118</v>
      </c>
      <c r="D588" t="s">
        <v>200</v>
      </c>
      <c r="E588">
        <v>8541.2031449999995</v>
      </c>
      <c r="F588">
        <v>433.25</v>
      </c>
      <c r="G588">
        <v>12.546300406856201</v>
      </c>
      <c r="H588">
        <v>1.1601319185422101</v>
      </c>
      <c r="I588">
        <v>32.326695242224297</v>
      </c>
      <c r="J588">
        <v>6.4460438479426996</v>
      </c>
      <c r="K588">
        <v>420.51651184121403</v>
      </c>
      <c r="L588">
        <v>358.65820460061298</v>
      </c>
      <c r="M588">
        <v>55.772613680619301</v>
      </c>
      <c r="N588">
        <v>1.0623026728193501</v>
      </c>
      <c r="O588">
        <v>12.0138488170802</v>
      </c>
      <c r="P588">
        <v>80.445647646813796</v>
      </c>
    </row>
    <row r="589" spans="1:17" hidden="1" x14ac:dyDescent="0.3">
      <c r="A589" t="s">
        <v>1307</v>
      </c>
      <c r="B589" t="s">
        <v>1308</v>
      </c>
      <c r="C589" t="s">
        <v>3127</v>
      </c>
      <c r="D589" t="s">
        <v>57</v>
      </c>
      <c r="E589">
        <v>8533.0450799999999</v>
      </c>
      <c r="F589">
        <v>119.37</v>
      </c>
      <c r="G589">
        <v>249.98970270331699</v>
      </c>
      <c r="H589">
        <v>-21.0508984472085</v>
      </c>
      <c r="I589">
        <v>78.835857162566796</v>
      </c>
      <c r="J589">
        <v>-2.3829467489761802</v>
      </c>
      <c r="K589">
        <v>128.91841205498699</v>
      </c>
      <c r="L589">
        <v>94.268070023856893</v>
      </c>
      <c r="M589">
        <v>27.641111319391399</v>
      </c>
      <c r="N589">
        <v>0.44491583705881099</v>
      </c>
      <c r="O589">
        <v>41.786043394487699</v>
      </c>
      <c r="P589">
        <v>292.66447368421001</v>
      </c>
      <c r="Q589">
        <v>0.102195282180514</v>
      </c>
    </row>
    <row r="590" spans="1:17" x14ac:dyDescent="0.3">
      <c r="A590" t="s">
        <v>1309</v>
      </c>
      <c r="B590" t="s">
        <v>1310</v>
      </c>
      <c r="C590" t="s">
        <v>3123</v>
      </c>
      <c r="D590" t="s">
        <v>776</v>
      </c>
      <c r="E590">
        <v>8517.8412805459993</v>
      </c>
      <c r="F590">
        <v>213.23</v>
      </c>
      <c r="G590">
        <v>47.325939623602203</v>
      </c>
      <c r="H590">
        <v>2.0473511469563102</v>
      </c>
      <c r="I590">
        <v>9.3188604204543903</v>
      </c>
      <c r="J590">
        <v>10.247102051389099</v>
      </c>
      <c r="K590">
        <v>214.41251865592301</v>
      </c>
      <c r="L590">
        <v>202.92515848811101</v>
      </c>
      <c r="M590">
        <v>55.913192756306998</v>
      </c>
      <c r="N590">
        <v>1.3446104472312399</v>
      </c>
      <c r="O590">
        <v>39.047038409229401</v>
      </c>
      <c r="P590">
        <v>77.322245322245294</v>
      </c>
      <c r="Q590">
        <v>0.174111672542381</v>
      </c>
    </row>
    <row r="591" spans="1:17" x14ac:dyDescent="0.3">
      <c r="A591" t="s">
        <v>1311</v>
      </c>
      <c r="B591" t="s">
        <v>1312</v>
      </c>
      <c r="C591" t="s">
        <v>3116</v>
      </c>
      <c r="D591" t="s">
        <v>51</v>
      </c>
      <c r="E591">
        <v>8503.5706873199997</v>
      </c>
      <c r="F591">
        <v>522.29999999999995</v>
      </c>
      <c r="G591">
        <v>15.929195010011201</v>
      </c>
      <c r="H591">
        <v>2.4167430426054701</v>
      </c>
      <c r="I591">
        <v>7.5038246203902199</v>
      </c>
      <c r="J591">
        <v>0.454608698504683</v>
      </c>
      <c r="K591">
        <v>532.597462039927</v>
      </c>
      <c r="L591">
        <v>482.62878067207203</v>
      </c>
      <c r="M591">
        <v>39.8091516858386</v>
      </c>
      <c r="N591">
        <v>0.18222607407427399</v>
      </c>
      <c r="O591">
        <v>26.1439785563852</v>
      </c>
      <c r="P591">
        <v>46.179680940386199</v>
      </c>
      <c r="Q591">
        <v>4.4861088653517997E-2</v>
      </c>
    </row>
    <row r="592" spans="1:17" x14ac:dyDescent="0.3">
      <c r="A592" t="s">
        <v>1313</v>
      </c>
      <c r="B592" t="s">
        <v>1314</v>
      </c>
      <c r="C592" t="s">
        <v>3121</v>
      </c>
      <c r="D592" t="s">
        <v>261</v>
      </c>
      <c r="E592">
        <v>8461.0456016000007</v>
      </c>
      <c r="F592">
        <v>518.5</v>
      </c>
      <c r="G592">
        <v>13.8641763520782</v>
      </c>
      <c r="H592">
        <v>-7.8945304834699801</v>
      </c>
      <c r="I592">
        <v>17.019606861941501</v>
      </c>
      <c r="J592">
        <v>-10.692274658050099</v>
      </c>
      <c r="K592">
        <v>561.56430983144799</v>
      </c>
      <c r="L592">
        <v>490.144384466502</v>
      </c>
      <c r="M592">
        <v>17.456595127447301</v>
      </c>
      <c r="N592">
        <v>1.18984689857352</v>
      </c>
      <c r="O592">
        <v>18.900675024107901</v>
      </c>
      <c r="P592">
        <v>46.015206983948097</v>
      </c>
      <c r="Q592">
        <v>9.8087469329223007E-2</v>
      </c>
    </row>
    <row r="593" spans="1:17" x14ac:dyDescent="0.3">
      <c r="A593" t="s">
        <v>1315</v>
      </c>
      <c r="B593" t="s">
        <v>1316</v>
      </c>
      <c r="C593" t="s">
        <v>3111</v>
      </c>
      <c r="D593" t="s">
        <v>261</v>
      </c>
      <c r="E593">
        <v>8439.9367079000003</v>
      </c>
      <c r="F593">
        <v>716.05</v>
      </c>
      <c r="G593">
        <v>-13.2004372440162</v>
      </c>
      <c r="H593">
        <v>5.28939048309444</v>
      </c>
      <c r="I593">
        <v>-4.9613630174646799</v>
      </c>
      <c r="J593">
        <v>-7.3324788127354004E-2</v>
      </c>
      <c r="K593">
        <v>739.13660501162599</v>
      </c>
      <c r="L593">
        <v>722.03199806273699</v>
      </c>
      <c r="M593">
        <v>45.518672446484899</v>
      </c>
      <c r="N593">
        <v>0.67408800649813205</v>
      </c>
      <c r="O593">
        <v>28.7200614482229</v>
      </c>
      <c r="P593">
        <v>17.193126022913201</v>
      </c>
      <c r="Q593">
        <v>7.9320488824116006E-2</v>
      </c>
    </row>
    <row r="594" spans="1:17" x14ac:dyDescent="0.3">
      <c r="A594" t="s">
        <v>1317</v>
      </c>
      <c r="B594" t="s">
        <v>1318</v>
      </c>
      <c r="C594" t="s">
        <v>3123</v>
      </c>
      <c r="D594" t="s">
        <v>289</v>
      </c>
      <c r="E594">
        <v>8418.5768980949997</v>
      </c>
      <c r="F594">
        <v>1424.15</v>
      </c>
      <c r="G594">
        <v>83.039946665472996</v>
      </c>
      <c r="H594">
        <v>0.13581414545596199</v>
      </c>
      <c r="I594">
        <v>-0.58874253382743302</v>
      </c>
      <c r="J594">
        <v>-2.0970827867645898</v>
      </c>
      <c r="K594">
        <v>1506.4925037683799</v>
      </c>
      <c r="L594">
        <v>1374.5452214695799</v>
      </c>
      <c r="M594">
        <v>31.877986807358699</v>
      </c>
      <c r="N594">
        <v>0.69684248266459503</v>
      </c>
      <c r="O594">
        <v>46.052031036056597</v>
      </c>
      <c r="P594">
        <v>121.69209215442</v>
      </c>
    </row>
    <row r="595" spans="1:17" hidden="1" x14ac:dyDescent="0.3">
      <c r="A595" t="s">
        <v>1319</v>
      </c>
      <c r="B595" t="s">
        <v>1320</v>
      </c>
      <c r="C595" t="s">
        <v>3127</v>
      </c>
      <c r="D595" t="s">
        <v>240</v>
      </c>
      <c r="E595">
        <v>8415.2008571400002</v>
      </c>
      <c r="F595">
        <v>1596.9</v>
      </c>
      <c r="G595">
        <v>2139.5472861462399</v>
      </c>
      <c r="H595">
        <v>23.887198128653999</v>
      </c>
      <c r="I595">
        <v>94.369956968032795</v>
      </c>
      <c r="J595">
        <v>-6.4958917851384496E-2</v>
      </c>
      <c r="K595">
        <v>1498.3170907153999</v>
      </c>
      <c r="L595">
        <v>1001.52511400396</v>
      </c>
      <c r="M595">
        <v>47.901476589171502</v>
      </c>
      <c r="N595">
        <v>1.2540169117082201</v>
      </c>
      <c r="O595">
        <v>18.9773937002943</v>
      </c>
    </row>
    <row r="596" spans="1:17" x14ac:dyDescent="0.3">
      <c r="A596" t="s">
        <v>1321</v>
      </c>
      <c r="B596" t="s">
        <v>1322</v>
      </c>
      <c r="C596" t="s">
        <v>3118</v>
      </c>
      <c r="D596" t="s">
        <v>62</v>
      </c>
      <c r="E596">
        <v>8412.9774056899896</v>
      </c>
      <c r="F596">
        <v>7661.9</v>
      </c>
      <c r="G596">
        <v>98.891398333839206</v>
      </c>
      <c r="H596">
        <v>-9.8477101071569599</v>
      </c>
      <c r="I596">
        <v>-27.214951962700201</v>
      </c>
      <c r="J596">
        <v>-1.63889278807603</v>
      </c>
      <c r="K596">
        <v>7275.6912066028899</v>
      </c>
      <c r="L596">
        <v>7063.9801525961702</v>
      </c>
      <c r="M596">
        <v>33.739041824683</v>
      </c>
      <c r="N596">
        <v>1.10179066701602</v>
      </c>
      <c r="O596">
        <v>34.142314569493202</v>
      </c>
      <c r="P596">
        <v>129.87998799879901</v>
      </c>
      <c r="Q596">
        <v>0.12947669185681901</v>
      </c>
    </row>
    <row r="597" spans="1:17" x14ac:dyDescent="0.3">
      <c r="A597" t="s">
        <v>1323</v>
      </c>
      <c r="B597" t="s">
        <v>1324</v>
      </c>
      <c r="C597" t="s">
        <v>3123</v>
      </c>
      <c r="D597" t="s">
        <v>470</v>
      </c>
      <c r="E597">
        <v>8402.4230966600007</v>
      </c>
      <c r="F597">
        <v>627.04999999999995</v>
      </c>
      <c r="G597">
        <v>-36.230577642989601</v>
      </c>
      <c r="H597">
        <v>1.3396193029985399</v>
      </c>
      <c r="I597">
        <v>-38.35034111401</v>
      </c>
      <c r="J597">
        <v>5.6373462789793596</v>
      </c>
      <c r="K597">
        <v>627.14587936770397</v>
      </c>
      <c r="L597">
        <v>692.40313687983303</v>
      </c>
      <c r="M597">
        <v>58.375157188921001</v>
      </c>
      <c r="N597">
        <v>0.95647929227107598</v>
      </c>
      <c r="O597">
        <v>74.9461765409457</v>
      </c>
      <c r="P597">
        <v>10.6884377758164</v>
      </c>
      <c r="Q597">
        <v>0.102531984269267</v>
      </c>
    </row>
    <row r="598" spans="1:17" x14ac:dyDescent="0.3">
      <c r="A598" t="s">
        <v>1325</v>
      </c>
      <c r="B598" t="s">
        <v>1326</v>
      </c>
      <c r="C598" t="s">
        <v>3116</v>
      </c>
      <c r="D598" t="s">
        <v>51</v>
      </c>
      <c r="E598">
        <v>8392.3155515599992</v>
      </c>
      <c r="F598">
        <v>5055.8</v>
      </c>
      <c r="G598">
        <v>-25.9737887919248</v>
      </c>
      <c r="H598">
        <v>-3.1858541879088098</v>
      </c>
      <c r="I598">
        <v>-4.7061232897937</v>
      </c>
      <c r="J598">
        <v>-1.9885288512555901</v>
      </c>
      <c r="K598">
        <v>5197.6288085490396</v>
      </c>
      <c r="L598">
        <v>5101.7407172907797</v>
      </c>
      <c r="M598">
        <v>29.960794016860099</v>
      </c>
      <c r="N598">
        <v>0.53744897607308295</v>
      </c>
      <c r="O598">
        <v>11.611416590846099</v>
      </c>
      <c r="P598">
        <v>9.0422835944829494</v>
      </c>
      <c r="Q598">
        <v>-6.4581991639972997E-2</v>
      </c>
    </row>
    <row r="599" spans="1:17" hidden="1" x14ac:dyDescent="0.3">
      <c r="A599" t="s">
        <v>1327</v>
      </c>
      <c r="B599" t="s">
        <v>1328</v>
      </c>
      <c r="C599" t="s">
        <v>3127</v>
      </c>
      <c r="D599" t="s">
        <v>737</v>
      </c>
      <c r="E599">
        <v>8375.5088797930002</v>
      </c>
      <c r="F599">
        <v>257.32</v>
      </c>
      <c r="G599">
        <v>1.44828935438794</v>
      </c>
      <c r="H599">
        <v>-0.46637346191128698</v>
      </c>
      <c r="I599">
        <v>1.19727371287575</v>
      </c>
      <c r="J599">
        <v>0.77898612542551504</v>
      </c>
      <c r="K599">
        <v>262.34453704141902</v>
      </c>
      <c r="L599">
        <v>246.875592979826</v>
      </c>
      <c r="M599">
        <v>59.785019392106697</v>
      </c>
      <c r="N599">
        <v>0.84696784281550697</v>
      </c>
      <c r="O599">
        <v>7.7452199595833902</v>
      </c>
      <c r="P599">
        <v>29.992422328870902</v>
      </c>
      <c r="Q599">
        <v>1.1816369177710001E-3</v>
      </c>
    </row>
    <row r="600" spans="1:17" hidden="1" x14ac:dyDescent="0.3">
      <c r="A600" t="s">
        <v>1329</v>
      </c>
      <c r="B600" t="s">
        <v>1330</v>
      </c>
      <c r="C600" t="s">
        <v>3127</v>
      </c>
      <c r="D600" t="s">
        <v>1331</v>
      </c>
      <c r="E600">
        <v>8369.7008711939998</v>
      </c>
      <c r="F600">
        <v>1230.3900000000001</v>
      </c>
      <c r="K600">
        <v>1221.0284065276701</v>
      </c>
      <c r="L600">
        <v>1201.49851616978</v>
      </c>
      <c r="M600">
        <v>68.273684852772604</v>
      </c>
      <c r="N600">
        <v>1</v>
      </c>
      <c r="Q600">
        <v>-6.1080809493942997E-2</v>
      </c>
    </row>
    <row r="601" spans="1:17" x14ac:dyDescent="0.3">
      <c r="A601" t="s">
        <v>1332</v>
      </c>
      <c r="B601" t="s">
        <v>1333</v>
      </c>
      <c r="C601" t="s">
        <v>3112</v>
      </c>
      <c r="D601" t="s">
        <v>508</v>
      </c>
      <c r="E601">
        <v>8364.7250029749994</v>
      </c>
      <c r="F601">
        <v>253.25</v>
      </c>
      <c r="G601">
        <v>-17.081931219247998</v>
      </c>
      <c r="H601">
        <v>-1.65203153693417</v>
      </c>
      <c r="I601">
        <v>7.6698108462380201</v>
      </c>
      <c r="J601">
        <v>0.60426601867566498</v>
      </c>
      <c r="K601">
        <v>265.69894087922</v>
      </c>
      <c r="L601">
        <v>243.849376905247</v>
      </c>
      <c r="M601">
        <v>32.937670159022801</v>
      </c>
      <c r="N601">
        <v>0.60801195086312598</v>
      </c>
      <c r="O601">
        <v>17.512339585389899</v>
      </c>
      <c r="P601">
        <v>25.620039682539598</v>
      </c>
      <c r="Q601">
        <v>4.4449748554284997E-2</v>
      </c>
    </row>
    <row r="602" spans="1:17" x14ac:dyDescent="0.3">
      <c r="A602" t="s">
        <v>1334</v>
      </c>
      <c r="B602" t="s">
        <v>1335</v>
      </c>
      <c r="C602" t="s">
        <v>3123</v>
      </c>
      <c r="D602" t="s">
        <v>240</v>
      </c>
      <c r="E602">
        <v>8336.6292959999992</v>
      </c>
      <c r="F602">
        <v>432</v>
      </c>
      <c r="G602">
        <v>10.137439614785</v>
      </c>
      <c r="H602">
        <v>-76.714185709743603</v>
      </c>
      <c r="I602">
        <v>-16.227970555583699</v>
      </c>
      <c r="J602">
        <v>-0.13627485204228301</v>
      </c>
      <c r="K602">
        <v>449.09110251856299</v>
      </c>
      <c r="L602">
        <v>417.47530645119599</v>
      </c>
      <c r="M602">
        <v>36.375724302701897</v>
      </c>
      <c r="N602">
        <v>0.46639825952604202</v>
      </c>
      <c r="O602">
        <v>26.990740740740701</v>
      </c>
      <c r="P602">
        <v>39.1887102490575</v>
      </c>
      <c r="Q602">
        <v>6.5084303673200005E-4</v>
      </c>
    </row>
    <row r="603" spans="1:17" x14ac:dyDescent="0.3">
      <c r="A603" t="s">
        <v>1336</v>
      </c>
      <c r="B603" t="s">
        <v>1337</v>
      </c>
      <c r="C603" t="s">
        <v>3126</v>
      </c>
      <c r="D603" t="s">
        <v>406</v>
      </c>
      <c r="E603">
        <v>8333.3605848899897</v>
      </c>
      <c r="F603">
        <v>209.13</v>
      </c>
      <c r="G603">
        <v>-22.836438479022</v>
      </c>
      <c r="H603">
        <v>-2.3540582862438302</v>
      </c>
      <c r="I603">
        <v>-22.9087909424189</v>
      </c>
      <c r="J603">
        <v>-2.8666791956661601</v>
      </c>
      <c r="K603">
        <v>217.090350672005</v>
      </c>
      <c r="L603">
        <v>221.917258866368</v>
      </c>
      <c r="M603">
        <v>39.643894226845703</v>
      </c>
      <c r="N603">
        <v>0.68621643283142197</v>
      </c>
      <c r="O603">
        <v>54.090756945440603</v>
      </c>
      <c r="P603">
        <v>16.767169179229398</v>
      </c>
      <c r="Q603">
        <v>4.3757092503493002E-2</v>
      </c>
    </row>
    <row r="604" spans="1:17" x14ac:dyDescent="0.3">
      <c r="A604" t="s">
        <v>1338</v>
      </c>
      <c r="B604" t="s">
        <v>1339</v>
      </c>
      <c r="C604" t="s">
        <v>3126</v>
      </c>
      <c r="D604" t="s">
        <v>406</v>
      </c>
      <c r="E604">
        <v>8310.2516880419898</v>
      </c>
      <c r="F604">
        <v>101.94</v>
      </c>
      <c r="G604">
        <v>41.190034574279302</v>
      </c>
      <c r="H604">
        <v>20.399748316118298</v>
      </c>
      <c r="I604">
        <v>38.261534954263297</v>
      </c>
      <c r="J604">
        <v>11.088795554341599</v>
      </c>
      <c r="K604">
        <v>87.902970930366806</v>
      </c>
      <c r="L604">
        <v>80.119515426730999</v>
      </c>
      <c r="M604">
        <v>63.244299423423897</v>
      </c>
      <c r="N604">
        <v>1.8009745249168601</v>
      </c>
      <c r="O604">
        <v>0.84363350990779296</v>
      </c>
      <c r="P604">
        <v>71.327731092436906</v>
      </c>
      <c r="Q604">
        <v>8.4498498261549995E-2</v>
      </c>
    </row>
    <row r="605" spans="1:17" x14ac:dyDescent="0.3">
      <c r="A605" t="s">
        <v>1340</v>
      </c>
      <c r="B605" t="s">
        <v>1341</v>
      </c>
      <c r="C605" t="s">
        <v>3116</v>
      </c>
      <c r="D605" t="s">
        <v>51</v>
      </c>
      <c r="E605">
        <v>8296.85127775</v>
      </c>
      <c r="F605">
        <v>478.3</v>
      </c>
      <c r="G605">
        <v>-11.467614607527199</v>
      </c>
      <c r="H605">
        <v>1.4333351637078</v>
      </c>
      <c r="I605">
        <v>15.657003694284199</v>
      </c>
      <c r="J605">
        <v>3.9666704183624502</v>
      </c>
      <c r="K605">
        <v>491.91574878320699</v>
      </c>
      <c r="L605">
        <v>430.787660780723</v>
      </c>
      <c r="M605">
        <v>48.213216005168803</v>
      </c>
      <c r="N605">
        <v>0.32605078578945601</v>
      </c>
      <c r="O605">
        <v>15.690988919088401</v>
      </c>
      <c r="P605">
        <v>49.702660406885698</v>
      </c>
    </row>
    <row r="606" spans="1:17" x14ac:dyDescent="0.3">
      <c r="A606" t="s">
        <v>1342</v>
      </c>
      <c r="B606" t="s">
        <v>1343</v>
      </c>
      <c r="C606" t="s">
        <v>3116</v>
      </c>
      <c r="D606" t="s">
        <v>51</v>
      </c>
      <c r="E606">
        <v>8259.9090442199995</v>
      </c>
      <c r="F606">
        <v>844.65</v>
      </c>
      <c r="G606">
        <v>115.688393730737</v>
      </c>
      <c r="H606">
        <v>5.0616208651593499</v>
      </c>
      <c r="I606">
        <v>45.795293487178398</v>
      </c>
      <c r="J606">
        <v>1.17499593241351</v>
      </c>
      <c r="K606">
        <v>800.63338671286499</v>
      </c>
      <c r="L606">
        <v>628.19579349350897</v>
      </c>
      <c r="M606">
        <v>41.462072257947</v>
      </c>
      <c r="N606">
        <v>0.55931590530908404</v>
      </c>
      <c r="O606">
        <v>13.597348013970199</v>
      </c>
      <c r="P606">
        <v>169.726967906753</v>
      </c>
      <c r="Q606">
        <v>2.4510571490735E-2</v>
      </c>
    </row>
    <row r="607" spans="1:17" hidden="1" x14ac:dyDescent="0.3">
      <c r="A607" t="s">
        <v>1344</v>
      </c>
      <c r="B607" t="s">
        <v>1345</v>
      </c>
      <c r="C607" t="s">
        <v>3127</v>
      </c>
      <c r="D607" t="s">
        <v>114</v>
      </c>
      <c r="E607">
        <v>8254.6586072499995</v>
      </c>
      <c r="F607">
        <v>2572.3000000000002</v>
      </c>
      <c r="G607">
        <v>-39.448234728131403</v>
      </c>
      <c r="H607">
        <v>2.7174082692452699</v>
      </c>
      <c r="I607">
        <v>-13.9438885283448</v>
      </c>
      <c r="J607">
        <v>-1.0391485364097299</v>
      </c>
      <c r="K607">
        <v>2645.73029846398</v>
      </c>
      <c r="L607">
        <v>2683.7222271826099</v>
      </c>
      <c r="M607">
        <v>44.0010243930749</v>
      </c>
      <c r="N607">
        <v>1.5354250828698099</v>
      </c>
      <c r="O607">
        <v>20.436963029195599</v>
      </c>
      <c r="P607">
        <v>9.5061728395061795</v>
      </c>
      <c r="Q607">
        <v>1.5059799930579999E-3</v>
      </c>
    </row>
    <row r="608" spans="1:17" x14ac:dyDescent="0.3">
      <c r="A608" t="s">
        <v>1346</v>
      </c>
      <c r="B608" t="s">
        <v>1347</v>
      </c>
      <c r="C608" t="s">
        <v>3130</v>
      </c>
      <c r="D608" t="s">
        <v>1348</v>
      </c>
      <c r="E608">
        <v>8215.4419734999992</v>
      </c>
      <c r="F608">
        <v>668.3</v>
      </c>
      <c r="G608">
        <v>-3.9777553087817901</v>
      </c>
      <c r="H608">
        <v>7.0894393294212597</v>
      </c>
      <c r="I608">
        <v>9.9994010303252807</v>
      </c>
      <c r="J608">
        <v>2.2469790209650302</v>
      </c>
      <c r="K608">
        <v>650.39435854982696</v>
      </c>
      <c r="L608">
        <v>596.35862880142497</v>
      </c>
      <c r="M608">
        <v>56.265804024236701</v>
      </c>
      <c r="N608">
        <v>0.71243892175742995</v>
      </c>
      <c r="O608">
        <v>14.978303157264699</v>
      </c>
      <c r="P608">
        <v>64.221648851210205</v>
      </c>
      <c r="Q608">
        <v>0.13510680859540899</v>
      </c>
    </row>
    <row r="609" spans="1:17" x14ac:dyDescent="0.3">
      <c r="A609" t="s">
        <v>1349</v>
      </c>
      <c r="B609" t="s">
        <v>1350</v>
      </c>
      <c r="C609" t="s">
        <v>3115</v>
      </c>
      <c r="D609" t="s">
        <v>48</v>
      </c>
      <c r="E609">
        <v>8205.4051925250005</v>
      </c>
      <c r="F609">
        <v>319.85000000000002</v>
      </c>
      <c r="G609">
        <v>-32.4945035998525</v>
      </c>
      <c r="H609">
        <v>-19.981174344895798</v>
      </c>
      <c r="I609">
        <v>-36.3722212985857</v>
      </c>
      <c r="J609">
        <v>-5.2964643580749904</v>
      </c>
      <c r="K609">
        <v>418.81251727371199</v>
      </c>
      <c r="L609">
        <v>432.819411232758</v>
      </c>
      <c r="M609">
        <v>22.7359636575734</v>
      </c>
      <c r="N609">
        <v>2.7694943431428798</v>
      </c>
      <c r="O609">
        <v>79.709238705643202</v>
      </c>
      <c r="P609">
        <v>6.9732441471572004</v>
      </c>
      <c r="Q609">
        <v>-1.9441714544894E-2</v>
      </c>
    </row>
    <row r="610" spans="1:17" hidden="1" x14ac:dyDescent="0.3">
      <c r="A610" t="s">
        <v>1351</v>
      </c>
      <c r="B610" t="s">
        <v>1352</v>
      </c>
      <c r="C610" t="s">
        <v>3127</v>
      </c>
      <c r="D610" t="s">
        <v>444</v>
      </c>
      <c r="E610">
        <v>8204.6712966399991</v>
      </c>
      <c r="F610">
        <v>1071.2</v>
      </c>
      <c r="G610">
        <v>5.4075620247948804</v>
      </c>
      <c r="H610">
        <v>3.1413790609943799</v>
      </c>
      <c r="I610">
        <v>14.4221357303316</v>
      </c>
      <c r="J610">
        <v>5.2830084135478002</v>
      </c>
      <c r="K610">
        <v>1049.85192170338</v>
      </c>
      <c r="L610">
        <v>957.00917927322405</v>
      </c>
      <c r="M610">
        <v>53.164656941904802</v>
      </c>
      <c r="N610">
        <v>1.10674139390238</v>
      </c>
      <c r="O610">
        <v>15.571321882001399</v>
      </c>
      <c r="P610">
        <v>41.384544314657099</v>
      </c>
      <c r="Q610">
        <v>2.3106904604325001E-2</v>
      </c>
    </row>
    <row r="611" spans="1:17" hidden="1" x14ac:dyDescent="0.3">
      <c r="A611" t="s">
        <v>1353</v>
      </c>
      <c r="B611" t="s">
        <v>1354</v>
      </c>
      <c r="C611" t="s">
        <v>3127</v>
      </c>
      <c r="D611" t="s">
        <v>267</v>
      </c>
      <c r="E611">
        <v>8190.2313352800002</v>
      </c>
      <c r="F611">
        <v>68.02</v>
      </c>
      <c r="G611">
        <v>-8.1465729162582807</v>
      </c>
      <c r="H611">
        <v>-14.9319396240787</v>
      </c>
      <c r="I611">
        <v>7.0251225504252197</v>
      </c>
      <c r="J611">
        <v>-7.7359413922535198</v>
      </c>
      <c r="K611">
        <v>78.688652706539003</v>
      </c>
      <c r="L611">
        <v>69.313146324935602</v>
      </c>
      <c r="M611">
        <v>17.376308855096301</v>
      </c>
      <c r="N611">
        <v>0.44084291147426502</v>
      </c>
      <c r="O611">
        <v>54.366362834460404</v>
      </c>
      <c r="P611">
        <v>65.700365408038905</v>
      </c>
      <c r="Q611">
        <v>8.4014213682700997E-2</v>
      </c>
    </row>
    <row r="612" spans="1:17" hidden="1" x14ac:dyDescent="0.3">
      <c r="A612" t="s">
        <v>1355</v>
      </c>
      <c r="B612" t="s">
        <v>1356</v>
      </c>
      <c r="C612" t="s">
        <v>3127</v>
      </c>
      <c r="D612" t="s">
        <v>48</v>
      </c>
      <c r="E612">
        <v>8144.1189885000003</v>
      </c>
      <c r="F612">
        <v>744.15</v>
      </c>
      <c r="G612">
        <v>218.14652965705599</v>
      </c>
      <c r="H612">
        <v>-0.70252204414644204</v>
      </c>
      <c r="I612">
        <v>161.35493932091799</v>
      </c>
      <c r="J612">
        <v>-3.6050491582830002</v>
      </c>
      <c r="K612">
        <v>723.28963069148199</v>
      </c>
      <c r="L612">
        <v>489.63766615807998</v>
      </c>
      <c r="M612">
        <v>41.280335556505797</v>
      </c>
      <c r="N612">
        <v>0.69099833774244601</v>
      </c>
      <c r="O612">
        <v>19.189679500100699</v>
      </c>
      <c r="P612">
        <v>381.49466192170797</v>
      </c>
    </row>
    <row r="613" spans="1:17" x14ac:dyDescent="0.3">
      <c r="A613" t="s">
        <v>1357</v>
      </c>
      <c r="B613" t="s">
        <v>1358</v>
      </c>
      <c r="C613" t="s">
        <v>3115</v>
      </c>
      <c r="D613" t="s">
        <v>48</v>
      </c>
      <c r="E613">
        <v>8141.7416700000003</v>
      </c>
      <c r="F613">
        <v>289.5</v>
      </c>
      <c r="G613">
        <v>-15.131091685777401</v>
      </c>
      <c r="H613">
        <v>-8.4913164966667996</v>
      </c>
      <c r="I613">
        <v>1.2777029943320299</v>
      </c>
      <c r="J613">
        <v>-0.24513235349928</v>
      </c>
      <c r="K613">
        <v>322.11823959893701</v>
      </c>
      <c r="L613">
        <v>312.48091687275701</v>
      </c>
      <c r="M613">
        <v>37.058530349872598</v>
      </c>
      <c r="N613">
        <v>0.47831067612895201</v>
      </c>
      <c r="O613">
        <v>43.488773747841101</v>
      </c>
      <c r="P613">
        <v>22.280887011615601</v>
      </c>
      <c r="Q613">
        <v>-2.3967657190141999E-2</v>
      </c>
    </row>
    <row r="614" spans="1:17" x14ac:dyDescent="0.3">
      <c r="A614" t="s">
        <v>1359</v>
      </c>
      <c r="B614" t="s">
        <v>1360</v>
      </c>
      <c r="C614" t="s">
        <v>3120</v>
      </c>
      <c r="D614" t="s">
        <v>75</v>
      </c>
      <c r="E614">
        <v>8111.4967887729999</v>
      </c>
      <c r="F614">
        <v>200.69</v>
      </c>
      <c r="G614">
        <v>9.3926032153142103E-2</v>
      </c>
      <c r="H614">
        <v>3.9208564884217898</v>
      </c>
      <c r="I614">
        <v>-23.071842036421302</v>
      </c>
      <c r="J614">
        <v>2.3151184051238101</v>
      </c>
      <c r="K614">
        <v>208.559832643872</v>
      </c>
      <c r="L614">
        <v>203.583563875859</v>
      </c>
      <c r="M614">
        <v>43.089139799044403</v>
      </c>
      <c r="N614">
        <v>0.55215706194586101</v>
      </c>
      <c r="O614">
        <v>27.559918281927299</v>
      </c>
      <c r="P614">
        <v>31.384615384615302</v>
      </c>
      <c r="Q614">
        <v>8.2531897672107002E-2</v>
      </c>
    </row>
    <row r="615" spans="1:17" x14ac:dyDescent="0.3">
      <c r="A615" t="s">
        <v>1361</v>
      </c>
      <c r="B615" t="s">
        <v>1362</v>
      </c>
      <c r="C615" t="s">
        <v>3121</v>
      </c>
      <c r="D615" t="s">
        <v>444</v>
      </c>
      <c r="E615">
        <v>8107.7965528000004</v>
      </c>
      <c r="F615">
        <v>184</v>
      </c>
      <c r="G615">
        <v>-40.862755438471098</v>
      </c>
      <c r="H615">
        <v>-3.7480405272242101</v>
      </c>
      <c r="I615">
        <v>-4.5118396064266602</v>
      </c>
      <c r="J615">
        <v>1.4605500747317299</v>
      </c>
      <c r="K615">
        <v>190.47195981323301</v>
      </c>
      <c r="L615">
        <v>192.14754224743999</v>
      </c>
      <c r="M615">
        <v>36.564266102089803</v>
      </c>
      <c r="N615">
        <v>0.29696387088262599</v>
      </c>
      <c r="O615">
        <v>21.684782608695599</v>
      </c>
      <c r="P615">
        <v>26.8965517241379</v>
      </c>
    </row>
    <row r="616" spans="1:17" x14ac:dyDescent="0.3">
      <c r="A616" t="s">
        <v>1363</v>
      </c>
      <c r="B616" t="s">
        <v>1364</v>
      </c>
      <c r="C616" t="s">
        <v>3112</v>
      </c>
      <c r="D616" t="s">
        <v>24</v>
      </c>
      <c r="E616">
        <v>8064.5024659600003</v>
      </c>
      <c r="F616">
        <v>70.81</v>
      </c>
      <c r="G616">
        <v>-49.651643403137001</v>
      </c>
      <c r="H616">
        <v>-5.4270921105001904</v>
      </c>
      <c r="I616">
        <v>-34.7173773170827</v>
      </c>
      <c r="J616">
        <v>5.3544318564778504</v>
      </c>
      <c r="K616">
        <v>76.8330552022489</v>
      </c>
      <c r="L616">
        <v>86.598748468082405</v>
      </c>
      <c r="M616">
        <v>42.898611954642199</v>
      </c>
      <c r="N616">
        <v>0.94248062365264595</v>
      </c>
      <c r="O616">
        <v>64.524784634938499</v>
      </c>
      <c r="P616">
        <v>7.94207317073172</v>
      </c>
      <c r="Q616">
        <v>-8.6127147752600008E-3</v>
      </c>
    </row>
    <row r="617" spans="1:17" hidden="1" x14ac:dyDescent="0.3">
      <c r="A617" t="s">
        <v>1365</v>
      </c>
      <c r="B617" t="s">
        <v>1366</v>
      </c>
      <c r="C617" t="s">
        <v>3127</v>
      </c>
      <c r="D617" t="s">
        <v>261</v>
      </c>
      <c r="E617">
        <v>8054.1583128000002</v>
      </c>
      <c r="F617">
        <v>479.2</v>
      </c>
      <c r="G617">
        <v>62.803572190727202</v>
      </c>
      <c r="H617">
        <v>-4.8145246107361697</v>
      </c>
      <c r="I617">
        <v>92.111768539469097</v>
      </c>
      <c r="J617">
        <v>-0.674869199017612</v>
      </c>
      <c r="K617">
        <v>481.40940922182398</v>
      </c>
      <c r="L617">
        <v>382.78847883178599</v>
      </c>
      <c r="M617">
        <v>38.122013791523301</v>
      </c>
      <c r="N617">
        <v>0.88090445905753101</v>
      </c>
      <c r="O617">
        <v>21.869782971619301</v>
      </c>
      <c r="P617">
        <v>128.40800762631</v>
      </c>
      <c r="Q617">
        <v>8.134615481587E-2</v>
      </c>
    </row>
    <row r="618" spans="1:17" x14ac:dyDescent="0.3">
      <c r="A618" t="s">
        <v>1367</v>
      </c>
      <c r="B618" t="s">
        <v>1368</v>
      </c>
      <c r="C618" t="s">
        <v>3112</v>
      </c>
      <c r="D618" t="s">
        <v>24</v>
      </c>
      <c r="E618">
        <v>8047.1190729929904</v>
      </c>
      <c r="F618">
        <v>213.07</v>
      </c>
      <c r="G618">
        <v>-35.641781311600603</v>
      </c>
      <c r="H618">
        <v>-6.1506974065783098</v>
      </c>
      <c r="I618">
        <v>-15.541389459054701</v>
      </c>
      <c r="J618">
        <v>-3.57084187433074</v>
      </c>
      <c r="K618">
        <v>222.72425137756699</v>
      </c>
      <c r="L618">
        <v>223.01904581881101</v>
      </c>
      <c r="M618">
        <v>32.009048535790399</v>
      </c>
      <c r="N618">
        <v>0.71415850059281205</v>
      </c>
      <c r="O618">
        <v>34.486319050077398</v>
      </c>
      <c r="P618">
        <v>10.9739583333333</v>
      </c>
      <c r="Q618">
        <v>0.11570361574709</v>
      </c>
    </row>
    <row r="619" spans="1:17" x14ac:dyDescent="0.3">
      <c r="A619" t="s">
        <v>1369</v>
      </c>
      <c r="B619" t="s">
        <v>1370</v>
      </c>
      <c r="C619" t="s">
        <v>3126</v>
      </c>
      <c r="D619" t="s">
        <v>473</v>
      </c>
      <c r="E619">
        <v>8016.8463787800001</v>
      </c>
      <c r="F619">
        <v>729.65</v>
      </c>
      <c r="G619">
        <v>-44.096165429979401</v>
      </c>
      <c r="H619">
        <v>4.8790927539051498</v>
      </c>
      <c r="I619">
        <v>-20.039385878391599</v>
      </c>
      <c r="J619">
        <v>4.0875972649958401</v>
      </c>
      <c r="K619">
        <v>742.87337335374696</v>
      </c>
      <c r="L619">
        <v>806.85871565053196</v>
      </c>
      <c r="M619">
        <v>54.215327775798798</v>
      </c>
      <c r="N619">
        <v>0.78451415934072399</v>
      </c>
      <c r="O619">
        <v>51.620640032892403</v>
      </c>
      <c r="P619">
        <v>8.4497621878715901</v>
      </c>
      <c r="Q619">
        <v>-4.0723197459219998E-2</v>
      </c>
    </row>
    <row r="620" spans="1:17" x14ac:dyDescent="0.3">
      <c r="A620" t="s">
        <v>1371</v>
      </c>
      <c r="B620" t="s">
        <v>1372</v>
      </c>
      <c r="C620" t="s">
        <v>3118</v>
      </c>
      <c r="D620" t="s">
        <v>200</v>
      </c>
      <c r="E620">
        <v>7963.9911000000002</v>
      </c>
      <c r="F620">
        <v>521.25</v>
      </c>
      <c r="G620">
        <v>-13.6169731484697</v>
      </c>
      <c r="H620">
        <v>-7.0023151908857502</v>
      </c>
      <c r="I620">
        <v>-8.52625823119382</v>
      </c>
      <c r="J620">
        <v>-3.59073177072298</v>
      </c>
      <c r="K620">
        <v>564.26345971583498</v>
      </c>
      <c r="L620">
        <v>552.27881567237398</v>
      </c>
      <c r="M620">
        <v>24.913557043507101</v>
      </c>
      <c r="N620">
        <v>0.54486997804602699</v>
      </c>
      <c r="O620">
        <v>35.78896882494</v>
      </c>
      <c r="P620">
        <v>20.381062355658099</v>
      </c>
      <c r="Q620">
        <v>5.9255882591577998E-2</v>
      </c>
    </row>
    <row r="621" spans="1:17" x14ac:dyDescent="0.3">
      <c r="A621" t="s">
        <v>1373</v>
      </c>
      <c r="B621" t="s">
        <v>1374</v>
      </c>
      <c r="C621" t="s">
        <v>3125</v>
      </c>
      <c r="D621" t="s">
        <v>134</v>
      </c>
      <c r="E621">
        <v>7943.9585023700001</v>
      </c>
      <c r="F621">
        <v>542.29999999999995</v>
      </c>
      <c r="G621">
        <v>-0.32772919816440499</v>
      </c>
      <c r="H621">
        <v>0.92012057377060996</v>
      </c>
      <c r="I621">
        <v>15.9354589690405</v>
      </c>
      <c r="J621">
        <v>-0.27502555660724298</v>
      </c>
      <c r="K621">
        <v>567.92829293073805</v>
      </c>
      <c r="L621">
        <v>522.397062249643</v>
      </c>
      <c r="M621">
        <v>42.084248537627403</v>
      </c>
      <c r="N621">
        <v>0.392942582131864</v>
      </c>
      <c r="O621">
        <v>28.895445325465602</v>
      </c>
      <c r="P621">
        <v>42.691751085383402</v>
      </c>
      <c r="Q621">
        <v>3.7173901103219999E-3</v>
      </c>
    </row>
    <row r="622" spans="1:17" x14ac:dyDescent="0.3">
      <c r="A622" t="s">
        <v>1375</v>
      </c>
      <c r="B622" t="s">
        <v>1376</v>
      </c>
      <c r="C622" t="s">
        <v>3114</v>
      </c>
      <c r="D622" t="s">
        <v>377</v>
      </c>
      <c r="E622">
        <v>7940.3953164000004</v>
      </c>
      <c r="F622">
        <v>582.79999999999995</v>
      </c>
      <c r="G622">
        <v>17.592370669593699</v>
      </c>
      <c r="H622">
        <v>-3.1254224997748201</v>
      </c>
      <c r="I622">
        <v>1.76624155223823</v>
      </c>
      <c r="J622">
        <v>-0.215273808356892</v>
      </c>
      <c r="K622">
        <v>624.01418443963098</v>
      </c>
      <c r="L622">
        <v>581.94259619265995</v>
      </c>
      <c r="M622">
        <v>36.621290415539903</v>
      </c>
      <c r="N622">
        <v>0.24232204403924801</v>
      </c>
      <c r="O622">
        <v>36.0672614962251</v>
      </c>
      <c r="P622">
        <v>50.769628767300397</v>
      </c>
      <c r="Q622">
        <v>-1.4344633917606001E-2</v>
      </c>
    </row>
    <row r="623" spans="1:17" x14ac:dyDescent="0.3">
      <c r="A623" t="s">
        <v>1377</v>
      </c>
      <c r="B623" t="s">
        <v>1378</v>
      </c>
      <c r="C623" t="s">
        <v>3126</v>
      </c>
      <c r="D623" t="s">
        <v>278</v>
      </c>
      <c r="E623">
        <v>7897.5202327699999</v>
      </c>
      <c r="F623">
        <v>639.85</v>
      </c>
      <c r="G623">
        <v>-19.493157327746101</v>
      </c>
      <c r="H623">
        <v>-4.1561951815259999</v>
      </c>
      <c r="I623">
        <v>-9.5808793744204603</v>
      </c>
      <c r="J623">
        <v>1.2220172260098601</v>
      </c>
      <c r="K623">
        <v>680.15782597239695</v>
      </c>
      <c r="L623">
        <v>672.42410499968503</v>
      </c>
      <c r="M623">
        <v>42.660791042326402</v>
      </c>
      <c r="N623">
        <v>1.34377607312929</v>
      </c>
      <c r="O623">
        <v>30.9213096819567</v>
      </c>
      <c r="P623">
        <v>25.448485442603602</v>
      </c>
    </row>
    <row r="624" spans="1:17" x14ac:dyDescent="0.3">
      <c r="A624" t="s">
        <v>1379</v>
      </c>
      <c r="B624" t="s">
        <v>1380</v>
      </c>
      <c r="C624" t="s">
        <v>3116</v>
      </c>
      <c r="D624" t="s">
        <v>51</v>
      </c>
      <c r="E624">
        <v>7856.346427425</v>
      </c>
      <c r="F624">
        <v>1919.25</v>
      </c>
      <c r="G624">
        <v>38.485816251046103</v>
      </c>
      <c r="H624">
        <v>12.979793823872001</v>
      </c>
      <c r="I624">
        <v>48.249061833119697</v>
      </c>
      <c r="J624">
        <v>23.934923311692799</v>
      </c>
      <c r="K624">
        <v>1561.92652069071</v>
      </c>
      <c r="L624">
        <v>1355.79817279336</v>
      </c>
      <c r="M624">
        <v>73.9632282191413</v>
      </c>
      <c r="N624">
        <v>1.66459032394407</v>
      </c>
      <c r="O624">
        <v>3.6342321219226199</v>
      </c>
      <c r="P624">
        <v>91.074717507093396</v>
      </c>
      <c r="Q624">
        <v>5.8067653648388999E-2</v>
      </c>
    </row>
    <row r="625" spans="1:17" hidden="1" x14ac:dyDescent="0.3">
      <c r="A625" t="s">
        <v>1381</v>
      </c>
      <c r="B625" t="s">
        <v>1382</v>
      </c>
      <c r="C625" t="s">
        <v>3127</v>
      </c>
      <c r="D625" t="s">
        <v>166</v>
      </c>
      <c r="E625">
        <v>7811.8743597849998</v>
      </c>
      <c r="F625">
        <v>60.95</v>
      </c>
      <c r="G625">
        <v>42.515932661413103</v>
      </c>
      <c r="H625">
        <v>2.2609358764890199</v>
      </c>
      <c r="I625">
        <v>-7.2513611806527498</v>
      </c>
      <c r="J625">
        <v>2.6333355837921899</v>
      </c>
      <c r="K625">
        <v>61.668978910424997</v>
      </c>
      <c r="L625">
        <v>58.282126195164501</v>
      </c>
      <c r="M625">
        <v>38.449281604516898</v>
      </c>
      <c r="N625">
        <v>0.83693517294479303</v>
      </c>
      <c r="O625">
        <v>31.091058244462602</v>
      </c>
      <c r="P625">
        <v>71.690140845070403</v>
      </c>
      <c r="Q625">
        <v>-1.5829199209139999E-2</v>
      </c>
    </row>
    <row r="626" spans="1:17" x14ac:dyDescent="0.3">
      <c r="A626" t="s">
        <v>1383</v>
      </c>
      <c r="B626" t="s">
        <v>1384</v>
      </c>
      <c r="C626" t="s">
        <v>3112</v>
      </c>
      <c r="D626" t="s">
        <v>21</v>
      </c>
      <c r="E626">
        <v>7791.7883584239999</v>
      </c>
      <c r="F626">
        <v>28.06</v>
      </c>
      <c r="G626">
        <v>27.393138068144498</v>
      </c>
      <c r="H626">
        <v>3.9197111290142699</v>
      </c>
      <c r="I626">
        <v>-21.080802320191701</v>
      </c>
      <c r="J626">
        <v>1.70602759766067</v>
      </c>
      <c r="K626">
        <v>28.5714963679657</v>
      </c>
      <c r="L626">
        <v>28.078106468831699</v>
      </c>
      <c r="M626">
        <v>46.448763618435301</v>
      </c>
      <c r="N626">
        <v>0.50357795934793104</v>
      </c>
      <c r="O626">
        <v>44.343525645364899</v>
      </c>
      <c r="P626">
        <v>56.615150403521604</v>
      </c>
      <c r="Q626">
        <v>2.6688442255556E-2</v>
      </c>
    </row>
    <row r="627" spans="1:17" hidden="1" x14ac:dyDescent="0.3">
      <c r="A627" t="s">
        <v>1385</v>
      </c>
      <c r="B627" t="s">
        <v>1386</v>
      </c>
      <c r="C627" t="s">
        <v>3127</v>
      </c>
      <c r="D627" t="s">
        <v>120</v>
      </c>
      <c r="E627">
        <v>7789.7553093249999</v>
      </c>
      <c r="F627">
        <v>322.85000000000002</v>
      </c>
      <c r="G627">
        <v>255.58374917522301</v>
      </c>
      <c r="H627">
        <v>-2.6333325871845301</v>
      </c>
      <c r="I627">
        <v>1.44647857121991</v>
      </c>
      <c r="J627">
        <v>-5.70667577557664</v>
      </c>
      <c r="K627">
        <v>352.133533343397</v>
      </c>
      <c r="L627">
        <v>290.48949189743303</v>
      </c>
      <c r="M627">
        <v>19.769325450636899</v>
      </c>
      <c r="N627">
        <v>0.371231750012946</v>
      </c>
      <c r="O627">
        <v>23.6952144958959</v>
      </c>
      <c r="P627">
        <v>290.62310949788201</v>
      </c>
      <c r="Q627">
        <v>0.14287399395314099</v>
      </c>
    </row>
    <row r="628" spans="1:17" hidden="1" x14ac:dyDescent="0.3">
      <c r="A628" t="s">
        <v>1387</v>
      </c>
      <c r="B628" t="s">
        <v>1388</v>
      </c>
      <c r="C628" t="s">
        <v>3127</v>
      </c>
      <c r="D628" t="s">
        <v>594</v>
      </c>
      <c r="E628">
        <v>7756.23606492</v>
      </c>
      <c r="F628">
        <v>3906.8</v>
      </c>
      <c r="G628">
        <v>-2.8195750737519201</v>
      </c>
      <c r="H628">
        <v>-3.5392819620922502</v>
      </c>
      <c r="I628">
        <v>12.982410184680599</v>
      </c>
      <c r="J628">
        <v>-7.0893938573458302</v>
      </c>
      <c r="K628">
        <v>3932.78542495293</v>
      </c>
      <c r="L628">
        <v>3686.50306809638</v>
      </c>
      <c r="M628">
        <v>28.8691165823181</v>
      </c>
      <c r="N628">
        <v>0.90720457411919597</v>
      </c>
      <c r="O628">
        <v>14.6206614108733</v>
      </c>
      <c r="P628">
        <v>26.910083160083101</v>
      </c>
      <c r="Q628">
        <v>-3.0713569349713001E-2</v>
      </c>
    </row>
    <row r="629" spans="1:17" x14ac:dyDescent="0.3">
      <c r="A629" t="s">
        <v>1389</v>
      </c>
      <c r="B629" t="s">
        <v>1390</v>
      </c>
      <c r="C629" t="s">
        <v>3131</v>
      </c>
      <c r="D629" t="s">
        <v>1391</v>
      </c>
      <c r="E629">
        <v>7717.9707926399997</v>
      </c>
      <c r="F629">
        <v>455.6</v>
      </c>
      <c r="G629">
        <v>-8.2421326236049595</v>
      </c>
      <c r="H629">
        <v>4.5090265392138296</v>
      </c>
      <c r="I629">
        <v>11.229275618132601</v>
      </c>
      <c r="J629">
        <v>-2.7322189384119402</v>
      </c>
      <c r="K629">
        <v>473.17627694419599</v>
      </c>
      <c r="L629">
        <v>445.23513957426297</v>
      </c>
      <c r="M629">
        <v>30.1471526595612</v>
      </c>
      <c r="N629">
        <v>0.51777590143324304</v>
      </c>
      <c r="O629">
        <v>40.199736611062299</v>
      </c>
      <c r="P629">
        <v>42.776559072391102</v>
      </c>
      <c r="Q629">
        <v>7.5801457499453995E-2</v>
      </c>
    </row>
    <row r="630" spans="1:17" x14ac:dyDescent="0.3">
      <c r="A630" t="s">
        <v>1392</v>
      </c>
      <c r="B630" t="s">
        <v>1393</v>
      </c>
      <c r="C630" t="s">
        <v>3122</v>
      </c>
      <c r="D630" t="s">
        <v>91</v>
      </c>
      <c r="E630">
        <v>7703.4848160399997</v>
      </c>
      <c r="F630">
        <v>1617.2</v>
      </c>
      <c r="G630">
        <v>-10.1140028705481</v>
      </c>
      <c r="H630">
        <v>19.796974226086601</v>
      </c>
      <c r="I630">
        <v>10.0246609991329</v>
      </c>
      <c r="J630">
        <v>3.5660852055035801</v>
      </c>
      <c r="K630">
        <v>1524.5317050446799</v>
      </c>
      <c r="L630">
        <v>1456.30700165961</v>
      </c>
      <c r="M630">
        <v>71.331928568773606</v>
      </c>
      <c r="N630">
        <v>0.76005688645011305</v>
      </c>
      <c r="O630">
        <v>6.37521642344793</v>
      </c>
      <c r="P630">
        <v>29.376000000000001</v>
      </c>
      <c r="Q630">
        <v>-8.6123646008587004E-2</v>
      </c>
    </row>
    <row r="631" spans="1:17" hidden="1" x14ac:dyDescent="0.3">
      <c r="A631" t="s">
        <v>1394</v>
      </c>
      <c r="B631" t="s">
        <v>1395</v>
      </c>
      <c r="C631" t="s">
        <v>3127</v>
      </c>
      <c r="D631" t="s">
        <v>1396</v>
      </c>
      <c r="E631">
        <v>7676.3147044500001</v>
      </c>
      <c r="F631">
        <v>1893.5</v>
      </c>
      <c r="G631">
        <v>87.272715697579997</v>
      </c>
      <c r="H631">
        <v>3.2465142031078198</v>
      </c>
      <c r="I631">
        <v>38.881631597529498</v>
      </c>
      <c r="J631">
        <v>1.5535588130393101</v>
      </c>
      <c r="K631">
        <v>1886.0779282155099</v>
      </c>
      <c r="L631">
        <v>1525.1609679936</v>
      </c>
      <c r="M631">
        <v>45.826952221747099</v>
      </c>
      <c r="N631">
        <v>0.32218979928073299</v>
      </c>
      <c r="O631">
        <v>17.507261684710802</v>
      </c>
      <c r="P631">
        <v>144.322580645161</v>
      </c>
    </row>
    <row r="632" spans="1:17" hidden="1" x14ac:dyDescent="0.3">
      <c r="A632" t="s">
        <v>1397</v>
      </c>
      <c r="B632" t="s">
        <v>1398</v>
      </c>
      <c r="C632" t="s">
        <v>3127</v>
      </c>
      <c r="D632" t="s">
        <v>594</v>
      </c>
      <c r="E632">
        <v>7660.7850330000001</v>
      </c>
      <c r="F632">
        <v>544.5</v>
      </c>
      <c r="G632">
        <v>-42.241170952690602</v>
      </c>
      <c r="H632">
        <v>4.04794526267961</v>
      </c>
      <c r="I632">
        <v>9.4547916979008502</v>
      </c>
      <c r="J632">
        <v>2.78231279004086</v>
      </c>
      <c r="K632">
        <v>522.37445047463405</v>
      </c>
      <c r="L632">
        <v>511.86986593365799</v>
      </c>
      <c r="M632">
        <v>51.301093878476799</v>
      </c>
      <c r="N632">
        <v>0.44505328409003497</v>
      </c>
      <c r="O632">
        <v>22.3140495867768</v>
      </c>
      <c r="P632">
        <v>37.952875601722802</v>
      </c>
      <c r="Q632">
        <v>5.8864592457865003E-2</v>
      </c>
    </row>
    <row r="633" spans="1:17" x14ac:dyDescent="0.3">
      <c r="A633" t="s">
        <v>1399</v>
      </c>
      <c r="B633" t="s">
        <v>1400</v>
      </c>
      <c r="C633" t="s">
        <v>3124</v>
      </c>
      <c r="D633" t="s">
        <v>128</v>
      </c>
      <c r="E633">
        <v>7631.0955971249996</v>
      </c>
      <c r="F633">
        <v>638.75</v>
      </c>
      <c r="G633">
        <v>-47.4773435202166</v>
      </c>
      <c r="H633">
        <v>3.2732637139518399</v>
      </c>
      <c r="I633">
        <v>-16.023863116526201</v>
      </c>
      <c r="J633">
        <v>-3.3056673385458</v>
      </c>
      <c r="K633">
        <v>671.45637558297597</v>
      </c>
      <c r="L633">
        <v>693.15756472701003</v>
      </c>
      <c r="M633">
        <v>30.902784973838699</v>
      </c>
      <c r="N633">
        <v>0.28522263828804101</v>
      </c>
      <c r="O633">
        <v>32.915851272015601</v>
      </c>
      <c r="P633">
        <v>6.7073170731707297</v>
      </c>
      <c r="Q633">
        <v>-9.9191457279921E-2</v>
      </c>
    </row>
    <row r="634" spans="1:17" hidden="1" x14ac:dyDescent="0.3">
      <c r="A634" t="s">
        <v>1401</v>
      </c>
      <c r="B634" t="s">
        <v>1402</v>
      </c>
      <c r="C634" t="s">
        <v>3127</v>
      </c>
      <c r="D634" t="s">
        <v>217</v>
      </c>
      <c r="E634">
        <v>7619.0920312500002</v>
      </c>
      <c r="F634">
        <v>6881.25</v>
      </c>
      <c r="G634">
        <v>171.32377242389401</v>
      </c>
      <c r="H634">
        <v>35.919559053742198</v>
      </c>
      <c r="I634">
        <v>64.964368847799406</v>
      </c>
      <c r="J634">
        <v>3.4390328871257201</v>
      </c>
      <c r="K634">
        <v>5758.5970681116496</v>
      </c>
      <c r="L634">
        <v>4535.8976332039801</v>
      </c>
      <c r="M634">
        <v>69.827126044306496</v>
      </c>
      <c r="N634">
        <v>3.23620000566588</v>
      </c>
      <c r="O634">
        <v>19.272661217075399</v>
      </c>
      <c r="P634">
        <v>202.206851119894</v>
      </c>
      <c r="Q634">
        <v>0.171349738337258</v>
      </c>
    </row>
    <row r="635" spans="1:17" x14ac:dyDescent="0.3">
      <c r="A635" t="s">
        <v>1403</v>
      </c>
      <c r="B635" t="s">
        <v>1404</v>
      </c>
      <c r="C635" t="s">
        <v>3124</v>
      </c>
      <c r="D635" t="s">
        <v>264</v>
      </c>
      <c r="E635">
        <v>7557.3896710299996</v>
      </c>
      <c r="F635">
        <v>374.9</v>
      </c>
      <c r="G635">
        <v>-34.323703820957597</v>
      </c>
      <c r="H635">
        <v>0.53398898825181496</v>
      </c>
      <c r="I635">
        <v>-18.8409052781914</v>
      </c>
      <c r="J635">
        <v>2.7550343012634801</v>
      </c>
      <c r="K635">
        <v>395.12851750212002</v>
      </c>
      <c r="L635">
        <v>404.10869495592698</v>
      </c>
      <c r="M635">
        <v>34.092957338313497</v>
      </c>
      <c r="N635">
        <v>0.69444316378806603</v>
      </c>
      <c r="O635">
        <v>34.702587356628399</v>
      </c>
      <c r="P635">
        <v>7.8073328540618103</v>
      </c>
      <c r="Q635">
        <v>4.1471399406865998E-2</v>
      </c>
    </row>
    <row r="636" spans="1:17" x14ac:dyDescent="0.3">
      <c r="A636" t="s">
        <v>1405</v>
      </c>
      <c r="B636" t="s">
        <v>1406</v>
      </c>
      <c r="C636" t="s">
        <v>3125</v>
      </c>
      <c r="D636" t="s">
        <v>134</v>
      </c>
      <c r="E636">
        <v>7550.19854811</v>
      </c>
      <c r="F636">
        <v>486.9</v>
      </c>
      <c r="G636">
        <v>-29.698974452093701</v>
      </c>
      <c r="H636">
        <v>-5.29192361421324</v>
      </c>
      <c r="I636">
        <v>-31.273333941787701</v>
      </c>
      <c r="J636">
        <v>-1.77280643879417</v>
      </c>
      <c r="K636">
        <v>531.95827256003599</v>
      </c>
      <c r="L636">
        <v>558.15079126244302</v>
      </c>
      <c r="M636">
        <v>31.320751189685101</v>
      </c>
      <c r="N636">
        <v>0.99477959799577897</v>
      </c>
      <c r="O636">
        <v>39.4126103922776</v>
      </c>
      <c r="P636">
        <v>2.7106845269486199</v>
      </c>
      <c r="Q636">
        <v>5.9644898274984003E-2</v>
      </c>
    </row>
    <row r="637" spans="1:17" hidden="1" x14ac:dyDescent="0.3">
      <c r="A637" t="s">
        <v>1407</v>
      </c>
      <c r="B637" t="s">
        <v>1408</v>
      </c>
      <c r="C637" t="s">
        <v>3127</v>
      </c>
      <c r="D637" t="s">
        <v>57</v>
      </c>
      <c r="E637">
        <v>7544.9987332999999</v>
      </c>
      <c r="F637">
        <v>14.05</v>
      </c>
      <c r="G637">
        <v>67.972193487941198</v>
      </c>
      <c r="H637">
        <v>-2.39995878440563</v>
      </c>
      <c r="I637">
        <v>45.037623466914702</v>
      </c>
      <c r="J637">
        <v>-6.7604200440447002</v>
      </c>
      <c r="K637">
        <v>15.239761520372801</v>
      </c>
      <c r="L637">
        <v>13.5576622182226</v>
      </c>
      <c r="M637">
        <v>26.676020596013799</v>
      </c>
      <c r="N637">
        <v>0.98093058820542001</v>
      </c>
      <c r="O637">
        <v>50.177935943060497</v>
      </c>
      <c r="P637">
        <v>106.617647058823</v>
      </c>
      <c r="Q637">
        <v>0.11397762011285099</v>
      </c>
    </row>
    <row r="638" spans="1:17" x14ac:dyDescent="0.3">
      <c r="A638" t="s">
        <v>1409</v>
      </c>
      <c r="B638" t="s">
        <v>1410</v>
      </c>
      <c r="C638" t="s">
        <v>3111</v>
      </c>
      <c r="D638" t="s">
        <v>21</v>
      </c>
      <c r="E638">
        <v>7506.4671810149903</v>
      </c>
      <c r="F638">
        <v>906.45</v>
      </c>
      <c r="G638">
        <v>73.397526304993207</v>
      </c>
      <c r="H638">
        <v>4.95246461452939</v>
      </c>
      <c r="I638">
        <v>11.8731205825088</v>
      </c>
      <c r="J638">
        <v>-1.4658657668989401</v>
      </c>
      <c r="K638">
        <v>878.35611942900096</v>
      </c>
      <c r="L638">
        <v>760.88791104495704</v>
      </c>
      <c r="M638">
        <v>32.1026715711779</v>
      </c>
      <c r="N638">
        <v>0.85464688456998095</v>
      </c>
      <c r="O638">
        <v>9.5427216062662108</v>
      </c>
      <c r="P638">
        <v>118.42168674698701</v>
      </c>
      <c r="Q638">
        <v>0.128459357985483</v>
      </c>
    </row>
    <row r="639" spans="1:17" hidden="1" x14ac:dyDescent="0.3">
      <c r="A639" t="s">
        <v>1411</v>
      </c>
      <c r="B639" t="s">
        <v>1412</v>
      </c>
      <c r="C639" t="s">
        <v>3127</v>
      </c>
      <c r="D639" t="s">
        <v>88</v>
      </c>
      <c r="E639">
        <v>7478.593240872</v>
      </c>
      <c r="F639">
        <v>160.54</v>
      </c>
      <c r="G639">
        <v>408.860015784361</v>
      </c>
      <c r="H639">
        <v>-4.7772694849670998</v>
      </c>
      <c r="I639">
        <v>200.162993428146</v>
      </c>
      <c r="J639">
        <v>-0.64104488821306604</v>
      </c>
      <c r="K639">
        <v>142.70755480186401</v>
      </c>
      <c r="L639">
        <v>92.443752075443001</v>
      </c>
      <c r="M639">
        <v>48.024144344240703</v>
      </c>
      <c r="N639">
        <v>0.43367974931759401</v>
      </c>
      <c r="O639">
        <v>16.525476516755901</v>
      </c>
      <c r="P639">
        <v>479.56678700360999</v>
      </c>
      <c r="Q639">
        <v>0.13354306377764799</v>
      </c>
    </row>
    <row r="640" spans="1:17" hidden="1" x14ac:dyDescent="0.3">
      <c r="A640" t="s">
        <v>1413</v>
      </c>
      <c r="B640" t="s">
        <v>1414</v>
      </c>
      <c r="C640" t="s">
        <v>3124</v>
      </c>
      <c r="D640" t="s">
        <v>264</v>
      </c>
      <c r="E640">
        <v>7476.0801024000002</v>
      </c>
      <c r="F640">
        <v>336</v>
      </c>
      <c r="G640">
        <v>-43.480518564085898</v>
      </c>
      <c r="H640">
        <v>-3.35849876949429</v>
      </c>
      <c r="I640">
        <v>-35.437239348935996</v>
      </c>
      <c r="J640">
        <v>-5.3289557675979102</v>
      </c>
      <c r="K640">
        <v>375.43635036241898</v>
      </c>
      <c r="M640">
        <v>25.308189665190898</v>
      </c>
      <c r="N640">
        <v>0.904580066119267</v>
      </c>
      <c r="O640">
        <v>60.193452380952301</v>
      </c>
      <c r="P640">
        <v>9.8039215686274606</v>
      </c>
    </row>
    <row r="641" spans="1:17" x14ac:dyDescent="0.3">
      <c r="A641" t="s">
        <v>1415</v>
      </c>
      <c r="B641" t="s">
        <v>1416</v>
      </c>
      <c r="C641" t="s">
        <v>3126</v>
      </c>
      <c r="D641" t="s">
        <v>473</v>
      </c>
      <c r="E641">
        <v>7457.5483408949904</v>
      </c>
      <c r="F641">
        <v>269.64999999999998</v>
      </c>
      <c r="G641">
        <v>-21.1513621986673</v>
      </c>
      <c r="H641">
        <v>-5.5116172408916704</v>
      </c>
      <c r="I641">
        <v>-2.3683052324731602</v>
      </c>
      <c r="J641">
        <v>-1.26892807799648</v>
      </c>
      <c r="K641">
        <v>275.85296009698197</v>
      </c>
      <c r="L641">
        <v>269.93518318732299</v>
      </c>
      <c r="M641">
        <v>35.743802580236498</v>
      </c>
      <c r="N641">
        <v>0.58350120810463701</v>
      </c>
      <c r="O641">
        <v>20.712034118301499</v>
      </c>
      <c r="P641">
        <v>22.568181818181799</v>
      </c>
      <c r="Q641">
        <v>-9.4782436286180993E-2</v>
      </c>
    </row>
    <row r="642" spans="1:17" x14ac:dyDescent="0.3">
      <c r="A642" t="s">
        <v>1417</v>
      </c>
      <c r="B642" t="s">
        <v>1418</v>
      </c>
      <c r="C642" t="s">
        <v>594</v>
      </c>
      <c r="D642" t="s">
        <v>594</v>
      </c>
      <c r="E642">
        <v>7445.8529122999998</v>
      </c>
      <c r="F642">
        <v>375.95</v>
      </c>
      <c r="G642">
        <v>6.4331624526415103</v>
      </c>
      <c r="H642">
        <v>-5.9697782733891802E-4</v>
      </c>
      <c r="I642">
        <v>-11.9451103380697</v>
      </c>
      <c r="J642">
        <v>-0.21031739936892699</v>
      </c>
      <c r="K642">
        <v>381.53792038394801</v>
      </c>
      <c r="L642">
        <v>357.19282519118201</v>
      </c>
      <c r="M642">
        <v>42.720307522553497</v>
      </c>
      <c r="N642">
        <v>0.70279689150489799</v>
      </c>
      <c r="O642">
        <v>19.869663519084899</v>
      </c>
      <c r="P642">
        <v>47.171657858680703</v>
      </c>
      <c r="Q642">
        <v>4.1002095118721001E-2</v>
      </c>
    </row>
    <row r="643" spans="1:17" x14ac:dyDescent="0.3">
      <c r="A643" t="s">
        <v>1419</v>
      </c>
      <c r="B643" t="s">
        <v>1420</v>
      </c>
      <c r="C643" t="s">
        <v>3122</v>
      </c>
      <c r="D643" t="s">
        <v>88</v>
      </c>
      <c r="E643">
        <v>7419.88276967</v>
      </c>
      <c r="F643">
        <v>251.3</v>
      </c>
      <c r="G643">
        <v>-70.085491539505298</v>
      </c>
      <c r="H643">
        <v>-9.26302506720784</v>
      </c>
      <c r="I643">
        <v>-28.4927503488558</v>
      </c>
      <c r="J643">
        <v>-6.1966231866694903</v>
      </c>
      <c r="K643">
        <v>278.36148175813202</v>
      </c>
      <c r="L643">
        <v>319.548223810416</v>
      </c>
      <c r="M643">
        <v>29.810265641978301</v>
      </c>
      <c r="N643">
        <v>1.4346420864057701</v>
      </c>
      <c r="O643">
        <v>81.078392359729406</v>
      </c>
      <c r="P643">
        <v>6.7544604927782501</v>
      </c>
      <c r="Q643">
        <v>-0.112478848529055</v>
      </c>
    </row>
    <row r="644" spans="1:17" x14ac:dyDescent="0.3">
      <c r="A644" t="s">
        <v>1421</v>
      </c>
      <c r="B644" t="s">
        <v>1422</v>
      </c>
      <c r="C644" t="s">
        <v>3124</v>
      </c>
      <c r="D644" t="s">
        <v>594</v>
      </c>
      <c r="E644">
        <v>7411.8766681249999</v>
      </c>
      <c r="F644">
        <v>556.25</v>
      </c>
      <c r="G644">
        <v>41.598474501964901</v>
      </c>
      <c r="H644">
        <v>-0.26072745735705599</v>
      </c>
      <c r="I644">
        <v>8.2056488292335494</v>
      </c>
      <c r="J644">
        <v>-1.9153431216182799</v>
      </c>
      <c r="K644">
        <v>567.555288102948</v>
      </c>
      <c r="L644">
        <v>500.29740078538703</v>
      </c>
      <c r="M644">
        <v>32.950953855399902</v>
      </c>
      <c r="N644">
        <v>0.56898441113411302</v>
      </c>
      <c r="O644">
        <v>15.0022471910112</v>
      </c>
      <c r="P644">
        <v>78.829770133419004</v>
      </c>
      <c r="Q644">
        <v>5.7286583072814E-2</v>
      </c>
    </row>
    <row r="645" spans="1:17" x14ac:dyDescent="0.3">
      <c r="A645" t="s">
        <v>1423</v>
      </c>
      <c r="B645" t="s">
        <v>1424</v>
      </c>
      <c r="C645" t="s">
        <v>3123</v>
      </c>
      <c r="D645" t="s">
        <v>1021</v>
      </c>
      <c r="E645">
        <v>7375.3282214399997</v>
      </c>
      <c r="F645">
        <v>776.8</v>
      </c>
      <c r="G645">
        <v>38.798479259879102</v>
      </c>
      <c r="H645">
        <v>-4.0784870925877597</v>
      </c>
      <c r="I645">
        <v>3.7533120650198901</v>
      </c>
      <c r="J645">
        <v>3.4462176842967698</v>
      </c>
      <c r="K645">
        <v>831.49961295758897</v>
      </c>
      <c r="L645">
        <v>764.84316027773696</v>
      </c>
      <c r="M645">
        <v>39.108978609389503</v>
      </c>
      <c r="N645">
        <v>0.73165921941523604</v>
      </c>
      <c r="O645">
        <v>36.328527291452097</v>
      </c>
      <c r="P645">
        <v>69.978118161925494</v>
      </c>
      <c r="Q645">
        <v>0.11863091463535</v>
      </c>
    </row>
    <row r="646" spans="1:17" hidden="1" x14ac:dyDescent="0.3">
      <c r="A646" t="s">
        <v>1425</v>
      </c>
      <c r="B646" t="s">
        <v>1426</v>
      </c>
      <c r="C646" t="s">
        <v>3127</v>
      </c>
      <c r="D646" t="s">
        <v>594</v>
      </c>
      <c r="E646">
        <v>7367.7463159999998</v>
      </c>
      <c r="F646">
        <v>86.8</v>
      </c>
      <c r="G646">
        <v>240.318486648163</v>
      </c>
      <c r="H646">
        <v>-54.587329384819697</v>
      </c>
      <c r="I646">
        <v>259.80541421167698</v>
      </c>
      <c r="J646">
        <v>-18.122912418612</v>
      </c>
      <c r="K646">
        <v>120.731312267994</v>
      </c>
      <c r="M646">
        <v>10.883349837478599</v>
      </c>
      <c r="N646">
        <v>1.6133476755074501</v>
      </c>
      <c r="O646">
        <v>208.179723502304</v>
      </c>
      <c r="P646">
        <v>285.77777777777698</v>
      </c>
    </row>
    <row r="647" spans="1:17" hidden="1" x14ac:dyDescent="0.3">
      <c r="A647" t="s">
        <v>1427</v>
      </c>
      <c r="B647" t="s">
        <v>1428</v>
      </c>
      <c r="C647" t="s">
        <v>3127</v>
      </c>
      <c r="D647" t="s">
        <v>111</v>
      </c>
      <c r="E647">
        <v>7367.4127617100003</v>
      </c>
      <c r="F647">
        <v>669.7</v>
      </c>
      <c r="G647">
        <v>-22.526070400947599</v>
      </c>
      <c r="H647">
        <v>-12.3058183170716</v>
      </c>
      <c r="I647">
        <v>-14.283212506563499</v>
      </c>
      <c r="J647">
        <v>-1.7735966779473</v>
      </c>
      <c r="K647">
        <v>766.79955067643004</v>
      </c>
      <c r="L647">
        <v>758.03395092550102</v>
      </c>
      <c r="M647">
        <v>25.2308122648306</v>
      </c>
      <c r="N647">
        <v>0.429431229875813</v>
      </c>
      <c r="O647">
        <v>40.869045841421503</v>
      </c>
      <c r="P647">
        <v>8.7175324675324806</v>
      </c>
      <c r="Q647">
        <v>7.1169182603753003E-2</v>
      </c>
    </row>
    <row r="648" spans="1:17" hidden="1" x14ac:dyDescent="0.3">
      <c r="A648" t="s">
        <v>1429</v>
      </c>
      <c r="B648" t="s">
        <v>1430</v>
      </c>
      <c r="C648" t="s">
        <v>3127</v>
      </c>
      <c r="D648" t="s">
        <v>1431</v>
      </c>
      <c r="E648">
        <v>7364.3203199999998</v>
      </c>
      <c r="F648">
        <v>3535.1</v>
      </c>
      <c r="G648">
        <v>497.07840436949198</v>
      </c>
      <c r="H648">
        <v>-1.61756985117871</v>
      </c>
      <c r="I648">
        <v>116.486370399726</v>
      </c>
      <c r="J648">
        <v>-3.7109196169744001</v>
      </c>
      <c r="K648">
        <v>3473.3739323150498</v>
      </c>
      <c r="L648">
        <v>2575.4002605743099</v>
      </c>
      <c r="M648">
        <v>33.5162237989285</v>
      </c>
      <c r="N648">
        <v>0.78650569020983097</v>
      </c>
      <c r="O648">
        <v>12.580973664111299</v>
      </c>
      <c r="P648">
        <v>579.82692307692298</v>
      </c>
      <c r="Q648">
        <v>0.359946146391046</v>
      </c>
    </row>
    <row r="649" spans="1:17" hidden="1" x14ac:dyDescent="0.3">
      <c r="A649" t="s">
        <v>1432</v>
      </c>
      <c r="B649" t="s">
        <v>1433</v>
      </c>
      <c r="C649" t="s">
        <v>3127</v>
      </c>
      <c r="D649" t="s">
        <v>397</v>
      </c>
      <c r="E649">
        <v>7335.7966951199996</v>
      </c>
      <c r="F649">
        <v>332.4</v>
      </c>
      <c r="G649">
        <v>141.11417626975401</v>
      </c>
      <c r="H649">
        <v>-1.8916096408487899</v>
      </c>
      <c r="I649">
        <v>28.187798073051201</v>
      </c>
      <c r="J649">
        <v>-2.6802292989696501</v>
      </c>
      <c r="K649">
        <v>341.31986745680302</v>
      </c>
      <c r="L649">
        <v>275.86359491391897</v>
      </c>
      <c r="M649">
        <v>41.816336054073702</v>
      </c>
      <c r="N649">
        <v>0.59724918672796001</v>
      </c>
      <c r="O649">
        <v>30.264741275571598</v>
      </c>
      <c r="P649">
        <v>169.14979757085001</v>
      </c>
      <c r="Q649">
        <v>0.15351555310766299</v>
      </c>
    </row>
    <row r="650" spans="1:17" x14ac:dyDescent="0.3">
      <c r="A650" t="s">
        <v>1434</v>
      </c>
      <c r="B650" t="s">
        <v>1435</v>
      </c>
      <c r="C650" t="s">
        <v>3126</v>
      </c>
      <c r="D650" t="s">
        <v>470</v>
      </c>
      <c r="E650">
        <v>7261.97273382</v>
      </c>
      <c r="F650">
        <v>459.3</v>
      </c>
      <c r="G650">
        <v>-23.709098824756602</v>
      </c>
      <c r="H650">
        <v>-8.0007991205400906</v>
      </c>
      <c r="I650">
        <v>-15.7278158854811</v>
      </c>
      <c r="J650">
        <v>-3.2364767996280399</v>
      </c>
      <c r="K650">
        <v>490.91465868076602</v>
      </c>
      <c r="L650">
        <v>494.438818357608</v>
      </c>
      <c r="M650">
        <v>19.4998908865992</v>
      </c>
      <c r="N650">
        <v>0.284493505442862</v>
      </c>
      <c r="O650">
        <v>38.014369693010998</v>
      </c>
      <c r="P650">
        <v>14.026812313803299</v>
      </c>
      <c r="Q650">
        <v>-6.0999327118224998E-2</v>
      </c>
    </row>
    <row r="651" spans="1:17" x14ac:dyDescent="0.3">
      <c r="A651" t="s">
        <v>1436</v>
      </c>
      <c r="B651" t="s">
        <v>1437</v>
      </c>
      <c r="C651" t="s">
        <v>3112</v>
      </c>
      <c r="D651" t="s">
        <v>563</v>
      </c>
      <c r="E651">
        <v>7224.9869614299996</v>
      </c>
      <c r="F651">
        <v>672.7</v>
      </c>
      <c r="G651">
        <v>-3.6675215437786002</v>
      </c>
      <c r="H651">
        <v>-5.6552199009384303</v>
      </c>
      <c r="I651">
        <v>5.9615870067260097</v>
      </c>
      <c r="J651">
        <v>0.35771664934972303</v>
      </c>
      <c r="K651">
        <v>718.15520455637397</v>
      </c>
      <c r="L651">
        <v>656.70236721446201</v>
      </c>
      <c r="M651">
        <v>30.624989317272</v>
      </c>
      <c r="N651">
        <v>0.43621592678259002</v>
      </c>
      <c r="O651">
        <v>18.7750854764382</v>
      </c>
      <c r="P651">
        <v>29.577193489357601</v>
      </c>
    </row>
    <row r="652" spans="1:17" x14ac:dyDescent="0.3">
      <c r="A652" t="s">
        <v>1438</v>
      </c>
      <c r="B652" t="s">
        <v>1439</v>
      </c>
      <c r="C652" t="s">
        <v>3115</v>
      </c>
      <c r="D652" t="s">
        <v>48</v>
      </c>
      <c r="E652">
        <v>7178.424001245</v>
      </c>
      <c r="F652">
        <v>490.95</v>
      </c>
      <c r="G652">
        <v>33.668685434433101</v>
      </c>
      <c r="H652">
        <v>-4.0394836688515099</v>
      </c>
      <c r="I652">
        <v>-3.2889534636291602</v>
      </c>
      <c r="J652">
        <v>4.6459014120592101</v>
      </c>
      <c r="K652">
        <v>510.71132904446102</v>
      </c>
      <c r="L652">
        <v>472.550846748683</v>
      </c>
      <c r="M652">
        <v>42.813989929006503</v>
      </c>
      <c r="N652">
        <v>0.39163996368320703</v>
      </c>
      <c r="O652">
        <v>19.767797128017101</v>
      </c>
      <c r="P652">
        <v>62.998007968127403</v>
      </c>
      <c r="Q652">
        <v>-3.2551207436214001E-2</v>
      </c>
    </row>
    <row r="653" spans="1:17" x14ac:dyDescent="0.3">
      <c r="A653" t="s">
        <v>1440</v>
      </c>
      <c r="B653" t="s">
        <v>1441</v>
      </c>
      <c r="C653" t="s">
        <v>3129</v>
      </c>
      <c r="D653" t="s">
        <v>1442</v>
      </c>
      <c r="E653">
        <v>7163.5320875999996</v>
      </c>
      <c r="F653">
        <v>935.9</v>
      </c>
      <c r="G653">
        <v>-9.5026270076864296</v>
      </c>
      <c r="H653">
        <v>-1.0878238573235</v>
      </c>
      <c r="I653">
        <v>38.269549901358197</v>
      </c>
      <c r="J653">
        <v>5.3016319932650697</v>
      </c>
      <c r="K653">
        <v>932.90663699053505</v>
      </c>
      <c r="L653">
        <v>857.62009705876198</v>
      </c>
      <c r="M653">
        <v>54.294005534750902</v>
      </c>
      <c r="N653">
        <v>0.40168802054303698</v>
      </c>
      <c r="O653">
        <v>19.3503579442248</v>
      </c>
      <c r="P653">
        <v>58.224852071005898</v>
      </c>
      <c r="Q653">
        <v>-3.3613932367200998E-2</v>
      </c>
    </row>
    <row r="654" spans="1:17" x14ac:dyDescent="0.3">
      <c r="A654" t="s">
        <v>1443</v>
      </c>
      <c r="B654" t="s">
        <v>1444</v>
      </c>
      <c r="C654" t="s">
        <v>3123</v>
      </c>
      <c r="D654" t="s">
        <v>120</v>
      </c>
      <c r="E654">
        <v>7160.2987694399899</v>
      </c>
      <c r="F654">
        <v>658.8</v>
      </c>
      <c r="G654">
        <v>-11.729512993378</v>
      </c>
      <c r="H654">
        <v>-8.4707579067737999</v>
      </c>
      <c r="I654">
        <v>-3.0751314449275502</v>
      </c>
      <c r="J654">
        <v>4.8151983290605199E-3</v>
      </c>
      <c r="K654">
        <v>664.04518575202098</v>
      </c>
      <c r="L654">
        <v>618.97331315672704</v>
      </c>
      <c r="M654">
        <v>33.758118947116202</v>
      </c>
      <c r="N654">
        <v>0.57687893625882103</v>
      </c>
      <c r="O654">
        <v>27.755009107468101</v>
      </c>
      <c r="P654">
        <v>40.904716073147199</v>
      </c>
      <c r="Q654">
        <v>6.6522059380887996E-2</v>
      </c>
    </row>
    <row r="655" spans="1:17" x14ac:dyDescent="0.3">
      <c r="A655" t="s">
        <v>1445</v>
      </c>
      <c r="B655" t="s">
        <v>1446</v>
      </c>
      <c r="C655" t="s">
        <v>3124</v>
      </c>
      <c r="D655" t="s">
        <v>311</v>
      </c>
      <c r="E655">
        <v>7152.8642343419997</v>
      </c>
      <c r="F655">
        <v>185.91</v>
      </c>
      <c r="G655">
        <v>-22.132797095862902</v>
      </c>
      <c r="H655">
        <v>-5.5596151596097103</v>
      </c>
      <c r="I655">
        <v>-19.1722696227223</v>
      </c>
      <c r="J655">
        <v>-4.5487151020948096</v>
      </c>
      <c r="K655">
        <v>209.01870381541599</v>
      </c>
      <c r="L655">
        <v>205.38195492206901</v>
      </c>
      <c r="M655">
        <v>27.974543650608201</v>
      </c>
      <c r="N655">
        <v>0.315513423843653</v>
      </c>
      <c r="O655">
        <v>40.928406218062499</v>
      </c>
      <c r="P655">
        <v>15.185873605947901</v>
      </c>
      <c r="Q655">
        <v>0.10139423140156301</v>
      </c>
    </row>
    <row r="656" spans="1:17" x14ac:dyDescent="0.3">
      <c r="A656" t="s">
        <v>1447</v>
      </c>
      <c r="B656" t="s">
        <v>1448</v>
      </c>
      <c r="C656" t="s">
        <v>3122</v>
      </c>
      <c r="D656" t="s">
        <v>1449</v>
      </c>
      <c r="E656">
        <v>7142.4428937599996</v>
      </c>
      <c r="F656">
        <v>267.89999999999998</v>
      </c>
      <c r="G656">
        <v>-40.1296583639106</v>
      </c>
      <c r="H656">
        <v>3.3134611290142701</v>
      </c>
      <c r="I656">
        <v>-20.173643388633501</v>
      </c>
      <c r="J656">
        <v>2.45958962498695</v>
      </c>
      <c r="K656">
        <v>275.45957860217698</v>
      </c>
      <c r="L656">
        <v>281.45312066367899</v>
      </c>
      <c r="M656">
        <v>43.769955392785597</v>
      </c>
      <c r="N656">
        <v>0.47244765350974</v>
      </c>
      <c r="O656">
        <v>34.285181037700603</v>
      </c>
      <c r="P656">
        <v>7.1385722855428799</v>
      </c>
      <c r="Q656">
        <v>7.8969350599114002E-2</v>
      </c>
    </row>
    <row r="657" spans="1:17" x14ac:dyDescent="0.3">
      <c r="A657" t="s">
        <v>1450</v>
      </c>
      <c r="B657" t="s">
        <v>1451</v>
      </c>
      <c r="C657" t="s">
        <v>3114</v>
      </c>
      <c r="D657" t="s">
        <v>125</v>
      </c>
      <c r="E657">
        <v>7140.0978341949904</v>
      </c>
      <c r="F657">
        <v>1183.55</v>
      </c>
      <c r="G657">
        <v>42.651799469559499</v>
      </c>
      <c r="H657">
        <v>6.2606562991451904</v>
      </c>
      <c r="I657">
        <v>15.2800784043205</v>
      </c>
      <c r="J657">
        <v>-6.9415806261528301</v>
      </c>
      <c r="K657">
        <v>1218.13468381138</v>
      </c>
      <c r="L657">
        <v>1062.69943874564</v>
      </c>
      <c r="M657">
        <v>27.798187294381702</v>
      </c>
      <c r="N657">
        <v>1.4263039195868501</v>
      </c>
      <c r="O657">
        <v>13.734105023023901</v>
      </c>
      <c r="P657">
        <v>76.044920422430394</v>
      </c>
      <c r="Q657">
        <v>8.2795189824030002E-2</v>
      </c>
    </row>
    <row r="658" spans="1:17" x14ac:dyDescent="0.3">
      <c r="A658" t="s">
        <v>1452</v>
      </c>
      <c r="B658" t="s">
        <v>1453</v>
      </c>
      <c r="C658" t="s">
        <v>3115</v>
      </c>
      <c r="D658" t="s">
        <v>48</v>
      </c>
      <c r="E658">
        <v>7120.7039727800002</v>
      </c>
      <c r="F658">
        <v>191.32</v>
      </c>
      <c r="G658">
        <v>1.71171483819006</v>
      </c>
      <c r="H658">
        <v>-1.1434499179164701</v>
      </c>
      <c r="I658">
        <v>-19.513869219921599</v>
      </c>
      <c r="J658">
        <v>2.94503324033604</v>
      </c>
      <c r="K658">
        <v>189.26092653170099</v>
      </c>
      <c r="L658">
        <v>189.731770460164</v>
      </c>
      <c r="M658">
        <v>51.207028798779398</v>
      </c>
      <c r="N658">
        <v>0.87557393575720499</v>
      </c>
      <c r="O658">
        <v>30.305247752456602</v>
      </c>
      <c r="P658">
        <v>39.446064139941697</v>
      </c>
      <c r="Q658">
        <v>8.3769879884689993E-2</v>
      </c>
    </row>
    <row r="659" spans="1:17" x14ac:dyDescent="0.3">
      <c r="A659" t="s">
        <v>1454</v>
      </c>
      <c r="B659" t="s">
        <v>1455</v>
      </c>
      <c r="C659" t="s">
        <v>3112</v>
      </c>
      <c r="D659" t="s">
        <v>24</v>
      </c>
      <c r="E659">
        <v>7113.0164541009899</v>
      </c>
      <c r="F659">
        <v>36.770000000000003</v>
      </c>
      <c r="G659">
        <v>-54.7134934305043</v>
      </c>
      <c r="H659">
        <v>-4.70765109209795</v>
      </c>
      <c r="I659">
        <v>-39.142955162689397</v>
      </c>
      <c r="J659">
        <v>0.36009832257607599</v>
      </c>
      <c r="K659">
        <v>40.603972106348003</v>
      </c>
      <c r="L659">
        <v>45.366714231964899</v>
      </c>
      <c r="M659">
        <v>34.947473705186802</v>
      </c>
      <c r="N659">
        <v>0.96027451916386997</v>
      </c>
      <c r="O659">
        <v>71.335327712809303</v>
      </c>
      <c r="P659">
        <v>6.7343976777939103</v>
      </c>
      <c r="Q659">
        <v>5.4998408613285997E-2</v>
      </c>
    </row>
    <row r="660" spans="1:17" x14ac:dyDescent="0.3">
      <c r="A660" t="s">
        <v>1456</v>
      </c>
      <c r="B660" t="s">
        <v>1457</v>
      </c>
      <c r="C660" t="s">
        <v>3120</v>
      </c>
      <c r="D660" t="s">
        <v>75</v>
      </c>
      <c r="E660">
        <v>7061.8261572000001</v>
      </c>
      <c r="F660">
        <v>344.7</v>
      </c>
      <c r="G660">
        <v>45.658574090152797</v>
      </c>
      <c r="H660">
        <v>27.813434930428901</v>
      </c>
      <c r="I660">
        <v>48.011289073135899</v>
      </c>
      <c r="J660">
        <v>-1.35178415580324</v>
      </c>
      <c r="K660">
        <v>313.103985980537</v>
      </c>
      <c r="L660">
        <v>272.67336319285801</v>
      </c>
      <c r="M660">
        <v>61.470325103739803</v>
      </c>
      <c r="N660">
        <v>2.1633325845098099</v>
      </c>
      <c r="O660">
        <v>9.9506817522483306</v>
      </c>
      <c r="P660">
        <v>89.395604395604394</v>
      </c>
      <c r="Q660">
        <v>6.7022765458822006E-2</v>
      </c>
    </row>
    <row r="661" spans="1:17" x14ac:dyDescent="0.3">
      <c r="A661" t="s">
        <v>1458</v>
      </c>
      <c r="B661" t="s">
        <v>1459</v>
      </c>
      <c r="C661" t="s">
        <v>3116</v>
      </c>
      <c r="D661" t="s">
        <v>51</v>
      </c>
      <c r="E661">
        <v>7055.7882920749998</v>
      </c>
      <c r="F661">
        <v>1391.15</v>
      </c>
      <c r="G661">
        <v>172.74706982487899</v>
      </c>
      <c r="H661">
        <v>-1.1010788938762699</v>
      </c>
      <c r="I661">
        <v>21.2916315970451</v>
      </c>
      <c r="J661">
        <v>4.7270365286110803</v>
      </c>
      <c r="K661">
        <v>1348.44426828466</v>
      </c>
      <c r="L661">
        <v>1157.5654102005701</v>
      </c>
      <c r="M661">
        <v>49.0347297007498</v>
      </c>
      <c r="N661">
        <v>0.48719700377134401</v>
      </c>
      <c r="O661">
        <v>14.2939294828019</v>
      </c>
      <c r="P661">
        <v>207.436464088397</v>
      </c>
      <c r="Q661">
        <v>0.117701747457954</v>
      </c>
    </row>
    <row r="662" spans="1:17" hidden="1" x14ac:dyDescent="0.3">
      <c r="A662" t="s">
        <v>1460</v>
      </c>
      <c r="B662" t="s">
        <v>1461</v>
      </c>
      <c r="C662" t="s">
        <v>3127</v>
      </c>
      <c r="D662" t="s">
        <v>24</v>
      </c>
      <c r="E662">
        <v>7030.0128003299997</v>
      </c>
      <c r="F662">
        <v>443.95</v>
      </c>
      <c r="G662">
        <v>-46.205630387726202</v>
      </c>
      <c r="H662">
        <v>3.1289270405977598</v>
      </c>
      <c r="I662">
        <v>-16.3320312119187</v>
      </c>
      <c r="J662">
        <v>2.9147553961172599</v>
      </c>
      <c r="K662">
        <v>454.958840200118</v>
      </c>
      <c r="L662">
        <v>471.71569594848302</v>
      </c>
      <c r="M662">
        <v>56.336581025969501</v>
      </c>
      <c r="N662">
        <v>0.52726475581893595</v>
      </c>
      <c r="O662">
        <v>27.4580470773735</v>
      </c>
      <c r="P662">
        <v>6.1827314039703403</v>
      </c>
      <c r="Q662">
        <v>-0.12035843372250001</v>
      </c>
    </row>
    <row r="663" spans="1:17" x14ac:dyDescent="0.3">
      <c r="A663" t="s">
        <v>1462</v>
      </c>
      <c r="B663" t="s">
        <v>1463</v>
      </c>
      <c r="C663" t="s">
        <v>3116</v>
      </c>
      <c r="D663" t="s">
        <v>51</v>
      </c>
      <c r="E663">
        <v>7002.5268258639999</v>
      </c>
      <c r="F663">
        <v>215.78</v>
      </c>
      <c r="G663">
        <v>-34.017547980269903</v>
      </c>
      <c r="H663">
        <v>5.1874264000829102</v>
      </c>
      <c r="I663">
        <v>-14.791261595504499</v>
      </c>
      <c r="J663">
        <v>2.0791659463829899</v>
      </c>
      <c r="K663">
        <v>216.273571756629</v>
      </c>
      <c r="L663">
        <v>244.84251909638999</v>
      </c>
      <c r="M663">
        <v>54.508925503873698</v>
      </c>
      <c r="N663">
        <v>0.814685001453613</v>
      </c>
      <c r="O663">
        <v>119.11205857818101</v>
      </c>
      <c r="P663">
        <v>10.0356960734319</v>
      </c>
      <c r="Q663">
        <v>-2.0619938358236001E-2</v>
      </c>
    </row>
    <row r="664" spans="1:17" x14ac:dyDescent="0.3">
      <c r="A664" t="s">
        <v>1464</v>
      </c>
      <c r="B664" t="s">
        <v>1465</v>
      </c>
      <c r="C664" t="s">
        <v>3122</v>
      </c>
      <c r="D664" t="s">
        <v>88</v>
      </c>
      <c r="E664">
        <v>6934.3302841799996</v>
      </c>
      <c r="F664">
        <v>2832.6</v>
      </c>
      <c r="G664">
        <v>43.107717751647598</v>
      </c>
      <c r="H664">
        <v>-11.136538870985699</v>
      </c>
      <c r="I664">
        <v>10.1341488950877</v>
      </c>
      <c r="J664">
        <v>-2.6885988413568298</v>
      </c>
      <c r="K664">
        <v>3073.6741484456602</v>
      </c>
      <c r="L664">
        <v>2739.1772835294501</v>
      </c>
      <c r="M664">
        <v>27.509368618765599</v>
      </c>
      <c r="N664">
        <v>0.99622587724678802</v>
      </c>
      <c r="O664">
        <v>24.442208571630299</v>
      </c>
      <c r="P664">
        <v>71.672727272727201</v>
      </c>
      <c r="Q664">
        <v>0.15943712525238901</v>
      </c>
    </row>
    <row r="665" spans="1:17" x14ac:dyDescent="0.3">
      <c r="A665" t="s">
        <v>1466</v>
      </c>
      <c r="B665" t="s">
        <v>1467</v>
      </c>
      <c r="C665" t="s">
        <v>3126</v>
      </c>
      <c r="D665" t="s">
        <v>160</v>
      </c>
      <c r="E665">
        <v>6915.802275</v>
      </c>
      <c r="F665">
        <v>999</v>
      </c>
      <c r="G665">
        <v>83.2376853909647</v>
      </c>
      <c r="H665">
        <v>-7.6504827844749101</v>
      </c>
      <c r="I665">
        <v>27.393244601723101</v>
      </c>
      <c r="J665">
        <v>-1.0249661886874699</v>
      </c>
      <c r="K665">
        <v>1008.90307998429</v>
      </c>
      <c r="L665">
        <v>840.672324720034</v>
      </c>
      <c r="M665">
        <v>37.224582626648001</v>
      </c>
      <c r="N665">
        <v>1.01911023882107</v>
      </c>
      <c r="O665">
        <v>23.568568568568502</v>
      </c>
      <c r="P665">
        <v>122.69282211324099</v>
      </c>
      <c r="Q665">
        <v>4.5820623553567003E-2</v>
      </c>
    </row>
    <row r="666" spans="1:17" hidden="1" x14ac:dyDescent="0.3">
      <c r="A666" t="s">
        <v>1468</v>
      </c>
      <c r="B666" t="s">
        <v>1469</v>
      </c>
      <c r="C666" t="s">
        <v>3127</v>
      </c>
      <c r="D666" t="s">
        <v>105</v>
      </c>
      <c r="E666">
        <v>6914.7337778499996</v>
      </c>
      <c r="F666">
        <v>648.5</v>
      </c>
      <c r="G666">
        <v>36719.424213689897</v>
      </c>
      <c r="H666">
        <v>34.365914231467301</v>
      </c>
      <c r="I666">
        <v>1929.0664633183401</v>
      </c>
      <c r="J666">
        <v>-5.5862654362591497</v>
      </c>
      <c r="K666">
        <v>328.65969434165601</v>
      </c>
      <c r="L666">
        <v>117.036290429159</v>
      </c>
      <c r="M666">
        <v>45.807152879745402</v>
      </c>
      <c r="N666">
        <v>3.5332811092627301</v>
      </c>
      <c r="O666">
        <v>9.3369313801079308</v>
      </c>
      <c r="P666">
        <v>39442.682926829199</v>
      </c>
      <c r="Q666">
        <v>0.14369109989847301</v>
      </c>
    </row>
    <row r="667" spans="1:17" hidden="1" x14ac:dyDescent="0.3">
      <c r="A667" t="s">
        <v>1470</v>
      </c>
      <c r="B667" t="s">
        <v>1471</v>
      </c>
      <c r="C667" t="s">
        <v>3127</v>
      </c>
      <c r="D667" t="s">
        <v>261</v>
      </c>
      <c r="E667">
        <v>6914.2810932899902</v>
      </c>
      <c r="F667">
        <v>4095.1</v>
      </c>
      <c r="G667">
        <v>737.50813568013302</v>
      </c>
      <c r="H667">
        <v>33.573699561008603</v>
      </c>
      <c r="I667">
        <v>261.44768844524202</v>
      </c>
      <c r="J667">
        <v>13.745869749405101</v>
      </c>
      <c r="K667">
        <v>3050.7914090803802</v>
      </c>
      <c r="L667">
        <v>1927.2939870856101</v>
      </c>
      <c r="M667">
        <v>69.603350802843806</v>
      </c>
      <c r="N667">
        <v>0.98700373936605301</v>
      </c>
      <c r="O667">
        <v>0</v>
      </c>
      <c r="P667">
        <v>764.67483108108104</v>
      </c>
      <c r="Q667">
        <v>0.30830318642889298</v>
      </c>
    </row>
    <row r="668" spans="1:17" x14ac:dyDescent="0.3">
      <c r="A668" t="s">
        <v>1472</v>
      </c>
      <c r="B668" t="s">
        <v>1473</v>
      </c>
      <c r="C668" t="s">
        <v>3115</v>
      </c>
      <c r="D668" t="s">
        <v>48</v>
      </c>
      <c r="E668">
        <v>6887.9958569999999</v>
      </c>
      <c r="F668">
        <v>1028.25</v>
      </c>
      <c r="G668">
        <v>24.8738191635946</v>
      </c>
      <c r="H668">
        <v>-6.0228590101766697</v>
      </c>
      <c r="I668">
        <v>-15.6869250729508</v>
      </c>
      <c r="J668">
        <v>-7.0720737465540999</v>
      </c>
      <c r="K668">
        <v>1150.8340831022001</v>
      </c>
      <c r="L668">
        <v>1117.3336214087101</v>
      </c>
      <c r="M668">
        <v>27.375021667543098</v>
      </c>
      <c r="N668">
        <v>0.83389969473761005</v>
      </c>
      <c r="O668">
        <v>50.007293946024802</v>
      </c>
      <c r="P668">
        <v>54.717123081552799</v>
      </c>
      <c r="Q668">
        <v>0.107453268742531</v>
      </c>
    </row>
    <row r="669" spans="1:17" x14ac:dyDescent="0.3">
      <c r="A669" t="s">
        <v>1474</v>
      </c>
      <c r="B669" t="s">
        <v>1475</v>
      </c>
      <c r="C669" t="s">
        <v>3126</v>
      </c>
      <c r="D669" t="s">
        <v>473</v>
      </c>
      <c r="E669">
        <v>6887.9665850000001</v>
      </c>
      <c r="F669">
        <v>2125.85</v>
      </c>
      <c r="G669">
        <v>-22.8893550041164</v>
      </c>
      <c r="H669">
        <v>-6.0972554113897601</v>
      </c>
      <c r="I669">
        <v>-10.713042633884401</v>
      </c>
      <c r="J669">
        <v>-1.4410236459053101</v>
      </c>
      <c r="K669">
        <v>2202.7728180168801</v>
      </c>
      <c r="L669">
        <v>2244.8907202820301</v>
      </c>
      <c r="M669">
        <v>21.037675952586699</v>
      </c>
      <c r="N669">
        <v>0.47134187221827301</v>
      </c>
      <c r="O669">
        <v>28.654420584707299</v>
      </c>
      <c r="P669">
        <v>8.4617346938775402</v>
      </c>
      <c r="Q669">
        <v>-8.8219434032722005E-2</v>
      </c>
    </row>
    <row r="670" spans="1:17" x14ac:dyDescent="0.3">
      <c r="A670" t="s">
        <v>1476</v>
      </c>
      <c r="B670" t="s">
        <v>1477</v>
      </c>
      <c r="C670" t="s">
        <v>3126</v>
      </c>
      <c r="D670" t="s">
        <v>406</v>
      </c>
      <c r="E670">
        <v>6884.5870328999999</v>
      </c>
      <c r="F670">
        <v>1527.25</v>
      </c>
      <c r="G670">
        <v>60.929862268859502</v>
      </c>
      <c r="H670">
        <v>-0.19690086008574501</v>
      </c>
      <c r="I670">
        <v>1.6359575938173301</v>
      </c>
      <c r="J670">
        <v>3.1626874950770301</v>
      </c>
      <c r="K670">
        <v>1548.94047440756</v>
      </c>
      <c r="L670">
        <v>1418.3211441762101</v>
      </c>
      <c r="M670">
        <v>48.681532167362498</v>
      </c>
      <c r="N670">
        <v>0.46706354290920798</v>
      </c>
      <c r="O670">
        <v>26.095924046488701</v>
      </c>
      <c r="P670">
        <v>99.744964687418204</v>
      </c>
      <c r="Q670">
        <v>7.4781960840129003E-2</v>
      </c>
    </row>
    <row r="671" spans="1:17" x14ac:dyDescent="0.3">
      <c r="A671" t="s">
        <v>1478</v>
      </c>
      <c r="B671" t="s">
        <v>1479</v>
      </c>
      <c r="C671" t="s">
        <v>3125</v>
      </c>
      <c r="D671" t="s">
        <v>134</v>
      </c>
      <c r="E671">
        <v>6876.3083127179898</v>
      </c>
      <c r="F671">
        <v>108.14</v>
      </c>
      <c r="G671">
        <v>18.182766964643601</v>
      </c>
      <c r="H671">
        <v>-10.108663820107701</v>
      </c>
      <c r="I671">
        <v>-26.126223342712098</v>
      </c>
      <c r="J671">
        <v>-6.3390720990227303</v>
      </c>
      <c r="K671">
        <v>124.583866352936</v>
      </c>
      <c r="L671">
        <v>121.331037314217</v>
      </c>
      <c r="M671">
        <v>27.193241574486098</v>
      </c>
      <c r="N671">
        <v>1.1776421130769099</v>
      </c>
      <c r="O671">
        <v>51.988163491769903</v>
      </c>
      <c r="P671">
        <v>50.717770034843198</v>
      </c>
      <c r="Q671">
        <v>-4.0124850769976003E-2</v>
      </c>
    </row>
    <row r="672" spans="1:17" x14ac:dyDescent="0.3">
      <c r="A672" t="s">
        <v>1480</v>
      </c>
      <c r="B672" t="s">
        <v>1481</v>
      </c>
      <c r="C672" t="s">
        <v>3125</v>
      </c>
      <c r="D672" t="s">
        <v>134</v>
      </c>
      <c r="E672">
        <v>6869.8426787999997</v>
      </c>
      <c r="F672">
        <v>232.8</v>
      </c>
      <c r="G672">
        <v>113.329172367647</v>
      </c>
      <c r="H672">
        <v>-4.1624442664033099</v>
      </c>
      <c r="I672">
        <v>42.562245715325801</v>
      </c>
      <c r="J672">
        <v>-3.61698272534964</v>
      </c>
      <c r="K672">
        <v>236.639014907595</v>
      </c>
      <c r="L672">
        <v>192.702575932733</v>
      </c>
      <c r="M672">
        <v>28.5890844654228</v>
      </c>
      <c r="N672">
        <v>0.711647412377993</v>
      </c>
      <c r="O672">
        <v>15.957903780068699</v>
      </c>
      <c r="P672">
        <v>150.59203444564</v>
      </c>
      <c r="Q672">
        <v>0.15766591070237601</v>
      </c>
    </row>
    <row r="673" spans="1:17" hidden="1" x14ac:dyDescent="0.3">
      <c r="A673" t="s">
        <v>1482</v>
      </c>
      <c r="B673" t="s">
        <v>1483</v>
      </c>
      <c r="C673" t="s">
        <v>3127</v>
      </c>
      <c r="D673" t="s">
        <v>1484</v>
      </c>
      <c r="E673">
        <v>6827.9348280000004</v>
      </c>
      <c r="F673">
        <v>674.3</v>
      </c>
      <c r="G673">
        <v>4257.0985841829197</v>
      </c>
      <c r="H673">
        <v>-6.0480038610221296</v>
      </c>
      <c r="I673">
        <v>324.70240593621202</v>
      </c>
      <c r="J673">
        <v>-18.156540073126099</v>
      </c>
      <c r="K673">
        <v>619.31410559934204</v>
      </c>
      <c r="L673">
        <v>313.938701621289</v>
      </c>
      <c r="M673">
        <v>24.333117457273399</v>
      </c>
      <c r="N673">
        <v>1.4550566613832501</v>
      </c>
      <c r="O673">
        <v>58.623757971229402</v>
      </c>
      <c r="P673">
        <v>4284.2652795838703</v>
      </c>
    </row>
    <row r="674" spans="1:17" x14ac:dyDescent="0.3">
      <c r="A674" t="s">
        <v>1485</v>
      </c>
      <c r="B674" t="s">
        <v>1486</v>
      </c>
      <c r="C674" t="s">
        <v>3122</v>
      </c>
      <c r="D674" t="s">
        <v>458</v>
      </c>
      <c r="E674">
        <v>6817.3555712400002</v>
      </c>
      <c r="F674">
        <v>480.05</v>
      </c>
      <c r="G674">
        <v>-48.957180901110597</v>
      </c>
      <c r="H674">
        <v>-8.6045856148766706</v>
      </c>
      <c r="I674">
        <v>-20.334425770475299</v>
      </c>
      <c r="J674">
        <v>-1.82186046167004</v>
      </c>
      <c r="K674">
        <v>504.851927001273</v>
      </c>
      <c r="L674">
        <v>519.38452609185299</v>
      </c>
      <c r="M674">
        <v>37.575182619386297</v>
      </c>
      <c r="N674">
        <v>0.60247887745031403</v>
      </c>
      <c r="O674">
        <v>39.110509321945599</v>
      </c>
      <c r="P674">
        <v>12.0303383897316</v>
      </c>
      <c r="Q674">
        <v>-5.2077054223041999E-2</v>
      </c>
    </row>
    <row r="675" spans="1:17" hidden="1" x14ac:dyDescent="0.3">
      <c r="A675" t="s">
        <v>1487</v>
      </c>
      <c r="B675" t="s">
        <v>1488</v>
      </c>
      <c r="C675" t="s">
        <v>3127</v>
      </c>
      <c r="D675" t="s">
        <v>386</v>
      </c>
      <c r="E675">
        <v>6810.0384579849997</v>
      </c>
      <c r="F675">
        <v>7078.85</v>
      </c>
      <c r="G675">
        <v>2.3426260282771501</v>
      </c>
      <c r="H675">
        <v>4.5600515513008304</v>
      </c>
      <c r="I675">
        <v>26.077766693867002</v>
      </c>
      <c r="J675">
        <v>2.5038654530206501</v>
      </c>
      <c r="K675">
        <v>6750.1420371658696</v>
      </c>
      <c r="L675">
        <v>6041.7798557327696</v>
      </c>
      <c r="M675">
        <v>49.481863238495201</v>
      </c>
      <c r="N675">
        <v>1.5189012836015501</v>
      </c>
      <c r="O675">
        <v>9.2748115866277505</v>
      </c>
      <c r="P675">
        <v>42.048601356503603</v>
      </c>
      <c r="Q675">
        <v>9.7211756008713998E-2</v>
      </c>
    </row>
    <row r="676" spans="1:17" hidden="1" x14ac:dyDescent="0.3">
      <c r="A676" t="s">
        <v>1489</v>
      </c>
      <c r="B676" t="s">
        <v>1490</v>
      </c>
      <c r="C676" t="s">
        <v>3127</v>
      </c>
      <c r="D676" t="s">
        <v>1491</v>
      </c>
      <c r="E676">
        <v>6801.5998660650002</v>
      </c>
      <c r="F676">
        <v>533.15</v>
      </c>
      <c r="G676">
        <v>-12.7445471017739</v>
      </c>
      <c r="H676">
        <v>4.3061224518704799</v>
      </c>
      <c r="I676">
        <v>-19.657644674150902</v>
      </c>
      <c r="J676">
        <v>1.84640335093966</v>
      </c>
      <c r="K676">
        <v>531.05056940997702</v>
      </c>
      <c r="L676">
        <v>538.85322094602395</v>
      </c>
      <c r="M676">
        <v>47.537331335076999</v>
      </c>
      <c r="N676">
        <v>1.5667294119105899</v>
      </c>
      <c r="O676">
        <v>24.167682640907799</v>
      </c>
      <c r="P676">
        <v>23.7006960556844</v>
      </c>
      <c r="Q676">
        <v>5.9545381110731002E-2</v>
      </c>
    </row>
    <row r="677" spans="1:17" hidden="1" x14ac:dyDescent="0.3">
      <c r="A677" t="s">
        <v>1492</v>
      </c>
      <c r="B677" t="s">
        <v>1493</v>
      </c>
      <c r="C677" t="s">
        <v>3127</v>
      </c>
      <c r="D677" t="s">
        <v>473</v>
      </c>
      <c r="E677">
        <v>6788.90298927</v>
      </c>
      <c r="F677">
        <v>1737.95</v>
      </c>
      <c r="G677">
        <v>15.288222631839201</v>
      </c>
      <c r="H677">
        <v>19.858092150875901</v>
      </c>
      <c r="I677">
        <v>30.752666747775301</v>
      </c>
      <c r="J677">
        <v>1.0862065069337701</v>
      </c>
      <c r="K677">
        <v>1572.73256744573</v>
      </c>
      <c r="L677">
        <v>1393.38671661644</v>
      </c>
      <c r="M677">
        <v>55.040384840492997</v>
      </c>
      <c r="N677">
        <v>2.3668246242392699</v>
      </c>
      <c r="O677">
        <v>4.0306107770649202</v>
      </c>
      <c r="P677">
        <v>78.251282051282004</v>
      </c>
      <c r="Q677">
        <v>-1.0526165818315E-2</v>
      </c>
    </row>
    <row r="678" spans="1:17" x14ac:dyDescent="0.3">
      <c r="A678" t="s">
        <v>1494</v>
      </c>
      <c r="B678" t="s">
        <v>1495</v>
      </c>
      <c r="C678" t="s">
        <v>3110</v>
      </c>
      <c r="D678" t="s">
        <v>117</v>
      </c>
      <c r="E678">
        <v>6747.1348183199998</v>
      </c>
      <c r="F678">
        <v>429.25</v>
      </c>
      <c r="G678">
        <v>42.006977746713801</v>
      </c>
      <c r="H678">
        <v>-8.8464513599304695</v>
      </c>
      <c r="I678">
        <v>-24.964670043811299</v>
      </c>
      <c r="J678">
        <v>0.61554709569806898</v>
      </c>
      <c r="K678">
        <v>474.05683082831899</v>
      </c>
      <c r="L678">
        <v>463.80602338447301</v>
      </c>
      <c r="M678">
        <v>27.620482864665998</v>
      </c>
      <c r="N678">
        <v>0.63133782847150799</v>
      </c>
      <c r="O678">
        <v>47.885847408270202</v>
      </c>
      <c r="P678">
        <v>79.652622767857096</v>
      </c>
    </row>
    <row r="679" spans="1:17" hidden="1" x14ac:dyDescent="0.3">
      <c r="A679" t="s">
        <v>1496</v>
      </c>
      <c r="B679" t="s">
        <v>1497</v>
      </c>
      <c r="C679" t="s">
        <v>3127</v>
      </c>
      <c r="D679" t="s">
        <v>1046</v>
      </c>
      <c r="E679">
        <v>6746.8437323999997</v>
      </c>
      <c r="F679">
        <v>130.9</v>
      </c>
      <c r="G679">
        <v>-17.166695400947599</v>
      </c>
      <c r="H679">
        <v>6.3875870031401503</v>
      </c>
      <c r="I679">
        <v>-4.20150696786789</v>
      </c>
      <c r="J679">
        <v>0.38734627897935903</v>
      </c>
      <c r="K679">
        <v>123.982860754724</v>
      </c>
      <c r="M679">
        <v>1.05563603616817</v>
      </c>
      <c r="N679">
        <v>0.59574468085106302</v>
      </c>
      <c r="O679">
        <v>1.1153552330023</v>
      </c>
      <c r="P679">
        <v>10.464135021097</v>
      </c>
    </row>
    <row r="680" spans="1:17" x14ac:dyDescent="0.3">
      <c r="A680" t="s">
        <v>1498</v>
      </c>
      <c r="B680" t="s">
        <v>1499</v>
      </c>
      <c r="C680" t="s">
        <v>3114</v>
      </c>
      <c r="D680" t="s">
        <v>125</v>
      </c>
      <c r="E680">
        <v>6734.0488225749996</v>
      </c>
      <c r="F680">
        <v>587.75</v>
      </c>
      <c r="G680">
        <v>-14.8398917697962</v>
      </c>
      <c r="H680">
        <v>-9.4676836521304999</v>
      </c>
      <c r="I680">
        <v>8.3731495285457491</v>
      </c>
      <c r="J680">
        <v>-1.22763525181695</v>
      </c>
      <c r="K680">
        <v>603.08348796298901</v>
      </c>
      <c r="L680">
        <v>563.75919079806704</v>
      </c>
      <c r="M680">
        <v>27.571585691410402</v>
      </c>
      <c r="N680">
        <v>0.68857015434432001</v>
      </c>
      <c r="O680">
        <v>16.784347086346202</v>
      </c>
      <c r="P680">
        <v>25.856531049250499</v>
      </c>
      <c r="Q680">
        <v>4.1252236876575997E-2</v>
      </c>
    </row>
    <row r="681" spans="1:17" x14ac:dyDescent="0.3">
      <c r="A681" t="s">
        <v>1500</v>
      </c>
      <c r="B681" t="s">
        <v>1501</v>
      </c>
      <c r="C681" t="s">
        <v>3121</v>
      </c>
      <c r="D681" t="s">
        <v>134</v>
      </c>
      <c r="E681">
        <v>6730.6876789999997</v>
      </c>
      <c r="F681">
        <v>955.25</v>
      </c>
      <c r="G681">
        <v>21.394735392209299</v>
      </c>
      <c r="H681">
        <v>4.69816569235961</v>
      </c>
      <c r="I681">
        <v>2.4863029733153499</v>
      </c>
      <c r="J681">
        <v>4.9083723746079198</v>
      </c>
      <c r="K681">
        <v>937.00506236153501</v>
      </c>
      <c r="L681">
        <v>885.27835236631302</v>
      </c>
      <c r="M681">
        <v>55.650676757400298</v>
      </c>
      <c r="N681">
        <v>0.80689324248189198</v>
      </c>
      <c r="O681">
        <v>10.8348599842972</v>
      </c>
      <c r="P681">
        <v>49.024960998439902</v>
      </c>
      <c r="Q681">
        <v>3.7530717597921003E-2</v>
      </c>
    </row>
    <row r="682" spans="1:17" x14ac:dyDescent="0.3">
      <c r="A682" t="s">
        <v>1502</v>
      </c>
      <c r="B682" t="s">
        <v>1503</v>
      </c>
      <c r="C682" t="s">
        <v>3118</v>
      </c>
      <c r="D682" t="s">
        <v>200</v>
      </c>
      <c r="E682">
        <v>6720.5119465500002</v>
      </c>
      <c r="F682">
        <v>490.3</v>
      </c>
      <c r="G682">
        <v>4.2810257786769697</v>
      </c>
      <c r="H682">
        <v>-3.55087598683714</v>
      </c>
      <c r="I682">
        <v>8.2989429845657003</v>
      </c>
      <c r="J682">
        <v>-1.1884236995328601</v>
      </c>
      <c r="K682">
        <v>510.94698425838402</v>
      </c>
      <c r="L682">
        <v>476.66642186931</v>
      </c>
      <c r="M682">
        <v>28.8619428696482</v>
      </c>
      <c r="N682">
        <v>0.22938151391250999</v>
      </c>
      <c r="O682">
        <v>30.450744442178198</v>
      </c>
      <c r="P682">
        <v>37.108501118568199</v>
      </c>
      <c r="Q682">
        <v>1.8061910140302999E-2</v>
      </c>
    </row>
    <row r="683" spans="1:17" x14ac:dyDescent="0.3">
      <c r="A683" t="s">
        <v>1504</v>
      </c>
      <c r="B683" t="s">
        <v>1505</v>
      </c>
      <c r="C683" t="s">
        <v>3115</v>
      </c>
      <c r="D683" t="s">
        <v>48</v>
      </c>
      <c r="E683">
        <v>6695.3198114500001</v>
      </c>
      <c r="F683">
        <v>490.45</v>
      </c>
      <c r="G683">
        <v>58.188557811448298</v>
      </c>
      <c r="H683">
        <v>-10.1050118598449</v>
      </c>
      <c r="I683">
        <v>26.286361635388499</v>
      </c>
      <c r="J683">
        <v>-6.1614608686301704</v>
      </c>
      <c r="K683">
        <v>541.82047170129795</v>
      </c>
      <c r="L683">
        <v>457.23924912519499</v>
      </c>
      <c r="M683">
        <v>30.3274815912741</v>
      </c>
      <c r="N683">
        <v>0.86011554570864501</v>
      </c>
      <c r="O683">
        <v>26.2106228973391</v>
      </c>
      <c r="P683">
        <v>89.912875121006707</v>
      </c>
      <c r="Q683">
        <v>0.19183100726288699</v>
      </c>
    </row>
    <row r="684" spans="1:17" hidden="1" x14ac:dyDescent="0.3">
      <c r="A684" t="s">
        <v>1506</v>
      </c>
      <c r="B684" t="s">
        <v>1507</v>
      </c>
      <c r="C684" t="s">
        <v>3127</v>
      </c>
      <c r="D684" t="s">
        <v>267</v>
      </c>
      <c r="E684">
        <v>6687.9784319999999</v>
      </c>
      <c r="F684">
        <v>3043</v>
      </c>
      <c r="G684">
        <v>-7.0726837087372196</v>
      </c>
      <c r="H684">
        <v>-1.50294707637487</v>
      </c>
      <c r="I684">
        <v>13.5142501246116</v>
      </c>
      <c r="J684">
        <v>-2.54502659122653</v>
      </c>
      <c r="K684">
        <v>3118.8252127465698</v>
      </c>
      <c r="L684">
        <v>2973.0470545797398</v>
      </c>
      <c r="M684">
        <v>40.806710409662898</v>
      </c>
      <c r="N684">
        <v>0.78574438802647795</v>
      </c>
      <c r="O684">
        <v>27.834373973052902</v>
      </c>
      <c r="P684">
        <v>44.973797046212397</v>
      </c>
      <c r="Q684">
        <v>8.1772378523676997E-2</v>
      </c>
    </row>
    <row r="685" spans="1:17" x14ac:dyDescent="0.3">
      <c r="A685" t="s">
        <v>1508</v>
      </c>
      <c r="B685" t="s">
        <v>1509</v>
      </c>
      <c r="C685" t="s">
        <v>3119</v>
      </c>
      <c r="D685" t="s">
        <v>1510</v>
      </c>
      <c r="E685">
        <v>6653.9663996999998</v>
      </c>
      <c r="F685">
        <v>327</v>
      </c>
      <c r="G685">
        <v>12.071115968011201</v>
      </c>
      <c r="H685">
        <v>-12.9053398842139</v>
      </c>
      <c r="I685">
        <v>-27.177552180121399</v>
      </c>
      <c r="J685">
        <v>-3.5161624929504698</v>
      </c>
      <c r="K685">
        <v>383.82769969836397</v>
      </c>
      <c r="L685">
        <v>384.25901969480299</v>
      </c>
      <c r="M685">
        <v>19.864662314857799</v>
      </c>
      <c r="N685">
        <v>0.64057858117048505</v>
      </c>
      <c r="O685">
        <v>79.816513761467903</v>
      </c>
      <c r="P685">
        <v>45.982142857142797</v>
      </c>
      <c r="Q685">
        <v>6.8948890081239E-2</v>
      </c>
    </row>
    <row r="686" spans="1:17" hidden="1" x14ac:dyDescent="0.3">
      <c r="A686" t="s">
        <v>1511</v>
      </c>
      <c r="B686" t="s">
        <v>1512</v>
      </c>
      <c r="C686" t="s">
        <v>3127</v>
      </c>
      <c r="D686" t="s">
        <v>1331</v>
      </c>
      <c r="E686">
        <v>6636.6662775300001</v>
      </c>
      <c r="F686">
        <v>1425.61</v>
      </c>
      <c r="G686">
        <v>-17.3836263326648</v>
      </c>
      <c r="H686">
        <v>5.9235657576417102</v>
      </c>
      <c r="I686">
        <v>-2.36065819728565</v>
      </c>
      <c r="J686">
        <v>0.27534067869935203</v>
      </c>
      <c r="K686">
        <v>1414.85818727573</v>
      </c>
      <c r="L686">
        <v>1377.05222205628</v>
      </c>
      <c r="M686">
        <v>77.088001342421407</v>
      </c>
      <c r="N686">
        <v>1.0841878084893599</v>
      </c>
      <c r="O686">
        <v>2.9699567202811501</v>
      </c>
      <c r="P686">
        <v>12.843630031266001</v>
      </c>
      <c r="Q686">
        <v>-5.5078309021881003E-2</v>
      </c>
    </row>
    <row r="687" spans="1:17" x14ac:dyDescent="0.3">
      <c r="A687" t="s">
        <v>1513</v>
      </c>
      <c r="B687" t="s">
        <v>1514</v>
      </c>
      <c r="C687" t="s">
        <v>3123</v>
      </c>
      <c r="D687" t="s">
        <v>267</v>
      </c>
      <c r="E687">
        <v>6633.7206028299997</v>
      </c>
      <c r="F687">
        <v>2925.85</v>
      </c>
      <c r="G687">
        <v>10.3036454734385</v>
      </c>
      <c r="H687">
        <v>-8.5040848967403395</v>
      </c>
      <c r="I687">
        <v>20.554185661131498</v>
      </c>
      <c r="J687">
        <v>-3.8630825946236902</v>
      </c>
      <c r="K687">
        <v>3136.3233279782798</v>
      </c>
      <c r="L687">
        <v>2777.75482849431</v>
      </c>
      <c r="M687">
        <v>23.7999565051852</v>
      </c>
      <c r="N687">
        <v>0.28566457534397299</v>
      </c>
      <c r="O687">
        <v>34.422475519934302</v>
      </c>
      <c r="P687">
        <v>90.920065252854798</v>
      </c>
      <c r="Q687">
        <v>0.12342120611144999</v>
      </c>
    </row>
    <row r="688" spans="1:17" x14ac:dyDescent="0.3">
      <c r="A688" t="s">
        <v>1515</v>
      </c>
      <c r="B688" t="s">
        <v>1516</v>
      </c>
      <c r="C688" t="s">
        <v>3120</v>
      </c>
      <c r="D688" t="s">
        <v>412</v>
      </c>
      <c r="E688">
        <v>6603.1561570650001</v>
      </c>
      <c r="F688">
        <v>212.55</v>
      </c>
      <c r="G688">
        <v>149.95194866684801</v>
      </c>
      <c r="H688">
        <v>-2.1906856014482301</v>
      </c>
      <c r="I688">
        <v>9.5891976798082599</v>
      </c>
      <c r="J688">
        <v>3.2374931937687901</v>
      </c>
      <c r="K688">
        <v>212.73267625628199</v>
      </c>
      <c r="L688">
        <v>188.25323361937001</v>
      </c>
      <c r="M688">
        <v>47.480258200405402</v>
      </c>
      <c r="N688">
        <v>1.92775781834357</v>
      </c>
      <c r="O688">
        <v>8.0498706186779394</v>
      </c>
      <c r="P688">
        <v>182.45847176079701</v>
      </c>
      <c r="Q688">
        <v>0.134017401043906</v>
      </c>
    </row>
    <row r="689" spans="1:17" x14ac:dyDescent="0.3">
      <c r="A689" t="s">
        <v>1517</v>
      </c>
      <c r="B689" t="s">
        <v>1518</v>
      </c>
      <c r="C689" t="s">
        <v>3115</v>
      </c>
      <c r="D689" t="s">
        <v>48</v>
      </c>
      <c r="E689">
        <v>6551.5350576000001</v>
      </c>
      <c r="F689">
        <v>39</v>
      </c>
      <c r="G689">
        <v>28.788755561923502</v>
      </c>
      <c r="H689">
        <v>-5.3240694385776397</v>
      </c>
      <c r="I689">
        <v>-4.64145872250577</v>
      </c>
      <c r="J689">
        <v>4.3794481939183803E-2</v>
      </c>
      <c r="K689">
        <v>42.474621695958497</v>
      </c>
      <c r="L689">
        <v>40.467638534580097</v>
      </c>
      <c r="M689">
        <v>37.435150464885503</v>
      </c>
      <c r="N689">
        <v>0.80977932529942598</v>
      </c>
      <c r="O689">
        <v>47.435897435897402</v>
      </c>
      <c r="P689">
        <v>63.158212754329099</v>
      </c>
      <c r="Q689">
        <v>0.12705595050070001</v>
      </c>
    </row>
    <row r="690" spans="1:17" x14ac:dyDescent="0.3">
      <c r="A690" t="s">
        <v>1519</v>
      </c>
      <c r="B690" t="s">
        <v>1520</v>
      </c>
      <c r="C690" t="s">
        <v>3115</v>
      </c>
      <c r="D690" t="s">
        <v>48</v>
      </c>
      <c r="E690">
        <v>6546.7461436570002</v>
      </c>
      <c r="F690">
        <v>233.21</v>
      </c>
      <c r="G690">
        <v>50.517114122861798</v>
      </c>
      <c r="H690">
        <v>5.3668437014979604</v>
      </c>
      <c r="I690">
        <v>25.735563970347201</v>
      </c>
      <c r="J690">
        <v>1.51419329963091</v>
      </c>
      <c r="K690">
        <v>238.15172692947601</v>
      </c>
      <c r="L690">
        <v>207.00028019695799</v>
      </c>
      <c r="M690">
        <v>44.738728036539598</v>
      </c>
      <c r="N690">
        <v>0.67219675873464901</v>
      </c>
      <c r="O690">
        <v>22.0959650100767</v>
      </c>
      <c r="P690">
        <v>83.919558359621405</v>
      </c>
      <c r="Q690">
        <v>8.2918801258584002E-2</v>
      </c>
    </row>
    <row r="691" spans="1:17" hidden="1" x14ac:dyDescent="0.3">
      <c r="A691" t="s">
        <v>1521</v>
      </c>
      <c r="B691" t="s">
        <v>1522</v>
      </c>
      <c r="C691" t="s">
        <v>3127</v>
      </c>
      <c r="D691" t="s">
        <v>986</v>
      </c>
      <c r="E691">
        <v>6537.2404076000003</v>
      </c>
      <c r="F691">
        <v>692.95</v>
      </c>
      <c r="G691">
        <v>146.40219524255801</v>
      </c>
      <c r="H691">
        <v>-2.1098294876538199</v>
      </c>
      <c r="I691">
        <v>-3.8281380135290202</v>
      </c>
      <c r="J691">
        <v>-0.17387821081656099</v>
      </c>
      <c r="K691">
        <v>727.91120284611395</v>
      </c>
      <c r="L691">
        <v>614.59135863142205</v>
      </c>
      <c r="M691">
        <v>44.590871253761399</v>
      </c>
      <c r="N691">
        <v>0.74591614434910802</v>
      </c>
      <c r="O691">
        <v>31.423623638069099</v>
      </c>
      <c r="P691">
        <v>229.97619047619</v>
      </c>
      <c r="Q691">
        <v>0.22681475837336401</v>
      </c>
    </row>
    <row r="692" spans="1:17" x14ac:dyDescent="0.3">
      <c r="A692" t="s">
        <v>1523</v>
      </c>
      <c r="B692" t="s">
        <v>1524</v>
      </c>
      <c r="C692" t="s">
        <v>3112</v>
      </c>
      <c r="D692" t="s">
        <v>24</v>
      </c>
      <c r="E692">
        <v>6519.7710932199998</v>
      </c>
      <c r="F692">
        <v>24.92</v>
      </c>
      <c r="G692">
        <v>-15.297473194858901</v>
      </c>
      <c r="H692">
        <v>3.1198265945346701</v>
      </c>
      <c r="I692">
        <v>-26.639117430929002</v>
      </c>
      <c r="J692">
        <v>2.3671272393837501</v>
      </c>
      <c r="K692">
        <v>24.7182594907439</v>
      </c>
      <c r="L692">
        <v>25.558194794672399</v>
      </c>
      <c r="M692">
        <v>52.496689215106102</v>
      </c>
      <c r="N692">
        <v>1.55918475242197</v>
      </c>
      <c r="O692">
        <v>48.000501875543499</v>
      </c>
      <c r="P692">
        <v>17.4384691990325</v>
      </c>
      <c r="Q692">
        <v>0.11057111104690601</v>
      </c>
    </row>
    <row r="693" spans="1:17" hidden="1" x14ac:dyDescent="0.3">
      <c r="A693" t="s">
        <v>1525</v>
      </c>
      <c r="B693" t="s">
        <v>1526</v>
      </c>
      <c r="C693" t="s">
        <v>3127</v>
      </c>
      <c r="D693" t="s">
        <v>1331</v>
      </c>
      <c r="E693">
        <v>6496.9056107910001</v>
      </c>
      <c r="F693">
        <v>1203.8</v>
      </c>
      <c r="G693">
        <v>-16.560927141991598</v>
      </c>
      <c r="H693">
        <v>6.2781206624214398</v>
      </c>
      <c r="I693">
        <v>-1.56106086716717</v>
      </c>
      <c r="J693">
        <v>0.46566851666233999</v>
      </c>
      <c r="K693">
        <v>1189.89085695124</v>
      </c>
      <c r="L693">
        <v>1155.29128242248</v>
      </c>
      <c r="M693">
        <v>63.340787818078198</v>
      </c>
      <c r="N693">
        <v>1.1340643714838601</v>
      </c>
      <c r="O693">
        <v>10.0996843329456</v>
      </c>
      <c r="P693">
        <v>13.437617791179701</v>
      </c>
    </row>
    <row r="694" spans="1:17" x14ac:dyDescent="0.3">
      <c r="A694" t="s">
        <v>1527</v>
      </c>
      <c r="B694" t="s">
        <v>1528</v>
      </c>
      <c r="C694" t="s">
        <v>3126</v>
      </c>
      <c r="D694" t="s">
        <v>406</v>
      </c>
      <c r="E694">
        <v>6487.4821703999996</v>
      </c>
      <c r="F694">
        <v>333.6</v>
      </c>
      <c r="G694">
        <v>27.242006288475999</v>
      </c>
      <c r="H694">
        <v>3.3001610804739401</v>
      </c>
      <c r="I694">
        <v>17.63954095295</v>
      </c>
      <c r="J694">
        <v>-3.1846205635225302</v>
      </c>
      <c r="K694">
        <v>330.103507028575</v>
      </c>
      <c r="L694">
        <v>301.82383571164399</v>
      </c>
      <c r="M694">
        <v>40.530762467038002</v>
      </c>
      <c r="N694">
        <v>3.2044142589454698</v>
      </c>
      <c r="O694">
        <v>13.519184652278099</v>
      </c>
      <c r="P694">
        <v>57.358490566037702</v>
      </c>
      <c r="Q694">
        <v>3.1667474122759999E-3</v>
      </c>
    </row>
    <row r="695" spans="1:17" hidden="1" x14ac:dyDescent="0.3">
      <c r="A695" t="s">
        <v>1529</v>
      </c>
      <c r="B695" t="s">
        <v>1530</v>
      </c>
      <c r="C695" t="s">
        <v>3127</v>
      </c>
      <c r="D695" t="s">
        <v>406</v>
      </c>
      <c r="E695">
        <v>6485.0491806</v>
      </c>
      <c r="F695">
        <v>718.8</v>
      </c>
      <c r="G695">
        <v>46.498441105454802</v>
      </c>
      <c r="H695">
        <v>32.559617972974102</v>
      </c>
      <c r="I695">
        <v>87.328371066527794</v>
      </c>
      <c r="J695">
        <v>22.507360034137498</v>
      </c>
      <c r="K695">
        <v>580.10265042621302</v>
      </c>
      <c r="L695">
        <v>498.969557991013</v>
      </c>
      <c r="M695">
        <v>87.095457991961396</v>
      </c>
      <c r="N695">
        <v>2.0899076674600798</v>
      </c>
      <c r="O695">
        <v>1.39120756816917</v>
      </c>
      <c r="P695">
        <v>126.002200911806</v>
      </c>
      <c r="Q695">
        <v>7.7692133745991002E-2</v>
      </c>
    </row>
    <row r="696" spans="1:17" hidden="1" x14ac:dyDescent="0.3">
      <c r="A696" t="s">
        <v>1531</v>
      </c>
      <c r="B696" t="s">
        <v>1532</v>
      </c>
      <c r="C696" t="s">
        <v>3127</v>
      </c>
      <c r="D696" t="s">
        <v>220</v>
      </c>
      <c r="E696">
        <v>6448.0999765699999</v>
      </c>
      <c r="F696">
        <v>538.65</v>
      </c>
      <c r="G696">
        <v>122.483255579931</v>
      </c>
      <c r="H696">
        <v>15.2901620400435</v>
      </c>
      <c r="I696">
        <v>42.9073163112948</v>
      </c>
      <c r="J696">
        <v>2.1695244968011398</v>
      </c>
      <c r="K696">
        <v>481.46618652977298</v>
      </c>
      <c r="L696">
        <v>375.93326319181301</v>
      </c>
      <c r="M696">
        <v>45.484744893661897</v>
      </c>
      <c r="N696">
        <v>0.78580214337409804</v>
      </c>
      <c r="O696">
        <v>14.898357003620101</v>
      </c>
      <c r="P696">
        <v>160.071658840222</v>
      </c>
      <c r="Q696">
        <v>0.18398263031641901</v>
      </c>
    </row>
    <row r="697" spans="1:17" x14ac:dyDescent="0.3">
      <c r="A697" t="s">
        <v>1533</v>
      </c>
      <c r="B697" t="s">
        <v>1534</v>
      </c>
      <c r="C697" t="s">
        <v>3114</v>
      </c>
      <c r="D697" t="s">
        <v>377</v>
      </c>
      <c r="E697">
        <v>6440.9615608800004</v>
      </c>
      <c r="F697">
        <v>281.39999999999998</v>
      </c>
      <c r="G697">
        <v>-51.009726524087</v>
      </c>
      <c r="H697">
        <v>-3.8578294974576899</v>
      </c>
      <c r="I697">
        <v>-12.306102357006001</v>
      </c>
      <c r="J697">
        <v>0.69260754671145597</v>
      </c>
      <c r="K697">
        <v>291.52360043383499</v>
      </c>
      <c r="L697">
        <v>308.55283101296698</v>
      </c>
      <c r="M697">
        <v>46.099125780509603</v>
      </c>
      <c r="N697">
        <v>0.54720900120682803</v>
      </c>
      <c r="O697">
        <v>39.481165600568602</v>
      </c>
      <c r="P697">
        <v>9.0063916327716296</v>
      </c>
      <c r="Q697">
        <v>-1.8799545301825999E-2</v>
      </c>
    </row>
    <row r="698" spans="1:17" x14ac:dyDescent="0.3">
      <c r="A698" t="s">
        <v>1535</v>
      </c>
      <c r="B698" t="s">
        <v>1536</v>
      </c>
      <c r="C698" t="s">
        <v>3118</v>
      </c>
      <c r="D698" t="s">
        <v>200</v>
      </c>
      <c r="E698">
        <v>6438.1213908</v>
      </c>
      <c r="F698">
        <v>448.2</v>
      </c>
      <c r="G698">
        <v>7.0852141392649601</v>
      </c>
      <c r="H698">
        <v>-11.563359634205501</v>
      </c>
      <c r="I698">
        <v>6.4531580601986596</v>
      </c>
      <c r="J698">
        <v>2.97715413194511</v>
      </c>
      <c r="K698">
        <v>475.04400214226001</v>
      </c>
      <c r="L698">
        <v>431.74801169018298</v>
      </c>
      <c r="M698">
        <v>38.840859213326901</v>
      </c>
      <c r="N698">
        <v>0.654445832350111</v>
      </c>
      <c r="O698">
        <v>24.843819723337699</v>
      </c>
      <c r="P698">
        <v>65.052476523660403</v>
      </c>
      <c r="Q698">
        <v>0.119680093726956</v>
      </c>
    </row>
    <row r="699" spans="1:17" hidden="1" x14ac:dyDescent="0.3">
      <c r="A699" t="s">
        <v>1537</v>
      </c>
      <c r="B699" t="s">
        <v>1538</v>
      </c>
      <c r="C699" t="s">
        <v>3127</v>
      </c>
      <c r="D699" t="s">
        <v>48</v>
      </c>
      <c r="E699">
        <v>6347.84</v>
      </c>
      <c r="F699">
        <v>90</v>
      </c>
      <c r="G699">
        <v>-30.3925018525605</v>
      </c>
      <c r="H699">
        <v>7.9680065835597302</v>
      </c>
      <c r="I699">
        <v>-9.8536808809113694</v>
      </c>
      <c r="J699">
        <v>0.38734627897935903</v>
      </c>
      <c r="K699">
        <v>89.864950158645001</v>
      </c>
      <c r="L699">
        <v>91.394272038382994</v>
      </c>
      <c r="M699">
        <v>53.081674366169402</v>
      </c>
      <c r="N699">
        <v>0.55454545454545401</v>
      </c>
      <c r="O699">
        <v>9.44444444444445</v>
      </c>
      <c r="P699">
        <v>5.8823529411764701</v>
      </c>
    </row>
    <row r="700" spans="1:17" x14ac:dyDescent="0.3">
      <c r="A700" t="s">
        <v>1539</v>
      </c>
      <c r="B700" t="s">
        <v>1540</v>
      </c>
      <c r="C700" t="s">
        <v>3112</v>
      </c>
      <c r="D700" t="s">
        <v>508</v>
      </c>
      <c r="E700">
        <v>6336.0065215249997</v>
      </c>
      <c r="F700">
        <v>290.35000000000002</v>
      </c>
      <c r="G700">
        <v>-29.648726703426298</v>
      </c>
      <c r="H700">
        <v>-5.5530060115269402</v>
      </c>
      <c r="I700">
        <v>-22.234960445066701</v>
      </c>
      <c r="J700">
        <v>-1.0346953665259799</v>
      </c>
      <c r="K700">
        <v>304.56105608268098</v>
      </c>
      <c r="L700">
        <v>310.76884008587399</v>
      </c>
      <c r="M700">
        <v>36.415310667517602</v>
      </c>
      <c r="N700">
        <v>1.0090690039184</v>
      </c>
      <c r="O700">
        <v>39.583261580850703</v>
      </c>
      <c r="P700">
        <v>7.71656464477834</v>
      </c>
      <c r="Q700">
        <v>4.8931194512937003E-2</v>
      </c>
    </row>
    <row r="701" spans="1:17" x14ac:dyDescent="0.3">
      <c r="A701" t="s">
        <v>1541</v>
      </c>
      <c r="B701" t="s">
        <v>1542</v>
      </c>
      <c r="C701" t="s">
        <v>3122</v>
      </c>
      <c r="D701" t="s">
        <v>200</v>
      </c>
      <c r="E701">
        <v>6283.8574776599999</v>
      </c>
      <c r="F701">
        <v>1550.85</v>
      </c>
      <c r="G701">
        <v>50.053050913759101</v>
      </c>
      <c r="H701">
        <v>-9.2181285103965909</v>
      </c>
      <c r="I701">
        <v>-6.5747414341473798</v>
      </c>
      <c r="J701">
        <v>-31.673943755814101</v>
      </c>
      <c r="K701">
        <v>1911.7161176505299</v>
      </c>
      <c r="L701">
        <v>1623.84573422624</v>
      </c>
      <c r="M701">
        <v>21.633579528887299</v>
      </c>
      <c r="N701">
        <v>3.1457385295192002</v>
      </c>
      <c r="O701">
        <v>52.168165844536802</v>
      </c>
      <c r="P701">
        <v>82.452941176470503</v>
      </c>
      <c r="Q701">
        <v>1.9784189112604999E-2</v>
      </c>
    </row>
    <row r="702" spans="1:17" hidden="1" x14ac:dyDescent="0.3">
      <c r="A702" t="s">
        <v>1543</v>
      </c>
      <c r="B702" t="s">
        <v>1544</v>
      </c>
      <c r="C702" t="s">
        <v>3127</v>
      </c>
      <c r="D702" t="s">
        <v>120</v>
      </c>
      <c r="E702">
        <v>6281.8075740000004</v>
      </c>
      <c r="F702">
        <v>401.25</v>
      </c>
      <c r="G702">
        <v>-12.6383665869045</v>
      </c>
      <c r="H702">
        <v>-5.5888103435784897</v>
      </c>
      <c r="I702">
        <v>6.8485609766099698</v>
      </c>
      <c r="J702">
        <v>-1.15658216116278</v>
      </c>
      <c r="K702">
        <v>405.57719517640197</v>
      </c>
      <c r="M702">
        <v>38.071016318504</v>
      </c>
      <c r="N702">
        <v>0.32086434009128201</v>
      </c>
      <c r="O702">
        <v>16.797507788161901</v>
      </c>
      <c r="P702">
        <v>23.423561980928898</v>
      </c>
    </row>
    <row r="703" spans="1:17" x14ac:dyDescent="0.3">
      <c r="A703" t="s">
        <v>1545</v>
      </c>
      <c r="B703" t="s">
        <v>1546</v>
      </c>
      <c r="C703" t="s">
        <v>3126</v>
      </c>
      <c r="D703" t="s">
        <v>278</v>
      </c>
      <c r="E703">
        <v>6281.7948211200001</v>
      </c>
      <c r="F703">
        <v>855.4</v>
      </c>
      <c r="G703">
        <v>-7.1105550500705004</v>
      </c>
      <c r="H703">
        <v>6.0306451644909904</v>
      </c>
      <c r="I703">
        <v>0.29801555060019702</v>
      </c>
      <c r="J703">
        <v>0.73494964524354101</v>
      </c>
      <c r="K703">
        <v>817.04631909913599</v>
      </c>
      <c r="L703">
        <v>783.18017885573602</v>
      </c>
      <c r="M703">
        <v>43.951127310828703</v>
      </c>
      <c r="N703">
        <v>0.90730558720199395</v>
      </c>
      <c r="O703">
        <v>5.2139350011690402</v>
      </c>
      <c r="P703">
        <v>32.620155038759599</v>
      </c>
      <c r="Q703">
        <v>-2.5545828832259998E-3</v>
      </c>
    </row>
    <row r="704" spans="1:17" hidden="1" x14ac:dyDescent="0.3">
      <c r="A704" t="s">
        <v>1547</v>
      </c>
      <c r="B704" t="s">
        <v>1548</v>
      </c>
      <c r="C704" t="s">
        <v>3127</v>
      </c>
      <c r="D704" t="s">
        <v>1046</v>
      </c>
      <c r="E704">
        <v>6266.1528877000001</v>
      </c>
      <c r="F704">
        <v>113</v>
      </c>
      <c r="G704">
        <v>-28.905825835730301</v>
      </c>
      <c r="I704">
        <v>-9.4188982722157206</v>
      </c>
      <c r="M704">
        <v>50</v>
      </c>
      <c r="N704">
        <v>0.2</v>
      </c>
      <c r="O704">
        <v>1.76991150442478</v>
      </c>
      <c r="P704">
        <v>0</v>
      </c>
    </row>
    <row r="705" spans="1:17" x14ac:dyDescent="0.3">
      <c r="A705" t="s">
        <v>1549</v>
      </c>
      <c r="B705" t="s">
        <v>1550</v>
      </c>
      <c r="C705" t="s">
        <v>3123</v>
      </c>
      <c r="D705" t="s">
        <v>267</v>
      </c>
      <c r="E705">
        <v>6235.7917549200001</v>
      </c>
      <c r="F705">
        <v>1387.05</v>
      </c>
      <c r="G705">
        <v>-47.6568071808273</v>
      </c>
      <c r="H705">
        <v>0.82950749875191399</v>
      </c>
      <c r="I705">
        <v>-10.7341099656875</v>
      </c>
      <c r="J705">
        <v>-0.72808445168227798</v>
      </c>
      <c r="K705">
        <v>1401.69075146202</v>
      </c>
      <c r="L705">
        <v>1414.7669421640101</v>
      </c>
      <c r="M705">
        <v>29.416271757290701</v>
      </c>
      <c r="N705">
        <v>0.41891837395646397</v>
      </c>
      <c r="O705">
        <v>30.1322951587902</v>
      </c>
      <c r="P705">
        <v>21.341090018371101</v>
      </c>
      <c r="Q705">
        <v>-5.6179342627205003E-2</v>
      </c>
    </row>
    <row r="706" spans="1:17" x14ac:dyDescent="0.3">
      <c r="A706" t="s">
        <v>1551</v>
      </c>
      <c r="B706" t="s">
        <v>1552</v>
      </c>
      <c r="C706" t="s">
        <v>3116</v>
      </c>
      <c r="D706" t="s">
        <v>250</v>
      </c>
      <c r="E706">
        <v>6230.5869651000003</v>
      </c>
      <c r="F706">
        <v>447</v>
      </c>
      <c r="G706">
        <v>-2.9482710574712399</v>
      </c>
      <c r="H706">
        <v>10.744367669878701</v>
      </c>
      <c r="I706">
        <v>14.434697399556301</v>
      </c>
      <c r="J706">
        <v>8.6634575908694806</v>
      </c>
      <c r="K706">
        <v>417.77043352795499</v>
      </c>
      <c r="L706">
        <v>381.67262650261102</v>
      </c>
      <c r="M706">
        <v>64.321449036695995</v>
      </c>
      <c r="N706">
        <v>0.52938763559701196</v>
      </c>
      <c r="O706">
        <v>3.2885906040268398</v>
      </c>
      <c r="P706">
        <v>42.356687898089099</v>
      </c>
      <c r="Q706">
        <v>7.2164344545549E-2</v>
      </c>
    </row>
    <row r="707" spans="1:17" hidden="1" x14ac:dyDescent="0.3">
      <c r="A707" t="s">
        <v>1553</v>
      </c>
      <c r="B707" t="s">
        <v>1554</v>
      </c>
      <c r="C707" t="s">
        <v>3127</v>
      </c>
      <c r="D707" t="s">
        <v>594</v>
      </c>
      <c r="E707">
        <v>6221.9670739599997</v>
      </c>
      <c r="F707">
        <v>3110.6</v>
      </c>
      <c r="G707">
        <v>125.79445286993599</v>
      </c>
      <c r="H707">
        <v>46.813884639445099</v>
      </c>
      <c r="I707">
        <v>66.862217966230901</v>
      </c>
      <c r="J707">
        <v>13.865552308133999</v>
      </c>
      <c r="K707">
        <v>2479.8638441846902</v>
      </c>
      <c r="L707">
        <v>1926.82454991955</v>
      </c>
      <c r="M707">
        <v>86.788556404665499</v>
      </c>
      <c r="N707">
        <v>1.7963403886480001</v>
      </c>
      <c r="O707">
        <v>4.0940654536102397</v>
      </c>
      <c r="P707">
        <v>193.27990571596899</v>
      </c>
      <c r="Q707">
        <v>0.21563527696465201</v>
      </c>
    </row>
    <row r="708" spans="1:17" x14ac:dyDescent="0.3">
      <c r="A708" t="s">
        <v>1555</v>
      </c>
      <c r="B708" t="s">
        <v>1556</v>
      </c>
      <c r="C708" t="s">
        <v>3123</v>
      </c>
      <c r="D708" t="s">
        <v>149</v>
      </c>
      <c r="E708">
        <v>6218.7512999999999</v>
      </c>
      <c r="F708">
        <v>331.95</v>
      </c>
      <c r="G708">
        <v>-43.709750083537202</v>
      </c>
      <c r="H708">
        <v>-10.2237158186215</v>
      </c>
      <c r="I708">
        <v>-32.056120497189298</v>
      </c>
      <c r="J708">
        <v>-3.3261426392651599</v>
      </c>
      <c r="K708">
        <v>382.99513661922902</v>
      </c>
      <c r="L708">
        <v>408.02764774172101</v>
      </c>
      <c r="M708">
        <v>25.564466356424699</v>
      </c>
      <c r="N708">
        <v>0.73978353636970595</v>
      </c>
      <c r="O708">
        <v>64.934478084048806</v>
      </c>
      <c r="P708">
        <v>6.1900191938579496</v>
      </c>
      <c r="Q708">
        <v>5.1351314956326999E-2</v>
      </c>
    </row>
    <row r="709" spans="1:17" x14ac:dyDescent="0.3">
      <c r="A709" t="s">
        <v>1557</v>
      </c>
      <c r="B709" t="s">
        <v>1558</v>
      </c>
      <c r="C709" t="s">
        <v>3130</v>
      </c>
      <c r="D709" t="s">
        <v>163</v>
      </c>
      <c r="E709">
        <v>6161.4778537319999</v>
      </c>
      <c r="F709">
        <v>167.88</v>
      </c>
      <c r="G709">
        <v>140.37115320462999</v>
      </c>
      <c r="H709">
        <v>-15.0704603569929</v>
      </c>
      <c r="I709">
        <v>8.5001629584146308</v>
      </c>
      <c r="J709">
        <v>-0.75120793788810103</v>
      </c>
      <c r="K709">
        <v>186.38199982710401</v>
      </c>
      <c r="L709">
        <v>157.21045014200701</v>
      </c>
      <c r="M709">
        <v>30.3363866147346</v>
      </c>
      <c r="N709">
        <v>0.38225876956015398</v>
      </c>
      <c r="O709">
        <v>33.815820824398301</v>
      </c>
      <c r="P709">
        <v>170.33816425120699</v>
      </c>
    </row>
    <row r="710" spans="1:17" x14ac:dyDescent="0.3">
      <c r="A710" t="s">
        <v>1559</v>
      </c>
      <c r="B710" t="s">
        <v>1560</v>
      </c>
      <c r="C710" t="s">
        <v>594</v>
      </c>
      <c r="D710" t="s">
        <v>458</v>
      </c>
      <c r="E710">
        <v>6158.2649443699902</v>
      </c>
      <c r="F710">
        <v>861.7</v>
      </c>
      <c r="G710">
        <v>-26.665179189144499</v>
      </c>
      <c r="H710">
        <v>-9.0022150872119404</v>
      </c>
      <c r="I710">
        <v>-9.6869322202158497</v>
      </c>
      <c r="J710">
        <v>-1.6594373467516299</v>
      </c>
      <c r="K710">
        <v>909.53167410261403</v>
      </c>
      <c r="L710">
        <v>867.98691250663001</v>
      </c>
      <c r="M710">
        <v>20.730623073287099</v>
      </c>
      <c r="N710">
        <v>0.25519740872121</v>
      </c>
      <c r="O710">
        <v>30.904026923523201</v>
      </c>
      <c r="P710">
        <v>25.484199796126301</v>
      </c>
      <c r="Q710">
        <v>0.13087957611602899</v>
      </c>
    </row>
    <row r="711" spans="1:17" x14ac:dyDescent="0.3">
      <c r="A711" t="s">
        <v>1561</v>
      </c>
      <c r="B711" t="s">
        <v>1562</v>
      </c>
      <c r="C711" t="s">
        <v>3123</v>
      </c>
      <c r="D711" t="s">
        <v>163</v>
      </c>
      <c r="E711">
        <v>6134.3615672799997</v>
      </c>
      <c r="F711">
        <v>392.8</v>
      </c>
      <c r="G711">
        <v>34.313263489083099</v>
      </c>
      <c r="H711">
        <v>-2.4875307267478499</v>
      </c>
      <c r="I711">
        <v>9.4166697836728606</v>
      </c>
      <c r="J711">
        <v>-5.0322341406010498</v>
      </c>
      <c r="K711">
        <v>399.69559212534102</v>
      </c>
      <c r="L711">
        <v>355.82703653991501</v>
      </c>
      <c r="M711">
        <v>30.6088274729562</v>
      </c>
      <c r="N711">
        <v>0.97805115970097301</v>
      </c>
      <c r="O711">
        <v>14.8167006109979</v>
      </c>
      <c r="P711">
        <v>64.523560209424005</v>
      </c>
      <c r="Q711">
        <v>0.17837383991936401</v>
      </c>
    </row>
    <row r="712" spans="1:17" x14ac:dyDescent="0.3">
      <c r="A712" t="s">
        <v>1563</v>
      </c>
      <c r="B712" t="s">
        <v>1564</v>
      </c>
      <c r="C712" t="s">
        <v>3114</v>
      </c>
      <c r="D712" t="s">
        <v>1005</v>
      </c>
      <c r="E712">
        <v>6081.5142809400004</v>
      </c>
      <c r="F712">
        <v>132.59</v>
      </c>
      <c r="G712">
        <v>-46.882105634068999</v>
      </c>
      <c r="H712">
        <v>4.83442471699931</v>
      </c>
      <c r="I712">
        <v>-29.084628536899601</v>
      </c>
      <c r="J712">
        <v>0.22971702298945601</v>
      </c>
      <c r="K712">
        <v>133.432678044906</v>
      </c>
      <c r="L712">
        <v>145.61092311544499</v>
      </c>
      <c r="M712">
        <v>41.768114803141003</v>
      </c>
      <c r="N712">
        <v>0.57267760107481402</v>
      </c>
      <c r="O712">
        <v>58.835507956859402</v>
      </c>
      <c r="P712">
        <v>10.464050654003101</v>
      </c>
      <c r="Q712">
        <v>3.9544097322551E-2</v>
      </c>
    </row>
    <row r="713" spans="1:17" x14ac:dyDescent="0.3">
      <c r="A713" t="s">
        <v>1565</v>
      </c>
      <c r="B713" t="s">
        <v>1566</v>
      </c>
      <c r="C713" t="s">
        <v>594</v>
      </c>
      <c r="D713" t="s">
        <v>594</v>
      </c>
      <c r="E713">
        <v>6077.7733239999998</v>
      </c>
      <c r="F713">
        <v>303.10000000000002</v>
      </c>
      <c r="G713">
        <v>-42.026245962745399</v>
      </c>
      <c r="H713">
        <v>-9.4073599853552192</v>
      </c>
      <c r="I713">
        <v>-19.092890736746199</v>
      </c>
      <c r="J713">
        <v>-2.5464341066032001</v>
      </c>
      <c r="K713">
        <v>328.49701727891602</v>
      </c>
      <c r="L713">
        <v>342.045191736476</v>
      </c>
      <c r="M713">
        <v>34.2203519517833</v>
      </c>
      <c r="N713">
        <v>0.548707672699284</v>
      </c>
      <c r="O713">
        <v>44.1603431210821</v>
      </c>
      <c r="P713">
        <v>13.202614379084901</v>
      </c>
      <c r="Q713">
        <v>7.4536840341824007E-2</v>
      </c>
    </row>
    <row r="714" spans="1:17" x14ac:dyDescent="0.3">
      <c r="A714" t="s">
        <v>1567</v>
      </c>
      <c r="B714" t="s">
        <v>1568</v>
      </c>
      <c r="C714" t="s">
        <v>3124</v>
      </c>
      <c r="D714" t="s">
        <v>458</v>
      </c>
      <c r="E714">
        <v>6068.4494422400003</v>
      </c>
      <c r="F714">
        <v>1123.5999999999999</v>
      </c>
      <c r="G714">
        <v>-37.249922033470099</v>
      </c>
      <c r="H714">
        <v>-13.798076474941899</v>
      </c>
      <c r="I714">
        <v>-5.7381964347838803</v>
      </c>
      <c r="J714">
        <v>-7.32562056953092</v>
      </c>
      <c r="K714">
        <v>1214.2138068788699</v>
      </c>
      <c r="L714">
        <v>1161.9977020308399</v>
      </c>
      <c r="M714">
        <v>10.384060421729799</v>
      </c>
      <c r="N714">
        <v>1.2076867111337799</v>
      </c>
      <c r="O714">
        <v>25.2936988252047</v>
      </c>
      <c r="P714">
        <v>20.3900139290688</v>
      </c>
      <c r="Q714">
        <v>-5.3089341072438997E-2</v>
      </c>
    </row>
    <row r="715" spans="1:17" hidden="1" x14ac:dyDescent="0.3">
      <c r="A715" t="s">
        <v>1569</v>
      </c>
      <c r="B715" t="s">
        <v>1570</v>
      </c>
      <c r="C715" t="s">
        <v>3127</v>
      </c>
      <c r="D715" t="s">
        <v>88</v>
      </c>
      <c r="E715">
        <v>6062.8204816199996</v>
      </c>
      <c r="F715">
        <v>2209.5500000000002</v>
      </c>
      <c r="G715">
        <v>28.781358380327699</v>
      </c>
      <c r="H715">
        <v>-2.8175369167887498</v>
      </c>
      <c r="I715">
        <v>60.327683784054898</v>
      </c>
      <c r="J715">
        <v>-1.3096234179903401</v>
      </c>
      <c r="K715">
        <v>2215.80272351656</v>
      </c>
      <c r="L715">
        <v>1750.91541439305</v>
      </c>
      <c r="M715">
        <v>37.056062570682599</v>
      </c>
      <c r="N715">
        <v>0.37019734714505098</v>
      </c>
      <c r="O715">
        <v>19.933923197031</v>
      </c>
      <c r="P715">
        <v>93.820175438596493</v>
      </c>
      <c r="Q715">
        <v>0.119112905301811</v>
      </c>
    </row>
    <row r="716" spans="1:17" x14ac:dyDescent="0.3">
      <c r="A716" t="s">
        <v>1571</v>
      </c>
      <c r="B716" t="s">
        <v>1572</v>
      </c>
      <c r="C716" t="s">
        <v>3118</v>
      </c>
      <c r="D716" t="s">
        <v>200</v>
      </c>
      <c r="E716">
        <v>6050.3416546050003</v>
      </c>
      <c r="F716">
        <v>2107.85</v>
      </c>
      <c r="G716">
        <v>100.32777332712899</v>
      </c>
      <c r="H716">
        <v>-8.2262242364438105</v>
      </c>
      <c r="I716">
        <v>29.269197500578102</v>
      </c>
      <c r="J716">
        <v>-1.03331748934316</v>
      </c>
      <c r="K716">
        <v>2281.1999388413201</v>
      </c>
      <c r="L716">
        <v>1965.7939020323399</v>
      </c>
      <c r="M716">
        <v>38.894965962606598</v>
      </c>
      <c r="N716">
        <v>0.47483975308419102</v>
      </c>
      <c r="O716">
        <v>40.052660293664097</v>
      </c>
      <c r="P716">
        <v>134.15352143967999</v>
      </c>
      <c r="Q716">
        <v>0.13796301036527001</v>
      </c>
    </row>
    <row r="717" spans="1:17" hidden="1" x14ac:dyDescent="0.3">
      <c r="A717" t="s">
        <v>1573</v>
      </c>
      <c r="B717" t="s">
        <v>1574</v>
      </c>
      <c r="C717" t="s">
        <v>3127</v>
      </c>
      <c r="D717" t="s">
        <v>48</v>
      </c>
      <c r="E717">
        <v>6048.3927739199999</v>
      </c>
      <c r="F717">
        <v>347.2</v>
      </c>
      <c r="G717">
        <v>-37.392939744839097</v>
      </c>
      <c r="H717">
        <v>-5.4493780795587101</v>
      </c>
      <c r="I717">
        <v>-17.906012181324499</v>
      </c>
      <c r="J717">
        <v>-7.7922522017585703</v>
      </c>
      <c r="K717">
        <v>376.54535437568001</v>
      </c>
      <c r="M717">
        <v>13.2753036456592</v>
      </c>
      <c r="O717">
        <v>22.350230414746498</v>
      </c>
      <c r="P717">
        <v>3.3333333333333202</v>
      </c>
    </row>
    <row r="718" spans="1:17" x14ac:dyDescent="0.3">
      <c r="A718" t="s">
        <v>1575</v>
      </c>
      <c r="B718" t="s">
        <v>1576</v>
      </c>
      <c r="C718" t="s">
        <v>3123</v>
      </c>
      <c r="D718" t="s">
        <v>1304</v>
      </c>
      <c r="E718">
        <v>6005.2109044199997</v>
      </c>
      <c r="F718">
        <v>928.2</v>
      </c>
      <c r="G718">
        <v>-24.2620390816572</v>
      </c>
      <c r="H718">
        <v>-1.4554070506686601</v>
      </c>
      <c r="I718">
        <v>3.66860068463982</v>
      </c>
      <c r="J718">
        <v>-0.90004065848248005</v>
      </c>
      <c r="K718">
        <v>910.30186589436505</v>
      </c>
      <c r="L718">
        <v>829.68034606764104</v>
      </c>
      <c r="M718">
        <v>41.179302605001403</v>
      </c>
      <c r="N718">
        <v>0.72867325242794501</v>
      </c>
      <c r="O718">
        <v>14.9051928463693</v>
      </c>
      <c r="P718">
        <v>52.064220183486199</v>
      </c>
      <c r="Q718">
        <v>0.122520603381754</v>
      </c>
    </row>
    <row r="719" spans="1:17" hidden="1" x14ac:dyDescent="0.3">
      <c r="A719" t="s">
        <v>1577</v>
      </c>
      <c r="B719" t="s">
        <v>1578</v>
      </c>
      <c r="C719" t="s">
        <v>3127</v>
      </c>
      <c r="D719" t="s">
        <v>250</v>
      </c>
      <c r="E719">
        <v>5987.4416324699996</v>
      </c>
      <c r="F719">
        <v>5471.85</v>
      </c>
      <c r="G719">
        <v>84.248573898179103</v>
      </c>
      <c r="H719">
        <v>4.6644822093831904</v>
      </c>
      <c r="I719">
        <v>23.067774007945001</v>
      </c>
      <c r="J719">
        <v>1.5558647974978801</v>
      </c>
      <c r="K719">
        <v>5295.5530250899801</v>
      </c>
      <c r="L719">
        <v>4475.3046021009504</v>
      </c>
      <c r="M719">
        <v>57.131418305028099</v>
      </c>
      <c r="N719">
        <v>0.882728529371132</v>
      </c>
      <c r="O719">
        <v>5.4487970247722304</v>
      </c>
      <c r="P719">
        <v>118.00199203187201</v>
      </c>
      <c r="Q719">
        <v>0.156691948801881</v>
      </c>
    </row>
    <row r="720" spans="1:17" x14ac:dyDescent="0.3">
      <c r="A720" t="s">
        <v>1579</v>
      </c>
      <c r="B720" t="s">
        <v>1580</v>
      </c>
      <c r="C720" t="s">
        <v>594</v>
      </c>
      <c r="D720" t="s">
        <v>458</v>
      </c>
      <c r="E720">
        <v>5913.4457102449996</v>
      </c>
      <c r="F720">
        <v>1966.45</v>
      </c>
      <c r="G720">
        <v>27.452741617451402</v>
      </c>
      <c r="H720">
        <v>-5.4967480875338197E-2</v>
      </c>
      <c r="I720">
        <v>23.741070229799298</v>
      </c>
      <c r="J720">
        <v>1.5475497119100701</v>
      </c>
      <c r="K720">
        <v>2055.3016160372299</v>
      </c>
      <c r="L720">
        <v>1786.0035929851099</v>
      </c>
      <c r="M720">
        <v>40.555647306899601</v>
      </c>
      <c r="N720">
        <v>0.38276375856639999</v>
      </c>
      <c r="O720">
        <v>26.776678786645899</v>
      </c>
      <c r="P720">
        <v>83.480289246559295</v>
      </c>
      <c r="Q720">
        <v>-9.4755848170456E-2</v>
      </c>
    </row>
    <row r="721" spans="1:17" hidden="1" x14ac:dyDescent="0.3">
      <c r="A721" t="s">
        <v>1581</v>
      </c>
      <c r="B721" t="s">
        <v>1582</v>
      </c>
      <c r="C721" t="s">
        <v>3127</v>
      </c>
      <c r="D721" t="s">
        <v>377</v>
      </c>
      <c r="E721">
        <v>5883.9162112499998</v>
      </c>
      <c r="F721">
        <v>987.25</v>
      </c>
      <c r="G721">
        <v>104.196525521927</v>
      </c>
      <c r="H721">
        <v>17.346225505291699</v>
      </c>
      <c r="I721">
        <v>47.817160812748</v>
      </c>
      <c r="J721">
        <v>2.41477621338603</v>
      </c>
      <c r="K721">
        <v>855.84845809602803</v>
      </c>
      <c r="L721">
        <v>666.64687574451204</v>
      </c>
      <c r="M721">
        <v>55.3136809399345</v>
      </c>
      <c r="N721">
        <v>1.61077049723232</v>
      </c>
      <c r="O721">
        <v>3.6009116231957301</v>
      </c>
      <c r="P721">
        <v>227.391808986901</v>
      </c>
      <c r="Q721">
        <v>0.17333520580151901</v>
      </c>
    </row>
    <row r="722" spans="1:17" x14ac:dyDescent="0.3">
      <c r="A722" t="s">
        <v>1583</v>
      </c>
      <c r="B722" t="s">
        <v>1584</v>
      </c>
      <c r="C722" t="s">
        <v>3124</v>
      </c>
      <c r="D722" t="s">
        <v>1585</v>
      </c>
      <c r="E722">
        <v>5876.2313703899999</v>
      </c>
      <c r="F722">
        <v>431.1</v>
      </c>
      <c r="G722">
        <v>-16.3440732929785</v>
      </c>
      <c r="H722">
        <v>-10.5086041843131</v>
      </c>
      <c r="I722">
        <v>-21.4080047795984</v>
      </c>
      <c r="J722">
        <v>-8.5010734402225694</v>
      </c>
      <c r="K722">
        <v>482.49748833362702</v>
      </c>
      <c r="L722">
        <v>465.67814609436903</v>
      </c>
      <c r="M722">
        <v>22.462163256907999</v>
      </c>
      <c r="N722">
        <v>1.1963603491577</v>
      </c>
      <c r="O722">
        <v>33.820459290187799</v>
      </c>
      <c r="P722">
        <v>16.829268292682901</v>
      </c>
    </row>
    <row r="723" spans="1:17" hidden="1" x14ac:dyDescent="0.3">
      <c r="A723" t="s">
        <v>1586</v>
      </c>
      <c r="B723" t="s">
        <v>1587</v>
      </c>
      <c r="C723" t="s">
        <v>3124</v>
      </c>
      <c r="D723" t="s">
        <v>51</v>
      </c>
      <c r="E723">
        <v>5873.39829568</v>
      </c>
      <c r="F723">
        <v>1350.4</v>
      </c>
      <c r="G723">
        <v>-9.6946411188372803</v>
      </c>
      <c r="H723">
        <v>1.4798805616716599</v>
      </c>
      <c r="I723">
        <v>7.6700228860656399</v>
      </c>
      <c r="J723">
        <v>0.75760694248646798</v>
      </c>
      <c r="K723">
        <v>1334.5343550024199</v>
      </c>
      <c r="M723">
        <v>47.656391690616097</v>
      </c>
      <c r="N723">
        <v>0.76845493722512004</v>
      </c>
      <c r="O723">
        <v>11.885367298578201</v>
      </c>
      <c r="P723">
        <v>39.216494845360799</v>
      </c>
    </row>
    <row r="724" spans="1:17" hidden="1" x14ac:dyDescent="0.3">
      <c r="A724" t="s">
        <v>1588</v>
      </c>
      <c r="B724" t="s">
        <v>1589</v>
      </c>
      <c r="C724" t="s">
        <v>3124</v>
      </c>
      <c r="D724" t="s">
        <v>128</v>
      </c>
      <c r="E724">
        <v>5872.1729876899999</v>
      </c>
      <c r="F724">
        <v>151.57</v>
      </c>
      <c r="G724">
        <v>-35.705194073407199</v>
      </c>
      <c r="H724">
        <v>5.1120307519989598</v>
      </c>
      <c r="I724">
        <v>-16.218266509892601</v>
      </c>
      <c r="J724">
        <v>-1.18386167106428</v>
      </c>
      <c r="K724">
        <v>154.36062726769799</v>
      </c>
      <c r="M724">
        <v>40.715801134092303</v>
      </c>
      <c r="N724">
        <v>0.697346781145747</v>
      </c>
      <c r="O724">
        <v>30.302830375404099</v>
      </c>
      <c r="P724">
        <v>12.274074074074001</v>
      </c>
    </row>
    <row r="725" spans="1:17" x14ac:dyDescent="0.3">
      <c r="A725" t="s">
        <v>1590</v>
      </c>
      <c r="B725" t="s">
        <v>1591</v>
      </c>
      <c r="C725" t="s">
        <v>3113</v>
      </c>
      <c r="D725" t="s">
        <v>977</v>
      </c>
      <c r="E725">
        <v>5868.7682908050001</v>
      </c>
      <c r="F725">
        <v>683.55</v>
      </c>
      <c r="G725">
        <v>89.936687162177506</v>
      </c>
      <c r="H725">
        <v>-17.824457531272799</v>
      </c>
      <c r="I725">
        <v>135.48992266416701</v>
      </c>
      <c r="J725">
        <v>2.15379930383475</v>
      </c>
      <c r="K725">
        <v>640.04575552078404</v>
      </c>
      <c r="L725">
        <v>461.566715783066</v>
      </c>
      <c r="M725">
        <v>46.215947075907202</v>
      </c>
      <c r="N725">
        <v>0.13433001925878901</v>
      </c>
      <c r="O725">
        <v>27.832638431716699</v>
      </c>
      <c r="P725">
        <v>216.75162187210299</v>
      </c>
      <c r="Q725">
        <v>6.9883608101521999E-2</v>
      </c>
    </row>
    <row r="726" spans="1:17" hidden="1" x14ac:dyDescent="0.3">
      <c r="A726" t="s">
        <v>1592</v>
      </c>
      <c r="B726" t="s">
        <v>1593</v>
      </c>
      <c r="C726" t="s">
        <v>3127</v>
      </c>
      <c r="D726" t="s">
        <v>278</v>
      </c>
      <c r="E726">
        <v>5862.9174847499999</v>
      </c>
      <c r="F726">
        <v>485.7</v>
      </c>
      <c r="G726">
        <v>306.80399795144598</v>
      </c>
      <c r="H726">
        <v>-13.891385087874699</v>
      </c>
      <c r="I726">
        <v>185.17522161086299</v>
      </c>
      <c r="J726">
        <v>-0.12822611159302799</v>
      </c>
      <c r="K726">
        <v>438.65641691767797</v>
      </c>
      <c r="L726">
        <v>279.10755566259297</v>
      </c>
      <c r="M726">
        <v>40.090196027808098</v>
      </c>
      <c r="N726">
        <v>0.19247533738027001</v>
      </c>
      <c r="O726">
        <v>23.533045089561401</v>
      </c>
      <c r="P726">
        <v>374.223784417106</v>
      </c>
      <c r="Q726">
        <v>0.234902112360204</v>
      </c>
    </row>
    <row r="727" spans="1:17" hidden="1" x14ac:dyDescent="0.3">
      <c r="A727" t="s">
        <v>1594</v>
      </c>
      <c r="B727" t="s">
        <v>1595</v>
      </c>
      <c r="C727" t="s">
        <v>3127</v>
      </c>
      <c r="D727" t="s">
        <v>120</v>
      </c>
      <c r="E727">
        <v>5842.8775702530002</v>
      </c>
      <c r="F727">
        <v>45.93</v>
      </c>
      <c r="G727">
        <v>-12.2842541803373</v>
      </c>
      <c r="H727">
        <v>-6.8047206891675396</v>
      </c>
      <c r="I727">
        <v>14.1827951766289</v>
      </c>
      <c r="J727">
        <v>-6.2295160475948101</v>
      </c>
      <c r="K727">
        <v>45.147353912056403</v>
      </c>
      <c r="L727">
        <v>38.3355286135249</v>
      </c>
      <c r="N727">
        <v>0.60866864744085503</v>
      </c>
      <c r="O727">
        <v>19.203135205747799</v>
      </c>
      <c r="P727">
        <v>68.241758241758205</v>
      </c>
    </row>
    <row r="728" spans="1:17" x14ac:dyDescent="0.3">
      <c r="A728" t="s">
        <v>1596</v>
      </c>
      <c r="B728" t="s">
        <v>1597</v>
      </c>
      <c r="C728" t="s">
        <v>3126</v>
      </c>
      <c r="D728" t="s">
        <v>278</v>
      </c>
      <c r="E728">
        <v>5812.3155102000001</v>
      </c>
      <c r="F728">
        <v>607</v>
      </c>
      <c r="G728">
        <v>-23.591915092100301</v>
      </c>
      <c r="H728">
        <v>-7.9857022842595597</v>
      </c>
      <c r="I728">
        <v>10.5861844275449</v>
      </c>
      <c r="J728">
        <v>-0.46705343915681902</v>
      </c>
      <c r="K728">
        <v>618.64576666352696</v>
      </c>
      <c r="L728">
        <v>581.45833718766005</v>
      </c>
      <c r="M728">
        <v>31.376281540163301</v>
      </c>
      <c r="N728">
        <v>0.44772425459356502</v>
      </c>
      <c r="O728">
        <v>19.736408566721501</v>
      </c>
      <c r="P728">
        <v>39.556270835728199</v>
      </c>
      <c r="Q728">
        <v>3.1155264319110001E-2</v>
      </c>
    </row>
    <row r="729" spans="1:17" x14ac:dyDescent="0.3">
      <c r="A729" t="s">
        <v>1598</v>
      </c>
      <c r="B729" t="s">
        <v>1599</v>
      </c>
      <c r="C729" t="s">
        <v>3123</v>
      </c>
      <c r="D729" t="s">
        <v>594</v>
      </c>
      <c r="E729">
        <v>5802.1951347000004</v>
      </c>
      <c r="F729">
        <v>330.6</v>
      </c>
      <c r="G729">
        <v>-18.291345491512399</v>
      </c>
      <c r="H729">
        <v>-7.1536588486439703</v>
      </c>
      <c r="I729">
        <v>-5.5323864068753998</v>
      </c>
      <c r="J729">
        <v>-2.77382914399481</v>
      </c>
      <c r="K729">
        <v>353.18639055923597</v>
      </c>
      <c r="L729">
        <v>335.993235109176</v>
      </c>
      <c r="M729">
        <v>34.0923206661816</v>
      </c>
      <c r="N729">
        <v>0.58584482886026401</v>
      </c>
      <c r="O729">
        <v>32.577132486388301</v>
      </c>
      <c r="P729">
        <v>32.744428829552298</v>
      </c>
      <c r="Q729">
        <v>0.101882998700026</v>
      </c>
    </row>
    <row r="730" spans="1:17" x14ac:dyDescent="0.3">
      <c r="A730" t="s">
        <v>1600</v>
      </c>
      <c r="B730" t="s">
        <v>1601</v>
      </c>
      <c r="C730" t="s">
        <v>3118</v>
      </c>
      <c r="D730" t="s">
        <v>267</v>
      </c>
      <c r="E730">
        <v>5801.3762888000001</v>
      </c>
      <c r="F730">
        <v>2130.25</v>
      </c>
      <c r="G730">
        <v>-31.0362802384928</v>
      </c>
      <c r="H730">
        <v>-16.057606698847199</v>
      </c>
      <c r="I730">
        <v>5.4929463951546698</v>
      </c>
      <c r="J730">
        <v>-1.8019192577437999</v>
      </c>
      <c r="K730">
        <v>2332.77254547865</v>
      </c>
      <c r="L730">
        <v>2295.1214755216602</v>
      </c>
      <c r="M730">
        <v>20.175290745432999</v>
      </c>
      <c r="N730">
        <v>0.44393972146571897</v>
      </c>
      <c r="O730">
        <v>31.1583147517896</v>
      </c>
      <c r="P730">
        <v>23.851744186046499</v>
      </c>
      <c r="Q730">
        <v>6.6012709528661007E-2</v>
      </c>
    </row>
    <row r="731" spans="1:17" x14ac:dyDescent="0.3">
      <c r="A731" t="s">
        <v>1602</v>
      </c>
      <c r="B731" t="s">
        <v>1603</v>
      </c>
      <c r="C731" t="s">
        <v>3115</v>
      </c>
      <c r="D731" t="s">
        <v>48</v>
      </c>
      <c r="E731">
        <v>5798.2477247799998</v>
      </c>
      <c r="F731">
        <v>766.3</v>
      </c>
      <c r="G731">
        <v>60.997822708321699</v>
      </c>
      <c r="H731">
        <v>2.0540374557155499</v>
      </c>
      <c r="I731">
        <v>5.6530725086439304</v>
      </c>
      <c r="J731">
        <v>6.7775282510487704</v>
      </c>
      <c r="K731">
        <v>762.76392724914899</v>
      </c>
      <c r="L731">
        <v>707.10386899992898</v>
      </c>
      <c r="M731">
        <v>60.473819768978402</v>
      </c>
      <c r="N731">
        <v>0.79923884612365204</v>
      </c>
      <c r="O731">
        <v>22.249771629909901</v>
      </c>
      <c r="P731">
        <v>91.574999999999903</v>
      </c>
      <c r="Q731">
        <v>0.17985170563845099</v>
      </c>
    </row>
    <row r="732" spans="1:17" hidden="1" x14ac:dyDescent="0.3">
      <c r="A732" t="s">
        <v>1604</v>
      </c>
      <c r="B732" t="s">
        <v>1605</v>
      </c>
      <c r="C732" t="s">
        <v>3127</v>
      </c>
      <c r="D732" t="s">
        <v>465</v>
      </c>
      <c r="E732">
        <v>5778.5909070600001</v>
      </c>
      <c r="F732">
        <v>400.85</v>
      </c>
      <c r="G732">
        <v>-33.367701601953797</v>
      </c>
      <c r="H732">
        <v>-2.9859743852053802</v>
      </c>
      <c r="I732">
        <v>-21.9089322752206</v>
      </c>
      <c r="J732">
        <v>-2.8582677561083498</v>
      </c>
      <c r="K732">
        <v>406.592331637722</v>
      </c>
      <c r="L732">
        <v>426.11188458148501</v>
      </c>
      <c r="M732">
        <v>40.223538072031097</v>
      </c>
      <c r="N732">
        <v>0.52160006714144203</v>
      </c>
      <c r="O732">
        <v>40.838218785081601</v>
      </c>
      <c r="P732">
        <v>6.0449735449735504</v>
      </c>
      <c r="Q732">
        <v>-4.8942166487068998E-2</v>
      </c>
    </row>
    <row r="733" spans="1:17" x14ac:dyDescent="0.3">
      <c r="A733" t="s">
        <v>1606</v>
      </c>
      <c r="B733" t="s">
        <v>1607</v>
      </c>
      <c r="C733" t="s">
        <v>3113</v>
      </c>
      <c r="D733" t="s">
        <v>748</v>
      </c>
      <c r="E733">
        <v>5776.41223601</v>
      </c>
      <c r="F733">
        <v>118.43</v>
      </c>
      <c r="G733">
        <v>-41.965256552026801</v>
      </c>
      <c r="H733">
        <v>-3.30472068916754</v>
      </c>
      <c r="I733">
        <v>-21.548858746524001</v>
      </c>
      <c r="J733">
        <v>-0.75078098434190799</v>
      </c>
      <c r="K733">
        <v>125.118160610902</v>
      </c>
      <c r="L733">
        <v>133.968623281416</v>
      </c>
      <c r="M733">
        <v>36.694099459196103</v>
      </c>
      <c r="N733">
        <v>0.89069182074593001</v>
      </c>
      <c r="O733">
        <v>37.549607362999197</v>
      </c>
      <c r="P733">
        <v>8.15525114155251</v>
      </c>
      <c r="Q733">
        <v>-0.108885952189871</v>
      </c>
    </row>
    <row r="734" spans="1:17" hidden="1" x14ac:dyDescent="0.3">
      <c r="A734" t="s">
        <v>1608</v>
      </c>
      <c r="B734" t="s">
        <v>1609</v>
      </c>
      <c r="C734" t="s">
        <v>3114</v>
      </c>
      <c r="D734" t="s">
        <v>125</v>
      </c>
      <c r="E734">
        <v>5767.9362873</v>
      </c>
      <c r="F734">
        <v>462.9</v>
      </c>
      <c r="G734">
        <v>0.45944190260896101</v>
      </c>
      <c r="H734">
        <v>12.020905284235999</v>
      </c>
      <c r="I734">
        <v>37.0895832180789</v>
      </c>
      <c r="J734">
        <v>-4.3566700352848899</v>
      </c>
      <c r="K734">
        <v>405.20389930138498</v>
      </c>
      <c r="M734">
        <v>46.801933933756601</v>
      </c>
      <c r="N734">
        <v>1.2313379631146899</v>
      </c>
      <c r="O734">
        <v>5.20630805789588</v>
      </c>
      <c r="P734">
        <v>53.7618335824613</v>
      </c>
    </row>
    <row r="735" spans="1:17" x14ac:dyDescent="0.3">
      <c r="A735" t="s">
        <v>1610</v>
      </c>
      <c r="B735" t="s">
        <v>1611</v>
      </c>
      <c r="C735" t="s">
        <v>3116</v>
      </c>
      <c r="D735" t="s">
        <v>250</v>
      </c>
      <c r="E735">
        <v>5760.5506342999997</v>
      </c>
      <c r="F735">
        <v>671</v>
      </c>
      <c r="G735">
        <v>59.897703818455703</v>
      </c>
      <c r="H735">
        <v>21.859566284215099</v>
      </c>
      <c r="I735">
        <v>42.903715106911498</v>
      </c>
      <c r="J735">
        <v>12.739234438556499</v>
      </c>
      <c r="K735">
        <v>573.75478859434998</v>
      </c>
      <c r="L735">
        <v>478.71499095793598</v>
      </c>
      <c r="M735">
        <v>65.411565714870093</v>
      </c>
      <c r="N735">
        <v>0.92900673087021102</v>
      </c>
      <c r="O735">
        <v>2.5335320417287699</v>
      </c>
      <c r="P735">
        <v>95.001453065969102</v>
      </c>
    </row>
    <row r="736" spans="1:17" x14ac:dyDescent="0.3">
      <c r="A736" t="s">
        <v>1612</v>
      </c>
      <c r="B736" t="s">
        <v>1613</v>
      </c>
      <c r="C736" t="s">
        <v>3124</v>
      </c>
      <c r="D736" t="s">
        <v>890</v>
      </c>
      <c r="E736">
        <v>5743.183642938</v>
      </c>
      <c r="F736">
        <v>32.409999999999997</v>
      </c>
      <c r="G736">
        <v>-45.219792746080401</v>
      </c>
      <c r="H736">
        <v>-8.6273383699941792</v>
      </c>
      <c r="I736">
        <v>-38.055707687057101</v>
      </c>
      <c r="J736">
        <v>-0.90233626070316997</v>
      </c>
      <c r="K736">
        <v>35.372609130121603</v>
      </c>
      <c r="L736">
        <v>40.299887671831101</v>
      </c>
      <c r="M736">
        <v>30.422721675521601</v>
      </c>
      <c r="N736">
        <v>0.43495414293317602</v>
      </c>
      <c r="O736">
        <v>66.615242209194705</v>
      </c>
      <c r="P736">
        <v>14.0795494544174</v>
      </c>
      <c r="Q736">
        <v>-1.1667622129509E-2</v>
      </c>
    </row>
    <row r="737" spans="1:17" hidden="1" x14ac:dyDescent="0.3">
      <c r="A737" t="s">
        <v>1614</v>
      </c>
      <c r="B737" t="s">
        <v>1615</v>
      </c>
      <c r="C737" t="s">
        <v>3127</v>
      </c>
      <c r="D737" t="s">
        <v>289</v>
      </c>
      <c r="E737">
        <v>5714.9504155349996</v>
      </c>
      <c r="F737">
        <v>1354.05</v>
      </c>
      <c r="G737">
        <v>616.81682108256803</v>
      </c>
      <c r="H737">
        <v>18.8180863283763</v>
      </c>
      <c r="I737">
        <v>91.138233777719904</v>
      </c>
      <c r="J737">
        <v>10.140537768341</v>
      </c>
      <c r="K737">
        <v>1064.7547077592601</v>
      </c>
      <c r="L737">
        <v>720.59581027106697</v>
      </c>
      <c r="M737">
        <v>66.7025047647642</v>
      </c>
      <c r="N737">
        <v>1.5272930379076199</v>
      </c>
      <c r="O737">
        <v>0</v>
      </c>
      <c r="P737">
        <v>686.09579100145095</v>
      </c>
      <c r="Q737">
        <v>0.21588408757705399</v>
      </c>
    </row>
    <row r="738" spans="1:17" x14ac:dyDescent="0.3">
      <c r="A738" t="s">
        <v>1616</v>
      </c>
      <c r="B738" t="s">
        <v>1617</v>
      </c>
      <c r="C738" t="s">
        <v>3123</v>
      </c>
      <c r="D738" t="s">
        <v>1618</v>
      </c>
      <c r="E738">
        <v>5710.3895119250001</v>
      </c>
      <c r="F738">
        <v>437.35</v>
      </c>
      <c r="G738">
        <v>-19.192371243436199</v>
      </c>
      <c r="H738">
        <v>-8.6092892170863191</v>
      </c>
      <c r="I738">
        <v>-24.343258691091599</v>
      </c>
      <c r="J738">
        <v>-1.16385502729541</v>
      </c>
      <c r="K738">
        <v>471.55640311163899</v>
      </c>
      <c r="L738">
        <v>493.63846494111198</v>
      </c>
      <c r="M738">
        <v>31.988307837877802</v>
      </c>
      <c r="N738">
        <v>0.47733901120644401</v>
      </c>
      <c r="O738">
        <v>53.046758888761801</v>
      </c>
      <c r="P738">
        <v>8.7529528782792596</v>
      </c>
      <c r="Q738">
        <v>-2.2665491095411001E-2</v>
      </c>
    </row>
    <row r="739" spans="1:17" x14ac:dyDescent="0.3">
      <c r="A739" t="s">
        <v>1619</v>
      </c>
      <c r="B739" t="s">
        <v>1620</v>
      </c>
      <c r="C739" t="s">
        <v>3110</v>
      </c>
      <c r="D739" t="s">
        <v>278</v>
      </c>
      <c r="E739">
        <v>5704.3005918449999</v>
      </c>
      <c r="F739">
        <v>1158.45</v>
      </c>
      <c r="G739">
        <v>62.789851290861698</v>
      </c>
      <c r="H739">
        <v>-14.153738944892799</v>
      </c>
      <c r="I739">
        <v>4.9113488891681003</v>
      </c>
      <c r="J739">
        <v>-6.4312191218645101</v>
      </c>
      <c r="K739">
        <v>1276.41214221923</v>
      </c>
      <c r="L739">
        <v>1103.27169257578</v>
      </c>
      <c r="M739">
        <v>18.9752341338253</v>
      </c>
      <c r="N739">
        <v>0.58059849415888898</v>
      </c>
      <c r="O739">
        <v>30.653027752600401</v>
      </c>
      <c r="P739">
        <v>93.075000000000003</v>
      </c>
      <c r="Q739">
        <v>6.6411127849644994E-2</v>
      </c>
    </row>
    <row r="740" spans="1:17" hidden="1" x14ac:dyDescent="0.3">
      <c r="A740" t="s">
        <v>1621</v>
      </c>
      <c r="B740" t="s">
        <v>1622</v>
      </c>
      <c r="C740" t="s">
        <v>3127</v>
      </c>
      <c r="D740" t="s">
        <v>21</v>
      </c>
      <c r="E740">
        <v>5650.1725331999996</v>
      </c>
      <c r="F740">
        <v>477.6</v>
      </c>
      <c r="G740">
        <v>-31.522357762016998</v>
      </c>
      <c r="H740">
        <v>6.8843774903547201</v>
      </c>
      <c r="I740">
        <v>-3.1492359923904201</v>
      </c>
      <c r="J740">
        <v>-2.6576224647189601</v>
      </c>
      <c r="K740">
        <v>496.25188870256397</v>
      </c>
      <c r="L740">
        <v>479.70413751132998</v>
      </c>
      <c r="M740">
        <v>36.482785467552702</v>
      </c>
      <c r="N740">
        <v>1.1625450666614601</v>
      </c>
      <c r="O740">
        <v>25.418760469011701</v>
      </c>
      <c r="P740">
        <v>22.430146116380399</v>
      </c>
      <c r="Q740">
        <v>7.7317497371324997E-2</v>
      </c>
    </row>
    <row r="741" spans="1:17" x14ac:dyDescent="0.3">
      <c r="A741" t="s">
        <v>1623</v>
      </c>
      <c r="B741" t="s">
        <v>1624</v>
      </c>
      <c r="C741" t="s">
        <v>3116</v>
      </c>
      <c r="D741" t="s">
        <v>171</v>
      </c>
      <c r="E741">
        <v>5641.4689980000003</v>
      </c>
      <c r="F741">
        <v>622.5</v>
      </c>
      <c r="G741">
        <v>31.979412230395798</v>
      </c>
      <c r="H741">
        <v>4.58272449517548</v>
      </c>
      <c r="I741">
        <v>13.6416120105497</v>
      </c>
      <c r="J741">
        <v>4.26007510265931</v>
      </c>
      <c r="K741">
        <v>623.46157807642805</v>
      </c>
      <c r="L741">
        <v>570.04320754199796</v>
      </c>
      <c r="M741">
        <v>47.775488104716402</v>
      </c>
      <c r="N741">
        <v>0.79745667197743997</v>
      </c>
      <c r="O741">
        <v>15.9357429718875</v>
      </c>
      <c r="P741">
        <v>63.794237600315697</v>
      </c>
    </row>
    <row r="742" spans="1:17" hidden="1" x14ac:dyDescent="0.3">
      <c r="A742" t="s">
        <v>1625</v>
      </c>
      <c r="B742" t="s">
        <v>1626</v>
      </c>
      <c r="C742" t="s">
        <v>3127</v>
      </c>
      <c r="D742" t="s">
        <v>51</v>
      </c>
      <c r="E742">
        <v>5614.50653375</v>
      </c>
      <c r="F742">
        <v>797.45</v>
      </c>
      <c r="G742">
        <v>54.092538602916399</v>
      </c>
      <c r="H742">
        <v>29.383734645343502</v>
      </c>
      <c r="I742">
        <v>28.021755177967201</v>
      </c>
      <c r="J742">
        <v>-2.5188942998569401</v>
      </c>
      <c r="K742">
        <v>680.45124394237996</v>
      </c>
      <c r="L742">
        <v>571.16185425647097</v>
      </c>
      <c r="M742">
        <v>63.513612297864597</v>
      </c>
      <c r="N742">
        <v>2.8495627483036499</v>
      </c>
      <c r="O742">
        <v>13.9507179133488</v>
      </c>
      <c r="P742">
        <v>99.862155388471095</v>
      </c>
      <c r="Q742">
        <v>0.13741596764043701</v>
      </c>
    </row>
    <row r="743" spans="1:17" hidden="1" x14ac:dyDescent="0.3">
      <c r="A743" t="s">
        <v>1627</v>
      </c>
      <c r="B743" t="s">
        <v>1628</v>
      </c>
      <c r="C743" t="s">
        <v>3127</v>
      </c>
      <c r="D743" t="s">
        <v>261</v>
      </c>
      <c r="E743">
        <v>5595.9627600000003</v>
      </c>
      <c r="F743">
        <v>2886.6</v>
      </c>
      <c r="G743">
        <v>294.696658636319</v>
      </c>
      <c r="H743">
        <v>5.3837528310816802</v>
      </c>
      <c r="I743">
        <v>76.590899254810694</v>
      </c>
      <c r="J743">
        <v>4.0478581027564804</v>
      </c>
      <c r="K743">
        <v>2737.5635179055698</v>
      </c>
      <c r="L743">
        <v>2022.71204322118</v>
      </c>
      <c r="M743">
        <v>60.210618950871897</v>
      </c>
      <c r="N743">
        <v>0.95983262598835795</v>
      </c>
      <c r="O743">
        <v>23.9174114875632</v>
      </c>
      <c r="P743">
        <v>343.80781550288202</v>
      </c>
      <c r="Q743">
        <v>0.32176528891349998</v>
      </c>
    </row>
    <row r="744" spans="1:17" x14ac:dyDescent="0.3">
      <c r="A744" t="s">
        <v>1629</v>
      </c>
      <c r="B744" t="s">
        <v>1630</v>
      </c>
      <c r="C744" t="s">
        <v>3114</v>
      </c>
      <c r="D744" t="s">
        <v>237</v>
      </c>
      <c r="E744">
        <v>5553.2844437200001</v>
      </c>
      <c r="F744">
        <v>287.8</v>
      </c>
      <c r="G744">
        <v>16.302895825373302</v>
      </c>
      <c r="H744">
        <v>-2.6370173703614101E-2</v>
      </c>
      <c r="I744">
        <v>13.8060911748083</v>
      </c>
      <c r="J744">
        <v>-1.80516709000458</v>
      </c>
      <c r="K744">
        <v>285.71447232302302</v>
      </c>
      <c r="L744">
        <v>253.41094796850001</v>
      </c>
      <c r="M744">
        <v>35.591898403473799</v>
      </c>
      <c r="N744">
        <v>0.35319878447877301</v>
      </c>
      <c r="O744">
        <v>14.628214037526</v>
      </c>
      <c r="P744">
        <v>58.088437242515703</v>
      </c>
      <c r="Q744">
        <v>0.12844345864654599</v>
      </c>
    </row>
    <row r="745" spans="1:17" x14ac:dyDescent="0.3">
      <c r="A745" t="s">
        <v>1631</v>
      </c>
      <c r="B745" t="s">
        <v>1632</v>
      </c>
      <c r="C745" t="s">
        <v>3118</v>
      </c>
      <c r="D745" t="s">
        <v>200</v>
      </c>
      <c r="E745">
        <v>5552.3116413899997</v>
      </c>
      <c r="F745">
        <v>455.55</v>
      </c>
      <c r="G745">
        <v>1.7382281983732</v>
      </c>
      <c r="H745">
        <v>0.119266685898215</v>
      </c>
      <c r="I745">
        <v>-2.4597655276975701</v>
      </c>
      <c r="J745">
        <v>0.39848958185433397</v>
      </c>
      <c r="K745">
        <v>471.74064137218602</v>
      </c>
      <c r="L745">
        <v>441.52802869823802</v>
      </c>
      <c r="M745">
        <v>40.099364444185298</v>
      </c>
      <c r="N745">
        <v>0.50390194707781599</v>
      </c>
      <c r="O745">
        <v>19.0868181319284</v>
      </c>
      <c r="P745">
        <v>44.0246601327853</v>
      </c>
      <c r="Q745">
        <v>0.16936647788842299</v>
      </c>
    </row>
    <row r="746" spans="1:17" x14ac:dyDescent="0.3">
      <c r="A746" t="s">
        <v>1633</v>
      </c>
      <c r="B746" t="s">
        <v>1634</v>
      </c>
      <c r="C746" t="s">
        <v>3117</v>
      </c>
      <c r="D746" t="s">
        <v>927</v>
      </c>
      <c r="E746">
        <v>5533.2835444530001</v>
      </c>
      <c r="F746">
        <v>186.93</v>
      </c>
      <c r="G746">
        <v>5.4077726841586902</v>
      </c>
      <c r="H746">
        <v>-6.6231430075898601</v>
      </c>
      <c r="I746">
        <v>-24.4888466091287</v>
      </c>
      <c r="J746">
        <v>7.6230660271998296</v>
      </c>
      <c r="K746">
        <v>198.562946632387</v>
      </c>
      <c r="L746">
        <v>197.85281104896899</v>
      </c>
      <c r="M746">
        <v>48.823034813869199</v>
      </c>
      <c r="N746">
        <v>0.74534159118821997</v>
      </c>
      <c r="O746">
        <v>36.200716845878098</v>
      </c>
      <c r="P746">
        <v>38.364174685418199</v>
      </c>
      <c r="Q746">
        <v>3.4671003241605998E-2</v>
      </c>
    </row>
    <row r="747" spans="1:17" x14ac:dyDescent="0.3">
      <c r="A747" t="s">
        <v>1635</v>
      </c>
      <c r="B747" t="s">
        <v>1636</v>
      </c>
      <c r="C747" t="s">
        <v>3126</v>
      </c>
      <c r="D747" t="s">
        <v>473</v>
      </c>
      <c r="E747">
        <v>5506.5149056500004</v>
      </c>
      <c r="F747">
        <v>2087.25</v>
      </c>
      <c r="G747">
        <v>5.0255842785861597</v>
      </c>
      <c r="H747">
        <v>-1.9106913876656599</v>
      </c>
      <c r="I747">
        <v>27.636277543441999</v>
      </c>
      <c r="J747">
        <v>4.9257037266737296</v>
      </c>
      <c r="K747">
        <v>1914.5048083147301</v>
      </c>
      <c r="L747">
        <v>1666.3747579339099</v>
      </c>
      <c r="M747">
        <v>50.210220025411502</v>
      </c>
      <c r="N747">
        <v>0.35510009403109499</v>
      </c>
      <c r="O747">
        <v>14.5047311055216</v>
      </c>
      <c r="P747">
        <v>77.487244897959101</v>
      </c>
      <c r="Q747">
        <v>4.4387840367862003E-2</v>
      </c>
    </row>
    <row r="748" spans="1:17" x14ac:dyDescent="0.3">
      <c r="A748" t="s">
        <v>1637</v>
      </c>
      <c r="B748" t="s">
        <v>1638</v>
      </c>
      <c r="C748" t="s">
        <v>3122</v>
      </c>
      <c r="D748" t="s">
        <v>1618</v>
      </c>
      <c r="E748">
        <v>5505.2677163999997</v>
      </c>
      <c r="F748">
        <v>461</v>
      </c>
      <c r="G748">
        <v>18.7556554574</v>
      </c>
      <c r="H748">
        <v>11.469235084788201</v>
      </c>
      <c r="I748">
        <v>22.509444249547901</v>
      </c>
      <c r="J748">
        <v>3.5134691679481</v>
      </c>
      <c r="K748">
        <v>418.663380506046</v>
      </c>
      <c r="L748">
        <v>382.27333456104202</v>
      </c>
      <c r="M748">
        <v>50.070645521410697</v>
      </c>
      <c r="N748">
        <v>0.963327116525168</v>
      </c>
      <c r="O748">
        <v>0.24945770065074499</v>
      </c>
      <c r="P748">
        <v>61.612620508326003</v>
      </c>
      <c r="Q748">
        <v>5.47790572548E-2</v>
      </c>
    </row>
    <row r="749" spans="1:17" x14ac:dyDescent="0.3">
      <c r="A749" t="s">
        <v>1639</v>
      </c>
      <c r="B749" t="s">
        <v>1640</v>
      </c>
      <c r="C749" t="s">
        <v>3121</v>
      </c>
      <c r="D749" t="s">
        <v>444</v>
      </c>
      <c r="E749">
        <v>5475.079056816</v>
      </c>
      <c r="F749">
        <v>55.71</v>
      </c>
      <c r="G749">
        <v>-38.650310098067798</v>
      </c>
      <c r="H749">
        <v>-10.075713055579699</v>
      </c>
      <c r="I749">
        <v>-31.677039324472599</v>
      </c>
      <c r="J749">
        <v>-3.4138742964347601</v>
      </c>
      <c r="K749">
        <v>62.324870673777703</v>
      </c>
      <c r="L749">
        <v>66.906023974893301</v>
      </c>
      <c r="M749">
        <v>19.0395651821404</v>
      </c>
      <c r="N749">
        <v>0.33634537019487998</v>
      </c>
      <c r="O749">
        <v>75.910967510321299</v>
      </c>
      <c r="P749">
        <v>3.2814238042269301</v>
      </c>
      <c r="Q749">
        <v>-3.0158976031011999E-2</v>
      </c>
    </row>
    <row r="750" spans="1:17" x14ac:dyDescent="0.3">
      <c r="A750" t="s">
        <v>1641</v>
      </c>
      <c r="B750" t="s">
        <v>1642</v>
      </c>
      <c r="C750" t="s">
        <v>3114</v>
      </c>
      <c r="D750" t="s">
        <v>37</v>
      </c>
      <c r="E750">
        <v>5463.5444434999999</v>
      </c>
      <c r="F750">
        <v>322.25</v>
      </c>
      <c r="G750">
        <v>-17.2945528205525</v>
      </c>
      <c r="H750">
        <v>-12.106861122474699</v>
      </c>
      <c r="I750">
        <v>-19.708704789126202</v>
      </c>
      <c r="J750">
        <v>-9.5897835094711894</v>
      </c>
      <c r="K750">
        <v>374.45107691187502</v>
      </c>
      <c r="L750">
        <v>365.341380929867</v>
      </c>
      <c r="M750">
        <v>19.7502339423649</v>
      </c>
      <c r="N750">
        <v>0.45504306437859998</v>
      </c>
      <c r="O750">
        <v>50.861132660977397</v>
      </c>
      <c r="P750">
        <v>11.650944139093101</v>
      </c>
      <c r="Q750">
        <v>-2.3478716472293E-2</v>
      </c>
    </row>
    <row r="751" spans="1:17" x14ac:dyDescent="0.3">
      <c r="A751" t="s">
        <v>1643</v>
      </c>
      <c r="B751" t="s">
        <v>1644</v>
      </c>
      <c r="C751" t="s">
        <v>3122</v>
      </c>
      <c r="D751" t="s">
        <v>311</v>
      </c>
      <c r="E751">
        <v>5463.1924132800004</v>
      </c>
      <c r="F751">
        <v>2009.2</v>
      </c>
      <c r="G751">
        <v>58.158213513870301</v>
      </c>
      <c r="H751">
        <v>-7.7804488445073403</v>
      </c>
      <c r="I751">
        <v>51.081245160868001</v>
      </c>
      <c r="J751">
        <v>-15.8042444591298</v>
      </c>
      <c r="K751">
        <v>2209.2906294877098</v>
      </c>
      <c r="L751">
        <v>1787.7018037913699</v>
      </c>
      <c r="M751">
        <v>22.152440832518799</v>
      </c>
      <c r="N751">
        <v>0.91073566905343195</v>
      </c>
      <c r="O751">
        <v>30.4051363726856</v>
      </c>
      <c r="P751">
        <v>111.194618174173</v>
      </c>
      <c r="Q751">
        <v>-9.9353342804410008E-3</v>
      </c>
    </row>
    <row r="752" spans="1:17" x14ac:dyDescent="0.3">
      <c r="A752" t="s">
        <v>1645</v>
      </c>
      <c r="B752" t="s">
        <v>1646</v>
      </c>
      <c r="C752" t="s">
        <v>3126</v>
      </c>
      <c r="D752" t="s">
        <v>406</v>
      </c>
      <c r="E752">
        <v>5455.2318079999995</v>
      </c>
      <c r="F752">
        <v>111.2</v>
      </c>
      <c r="G752">
        <v>36.724240487040497</v>
      </c>
      <c r="H752">
        <v>-9.75495765599217</v>
      </c>
      <c r="I752">
        <v>-0.85940280381158995</v>
      </c>
      <c r="J752">
        <v>0.71539951733347695</v>
      </c>
      <c r="K752">
        <v>121.86998543684599</v>
      </c>
      <c r="L752">
        <v>115.30107360011</v>
      </c>
      <c r="M752">
        <v>35.269394735167602</v>
      </c>
      <c r="N752">
        <v>0.56052897860173101</v>
      </c>
      <c r="O752">
        <v>52.832733812949598</v>
      </c>
      <c r="P752">
        <v>64.497041420118293</v>
      </c>
      <c r="Q752">
        <v>6.9953237935135998E-2</v>
      </c>
    </row>
    <row r="753" spans="1:17" x14ac:dyDescent="0.3">
      <c r="A753" t="s">
        <v>1647</v>
      </c>
      <c r="B753" t="s">
        <v>1648</v>
      </c>
      <c r="C753" t="s">
        <v>3126</v>
      </c>
      <c r="D753" t="s">
        <v>278</v>
      </c>
      <c r="E753">
        <v>5442.7457775779903</v>
      </c>
      <c r="F753">
        <v>161.82</v>
      </c>
      <c r="G753">
        <v>-21.986324910209898</v>
      </c>
      <c r="H753">
        <v>-5.23526387705712</v>
      </c>
      <c r="I753">
        <v>-14.9462434821322</v>
      </c>
      <c r="J753">
        <v>-0.49212851353892001</v>
      </c>
      <c r="K753">
        <v>169.031191239458</v>
      </c>
      <c r="L753">
        <v>167.572738910032</v>
      </c>
      <c r="M753">
        <v>38.772664543117997</v>
      </c>
      <c r="N753">
        <v>0.67255011230401995</v>
      </c>
      <c r="O753">
        <v>35.706340378198</v>
      </c>
      <c r="P753">
        <v>24.429065743944602</v>
      </c>
      <c r="Q753">
        <v>-4.9888229409017E-2</v>
      </c>
    </row>
    <row r="754" spans="1:17" hidden="1" x14ac:dyDescent="0.3">
      <c r="A754" t="s">
        <v>1649</v>
      </c>
      <c r="B754" t="s">
        <v>1650</v>
      </c>
      <c r="C754" t="s">
        <v>3127</v>
      </c>
      <c r="D754" t="s">
        <v>48</v>
      </c>
      <c r="E754">
        <v>5436.698198825</v>
      </c>
      <c r="F754">
        <v>503.35</v>
      </c>
      <c r="G754">
        <v>722.22581219270705</v>
      </c>
      <c r="H754">
        <v>-15.456036478641201</v>
      </c>
      <c r="I754">
        <v>61.201292387361299</v>
      </c>
      <c r="J754">
        <v>-5.8057855085169701</v>
      </c>
      <c r="K754">
        <v>564.19704299520004</v>
      </c>
      <c r="L754">
        <v>414.690848374079</v>
      </c>
      <c r="M754">
        <v>31.6625634102978</v>
      </c>
      <c r="N754">
        <v>1.2107369074875201</v>
      </c>
      <c r="O754">
        <v>49.792390980431101</v>
      </c>
      <c r="P754">
        <v>820.87449688986396</v>
      </c>
    </row>
    <row r="755" spans="1:17" hidden="1" x14ac:dyDescent="0.3">
      <c r="A755" t="s">
        <v>1651</v>
      </c>
      <c r="B755" t="s">
        <v>1652</v>
      </c>
      <c r="C755" t="s">
        <v>3127</v>
      </c>
      <c r="D755" t="s">
        <v>131</v>
      </c>
      <c r="E755">
        <v>5402.0243060000003</v>
      </c>
      <c r="F755">
        <v>7082.95</v>
      </c>
      <c r="G755">
        <v>124.626763539685</v>
      </c>
      <c r="H755">
        <v>31.369668678648502</v>
      </c>
      <c r="I755">
        <v>1.9379679824229501</v>
      </c>
      <c r="J755">
        <v>2.3924483197956801</v>
      </c>
      <c r="K755">
        <v>6380.1214348835001</v>
      </c>
      <c r="L755">
        <v>5207.5554187010703</v>
      </c>
      <c r="M755">
        <v>54.855534060490101</v>
      </c>
      <c r="N755">
        <v>2.1561846996613601</v>
      </c>
      <c r="O755">
        <v>9.5122794880664099</v>
      </c>
      <c r="P755">
        <v>220.336031839356</v>
      </c>
      <c r="Q755">
        <v>0.32215061924593902</v>
      </c>
    </row>
    <row r="756" spans="1:17" hidden="1" x14ac:dyDescent="0.3">
      <c r="A756" t="s">
        <v>1653</v>
      </c>
      <c r="B756" t="s">
        <v>1654</v>
      </c>
      <c r="C756" t="s">
        <v>3127</v>
      </c>
      <c r="D756" t="s">
        <v>1655</v>
      </c>
      <c r="E756">
        <v>5387.1219035000004</v>
      </c>
      <c r="F756">
        <v>418.7</v>
      </c>
      <c r="G756">
        <v>26.057340315951901</v>
      </c>
      <c r="H756">
        <v>-9.10952549397234</v>
      </c>
      <c r="I756">
        <v>12.558583803029199</v>
      </c>
      <c r="J756">
        <v>-0.185083627562693</v>
      </c>
      <c r="K756">
        <v>470.322416126733</v>
      </c>
      <c r="L756">
        <v>409.72483113429399</v>
      </c>
      <c r="M756">
        <v>28.511156298722501</v>
      </c>
      <c r="N756">
        <v>0.61921245798926805</v>
      </c>
      <c r="O756">
        <v>37.317888703128702</v>
      </c>
      <c r="P756">
        <v>84.368119771025903</v>
      </c>
      <c r="Q756">
        <v>0.158863376104873</v>
      </c>
    </row>
    <row r="757" spans="1:17" x14ac:dyDescent="0.3">
      <c r="A757" t="s">
        <v>1656</v>
      </c>
      <c r="B757" t="s">
        <v>1657</v>
      </c>
      <c r="C757" t="s">
        <v>3123</v>
      </c>
      <c r="D757" t="s">
        <v>470</v>
      </c>
      <c r="E757">
        <v>5369.9516070299996</v>
      </c>
      <c r="F757">
        <v>485.7</v>
      </c>
      <c r="G757">
        <v>-50.5215951958033</v>
      </c>
      <c r="H757">
        <v>-8.4707933905217807</v>
      </c>
      <c r="I757">
        <v>-31.6882165583906</v>
      </c>
      <c r="J757">
        <v>-7.5182076833569296</v>
      </c>
      <c r="K757">
        <v>555.65503561394803</v>
      </c>
      <c r="L757">
        <v>608.92110551836197</v>
      </c>
      <c r="M757">
        <v>3.0407513371910699</v>
      </c>
      <c r="N757">
        <v>0.80451829593926905</v>
      </c>
      <c r="O757">
        <v>59.769404982499402</v>
      </c>
      <c r="P757">
        <v>1.2296790329303799</v>
      </c>
      <c r="Q757">
        <v>-0.109231048161175</v>
      </c>
    </row>
    <row r="758" spans="1:17" hidden="1" x14ac:dyDescent="0.3">
      <c r="A758" t="s">
        <v>1658</v>
      </c>
      <c r="B758" t="s">
        <v>1659</v>
      </c>
      <c r="C758" t="s">
        <v>3127</v>
      </c>
      <c r="D758" t="s">
        <v>261</v>
      </c>
      <c r="E758">
        <v>5365.8865582349999</v>
      </c>
      <c r="F758">
        <v>437.65</v>
      </c>
      <c r="G758">
        <v>82.435795020508195</v>
      </c>
      <c r="H758">
        <v>5.8089285891595397</v>
      </c>
      <c r="I758">
        <v>37.213461760315496</v>
      </c>
      <c r="J758">
        <v>6.8019391758143399</v>
      </c>
      <c r="K758">
        <v>408.90567008690499</v>
      </c>
      <c r="L758">
        <v>331.325599602544</v>
      </c>
      <c r="M758">
        <v>59.281750184001503</v>
      </c>
      <c r="N758">
        <v>0.118742754037288</v>
      </c>
      <c r="O758">
        <v>12.704215697475099</v>
      </c>
      <c r="P758">
        <v>112.916565312576</v>
      </c>
    </row>
    <row r="759" spans="1:17" hidden="1" x14ac:dyDescent="0.3">
      <c r="A759" t="s">
        <v>1660</v>
      </c>
      <c r="B759" t="s">
        <v>1661</v>
      </c>
      <c r="C759" t="s">
        <v>3127</v>
      </c>
      <c r="D759" t="s">
        <v>1662</v>
      </c>
      <c r="E759">
        <v>5348.7487168400003</v>
      </c>
      <c r="F759">
        <v>300.2</v>
      </c>
      <c r="G759">
        <v>-27.482152814196901</v>
      </c>
      <c r="H759">
        <v>-7.0498187283832303</v>
      </c>
      <c r="I759">
        <v>-1.4330858342478401</v>
      </c>
      <c r="J759">
        <v>-5.9284431947048501</v>
      </c>
      <c r="K759">
        <v>329.36156376116901</v>
      </c>
      <c r="L759">
        <v>308.09657431757</v>
      </c>
      <c r="M759">
        <v>26.579992444929399</v>
      </c>
      <c r="N759">
        <v>0.95861003645090903</v>
      </c>
      <c r="O759">
        <v>34.543637574949997</v>
      </c>
      <c r="P759">
        <v>27.311280746395202</v>
      </c>
      <c r="Q759">
        <v>0.112700592878303</v>
      </c>
    </row>
    <row r="760" spans="1:17" x14ac:dyDescent="0.3">
      <c r="A760" t="s">
        <v>1663</v>
      </c>
      <c r="B760" t="s">
        <v>1664</v>
      </c>
      <c r="C760" t="s">
        <v>3112</v>
      </c>
      <c r="D760" t="s">
        <v>24</v>
      </c>
      <c r="E760">
        <v>5303.5037411849999</v>
      </c>
      <c r="F760">
        <v>313.64999999999998</v>
      </c>
      <c r="G760">
        <v>-32.465608444425897</v>
      </c>
      <c r="H760">
        <v>5.7599414511492997</v>
      </c>
      <c r="I760">
        <v>-23.5574666439236</v>
      </c>
      <c r="J760">
        <v>2.7521552751758098</v>
      </c>
      <c r="K760">
        <v>317.67639144602799</v>
      </c>
      <c r="L760">
        <v>336.47502663244597</v>
      </c>
      <c r="M760">
        <v>51.1294548647883</v>
      </c>
      <c r="N760">
        <v>0.97909310509026604</v>
      </c>
      <c r="O760">
        <v>34.624581539932997</v>
      </c>
      <c r="P760">
        <v>7.3959938366717903</v>
      </c>
      <c r="Q760">
        <v>-2.3072514825136999E-2</v>
      </c>
    </row>
    <row r="761" spans="1:17" x14ac:dyDescent="0.3">
      <c r="A761" t="s">
        <v>1665</v>
      </c>
      <c r="B761" t="s">
        <v>1666</v>
      </c>
      <c r="C761" t="s">
        <v>3122</v>
      </c>
      <c r="D761" t="s">
        <v>311</v>
      </c>
      <c r="E761">
        <v>5292.967856493</v>
      </c>
      <c r="F761">
        <v>248.07</v>
      </c>
      <c r="G761">
        <v>-12.716868411328299</v>
      </c>
      <c r="H761">
        <v>8.09361090624434</v>
      </c>
      <c r="I761">
        <v>5.87939901997132</v>
      </c>
      <c r="J761">
        <v>12.811214026380499</v>
      </c>
      <c r="K761">
        <v>243.24565843848001</v>
      </c>
      <c r="L761">
        <v>241.653531662045</v>
      </c>
      <c r="M761">
        <v>62.567467377210001</v>
      </c>
      <c r="N761">
        <v>1.91358998203779</v>
      </c>
      <c r="O761">
        <v>19.764582577498199</v>
      </c>
      <c r="P761">
        <v>31.2539682539682</v>
      </c>
      <c r="Q761">
        <v>-0.11017387238431001</v>
      </c>
    </row>
    <row r="762" spans="1:17" x14ac:dyDescent="0.3">
      <c r="A762" t="s">
        <v>1667</v>
      </c>
      <c r="B762" t="s">
        <v>1668</v>
      </c>
      <c r="C762" t="s">
        <v>3120</v>
      </c>
      <c r="D762" t="s">
        <v>75</v>
      </c>
      <c r="E762">
        <v>5222.2992582199904</v>
      </c>
      <c r="F762">
        <v>230.45</v>
      </c>
      <c r="G762">
        <v>-4.1287883000400596</v>
      </c>
      <c r="H762">
        <v>4.9415442845863398</v>
      </c>
      <c r="I762">
        <v>6.54575880445039</v>
      </c>
      <c r="J762">
        <v>-1.8186660994468</v>
      </c>
      <c r="K762">
        <v>225.11717351264301</v>
      </c>
      <c r="L762">
        <v>216.687096465167</v>
      </c>
      <c r="M762">
        <v>46.865042952815202</v>
      </c>
      <c r="N762">
        <v>1.1590826488327299</v>
      </c>
      <c r="O762">
        <v>11.9548709047515</v>
      </c>
      <c r="P762">
        <v>24.905149051490501</v>
      </c>
      <c r="Q762">
        <v>-6.7854574308720994E-2</v>
      </c>
    </row>
    <row r="763" spans="1:17" hidden="1" x14ac:dyDescent="0.3">
      <c r="A763" t="s">
        <v>1669</v>
      </c>
      <c r="B763" t="s">
        <v>1670</v>
      </c>
      <c r="C763" t="s">
        <v>3127</v>
      </c>
      <c r="D763" t="s">
        <v>890</v>
      </c>
      <c r="E763">
        <v>5201.9141099999997</v>
      </c>
      <c r="F763">
        <v>606.5</v>
      </c>
      <c r="G763">
        <v>14.093348851992699</v>
      </c>
      <c r="H763">
        <v>-10.297421419094499</v>
      </c>
      <c r="I763">
        <v>-16.305003242329501</v>
      </c>
      <c r="J763">
        <v>-3.7123120828238001</v>
      </c>
      <c r="K763">
        <v>667.77072217180296</v>
      </c>
      <c r="L763">
        <v>661.51789707302305</v>
      </c>
      <c r="M763">
        <v>23.521291048454302</v>
      </c>
      <c r="N763">
        <v>0.417446501297703</v>
      </c>
      <c r="O763">
        <v>53.470733718054397</v>
      </c>
      <c r="P763">
        <v>49.4210396649421</v>
      </c>
      <c r="Q763">
        <v>4.3236848071156998E-2</v>
      </c>
    </row>
    <row r="764" spans="1:17" hidden="1" x14ac:dyDescent="0.3">
      <c r="A764" t="s">
        <v>1671</v>
      </c>
      <c r="B764" t="s">
        <v>1672</v>
      </c>
      <c r="C764" t="s">
        <v>3127</v>
      </c>
      <c r="D764" t="s">
        <v>397</v>
      </c>
      <c r="E764">
        <v>5180.4939133500002</v>
      </c>
      <c r="F764">
        <v>285.5</v>
      </c>
      <c r="G764">
        <v>-31.9735862039485</v>
      </c>
      <c r="H764">
        <v>1.4053640712545199</v>
      </c>
      <c r="I764">
        <v>-12.034876715155001</v>
      </c>
      <c r="J764">
        <v>-3.8528752509617901</v>
      </c>
      <c r="K764">
        <v>288.734099883662</v>
      </c>
      <c r="L764">
        <v>291.04562764636398</v>
      </c>
      <c r="M764">
        <v>28.454728119402901</v>
      </c>
      <c r="N764">
        <v>1.17143538630698</v>
      </c>
      <c r="O764">
        <v>35.884413309982399</v>
      </c>
      <c r="P764">
        <v>5.95657821488218</v>
      </c>
      <c r="Q764">
        <v>-1.360944601526E-3</v>
      </c>
    </row>
    <row r="765" spans="1:17" hidden="1" x14ac:dyDescent="0.3">
      <c r="A765" t="s">
        <v>1673</v>
      </c>
      <c r="B765" t="s">
        <v>1674</v>
      </c>
      <c r="C765" t="s">
        <v>3127</v>
      </c>
      <c r="D765" t="s">
        <v>1675</v>
      </c>
      <c r="E765">
        <v>5168.879891351</v>
      </c>
      <c r="F765">
        <v>67.02</v>
      </c>
      <c r="G765">
        <v>1.66836803619185</v>
      </c>
      <c r="H765">
        <v>11.1922079610135</v>
      </c>
      <c r="I765">
        <v>2.4056460916076001</v>
      </c>
      <c r="J765">
        <v>1.76467335632158</v>
      </c>
      <c r="K765">
        <v>63.318034597885401</v>
      </c>
      <c r="L765">
        <v>59.557591305363097</v>
      </c>
      <c r="M765">
        <v>56.425916595309197</v>
      </c>
      <c r="N765">
        <v>1.0903116358988101</v>
      </c>
      <c r="O765">
        <v>0.56699492688751996</v>
      </c>
      <c r="P765">
        <v>32.137223974763302</v>
      </c>
      <c r="Q765">
        <v>-3.0196124243903E-2</v>
      </c>
    </row>
    <row r="766" spans="1:17" hidden="1" x14ac:dyDescent="0.3">
      <c r="A766" t="s">
        <v>1676</v>
      </c>
      <c r="B766" t="s">
        <v>1677</v>
      </c>
      <c r="C766" t="s">
        <v>3127</v>
      </c>
      <c r="D766" t="s">
        <v>594</v>
      </c>
      <c r="E766">
        <v>5163.6749326500003</v>
      </c>
      <c r="F766">
        <v>2040.35</v>
      </c>
      <c r="G766">
        <v>101.085905561128</v>
      </c>
      <c r="H766">
        <v>11.7092503517017</v>
      </c>
      <c r="I766">
        <v>81.653503632895806</v>
      </c>
      <c r="J766">
        <v>-3.6605207785047198</v>
      </c>
      <c r="K766">
        <v>1962.5901661016901</v>
      </c>
      <c r="L766">
        <v>1516.2758574472</v>
      </c>
      <c r="M766">
        <v>35.078446096196203</v>
      </c>
      <c r="N766">
        <v>1.0857311560709599</v>
      </c>
      <c r="O766">
        <v>19.459896586369901</v>
      </c>
      <c r="P766">
        <v>151.537939961782</v>
      </c>
      <c r="Q766">
        <v>0.16159646430257199</v>
      </c>
    </row>
    <row r="767" spans="1:17" x14ac:dyDescent="0.3">
      <c r="A767" t="s">
        <v>1678</v>
      </c>
      <c r="B767" t="s">
        <v>1679</v>
      </c>
      <c r="C767" t="s">
        <v>3121</v>
      </c>
      <c r="D767" t="s">
        <v>134</v>
      </c>
      <c r="E767">
        <v>5141.6850000000004</v>
      </c>
      <c r="F767">
        <v>180.41</v>
      </c>
      <c r="G767">
        <v>2.7648854416882398</v>
      </c>
      <c r="H767">
        <v>-7.2419187568003904</v>
      </c>
      <c r="I767">
        <v>-21.831564173383601</v>
      </c>
      <c r="J767">
        <v>0.50400646452461095</v>
      </c>
      <c r="K767">
        <v>190.77369723154999</v>
      </c>
      <c r="L767">
        <v>188.342161279815</v>
      </c>
      <c r="M767">
        <v>44.098552147021103</v>
      </c>
      <c r="N767">
        <v>1.0161229346752101</v>
      </c>
      <c r="O767">
        <v>46.859930159082097</v>
      </c>
      <c r="P767">
        <v>38.457405986185698</v>
      </c>
      <c r="Q767">
        <v>1.836181531999E-2</v>
      </c>
    </row>
    <row r="768" spans="1:17" hidden="1" x14ac:dyDescent="0.3">
      <c r="A768" t="s">
        <v>1680</v>
      </c>
      <c r="B768" t="s">
        <v>1681</v>
      </c>
      <c r="C768" t="s">
        <v>3127</v>
      </c>
      <c r="D768" t="s">
        <v>200</v>
      </c>
      <c r="E768">
        <v>5132.8976676499997</v>
      </c>
      <c r="F768">
        <v>2328.25</v>
      </c>
      <c r="G768">
        <v>26.8435576170777</v>
      </c>
      <c r="H768">
        <v>5.4913319424114002</v>
      </c>
      <c r="I768">
        <v>32.961749574750797</v>
      </c>
      <c r="J768">
        <v>1.7640755445009799</v>
      </c>
      <c r="K768">
        <v>2147.32788174391</v>
      </c>
      <c r="L768">
        <v>1734.99670957173</v>
      </c>
      <c r="M768">
        <v>54.761564768279797</v>
      </c>
      <c r="N768">
        <v>0.77646408695640701</v>
      </c>
      <c r="O768">
        <v>11.671856544615</v>
      </c>
      <c r="P768">
        <v>93.3923083312567</v>
      </c>
    </row>
    <row r="769" spans="1:17" x14ac:dyDescent="0.3">
      <c r="A769" t="s">
        <v>1682</v>
      </c>
      <c r="B769" t="s">
        <v>1683</v>
      </c>
      <c r="C769" t="s">
        <v>3123</v>
      </c>
      <c r="D769" t="s">
        <v>163</v>
      </c>
      <c r="E769">
        <v>5120.4829067999999</v>
      </c>
      <c r="F769">
        <v>4530.1499999999996</v>
      </c>
      <c r="G769">
        <v>110.855109406618</v>
      </c>
      <c r="H769">
        <v>-0.31751696661409701</v>
      </c>
      <c r="I769">
        <v>31.947904032991701</v>
      </c>
      <c r="J769">
        <v>1.20962123970402</v>
      </c>
      <c r="K769">
        <v>4728.8848789700096</v>
      </c>
      <c r="L769">
        <v>4049.46071677487</v>
      </c>
      <c r="M769">
        <v>44.004566633877801</v>
      </c>
      <c r="N769">
        <v>0.68827399308645298</v>
      </c>
      <c r="O769">
        <v>25.595178967583799</v>
      </c>
      <c r="P769">
        <v>153.71884626155099</v>
      </c>
      <c r="Q769">
        <v>0.18363270663436501</v>
      </c>
    </row>
    <row r="770" spans="1:17" x14ac:dyDescent="0.3">
      <c r="A770" t="s">
        <v>1684</v>
      </c>
      <c r="B770" t="s">
        <v>1685</v>
      </c>
      <c r="C770" t="s">
        <v>3118</v>
      </c>
      <c r="D770" t="s">
        <v>200</v>
      </c>
      <c r="E770">
        <v>5101.0677112499998</v>
      </c>
      <c r="F770">
        <v>713.25</v>
      </c>
      <c r="G770">
        <v>32.414913280112799</v>
      </c>
      <c r="H770">
        <v>8.6362379003575906</v>
      </c>
      <c r="I770">
        <v>6.6506000394603602</v>
      </c>
      <c r="J770">
        <v>5.0259004958468196</v>
      </c>
      <c r="K770">
        <v>688.25586471488202</v>
      </c>
      <c r="L770">
        <v>638.470277670266</v>
      </c>
      <c r="M770">
        <v>55.2141173475678</v>
      </c>
      <c r="N770">
        <v>0.75163203091625896</v>
      </c>
      <c r="O770">
        <v>12.0434630213809</v>
      </c>
      <c r="P770">
        <v>61.734693877551003</v>
      </c>
      <c r="Q770">
        <v>0.14077495558453601</v>
      </c>
    </row>
    <row r="771" spans="1:17" x14ac:dyDescent="0.3">
      <c r="A771" t="s">
        <v>1686</v>
      </c>
      <c r="B771" t="s">
        <v>1687</v>
      </c>
      <c r="C771" t="s">
        <v>3116</v>
      </c>
      <c r="D771" t="s">
        <v>473</v>
      </c>
      <c r="E771">
        <v>5084.9755425000003</v>
      </c>
      <c r="F771">
        <v>454.5</v>
      </c>
      <c r="G771">
        <v>17.371386965088199</v>
      </c>
      <c r="H771">
        <v>-5.2467280501543101</v>
      </c>
      <c r="I771">
        <v>7.3544007274871497</v>
      </c>
      <c r="J771">
        <v>2.2301400453313001</v>
      </c>
      <c r="K771">
        <v>467.50428694643801</v>
      </c>
      <c r="L771">
        <v>414.72778310867199</v>
      </c>
      <c r="M771">
        <v>39.258429894412501</v>
      </c>
      <c r="N771">
        <v>0.44687472109708098</v>
      </c>
      <c r="O771">
        <v>25.6325632563256</v>
      </c>
      <c r="P771">
        <v>49.089716253895297</v>
      </c>
      <c r="Q771">
        <v>5.7683874148629997E-3</v>
      </c>
    </row>
    <row r="772" spans="1:17" x14ac:dyDescent="0.3">
      <c r="A772" t="s">
        <v>1688</v>
      </c>
      <c r="B772" t="s">
        <v>1689</v>
      </c>
      <c r="C772" t="s">
        <v>3116</v>
      </c>
      <c r="D772" t="s">
        <v>51</v>
      </c>
      <c r="E772">
        <v>5032.9918980000002</v>
      </c>
      <c r="F772">
        <v>625.35</v>
      </c>
      <c r="G772">
        <v>124.533847967939</v>
      </c>
      <c r="H772">
        <v>11.947480790226599</v>
      </c>
      <c r="I772">
        <v>49.978116947641801</v>
      </c>
      <c r="J772">
        <v>15.9731303579141</v>
      </c>
      <c r="K772">
        <v>553.17115246167805</v>
      </c>
      <c r="L772">
        <v>446.09614736222801</v>
      </c>
      <c r="M772">
        <v>70.164626678902096</v>
      </c>
      <c r="N772">
        <v>0.83177842196915697</v>
      </c>
      <c r="O772">
        <v>7.9395538498440796</v>
      </c>
      <c r="P772">
        <v>160.77981651376101</v>
      </c>
      <c r="Q772">
        <v>1.4690012062518999E-2</v>
      </c>
    </row>
    <row r="773" spans="1:17" hidden="1" x14ac:dyDescent="0.3">
      <c r="A773" t="s">
        <v>1690</v>
      </c>
      <c r="B773" t="s">
        <v>1691</v>
      </c>
      <c r="C773" t="s">
        <v>3127</v>
      </c>
      <c r="D773" t="s">
        <v>250</v>
      </c>
      <c r="E773">
        <v>5029.4648028350002</v>
      </c>
      <c r="F773">
        <v>949.45</v>
      </c>
      <c r="G773">
        <v>49.294600017693703</v>
      </c>
      <c r="H773">
        <v>21.9484345161516</v>
      </c>
      <c r="I773">
        <v>39.533194407702098</v>
      </c>
      <c r="J773">
        <v>8.2039501387486702</v>
      </c>
      <c r="K773">
        <v>849.32336004438696</v>
      </c>
      <c r="L773">
        <v>733.97127817502599</v>
      </c>
      <c r="M773">
        <v>72.091359500750102</v>
      </c>
      <c r="N773">
        <v>1.3979182178806999</v>
      </c>
      <c r="O773">
        <v>2.7489599241666101</v>
      </c>
      <c r="P773">
        <v>78.955800584299297</v>
      </c>
      <c r="Q773">
        <v>-4.7174293533586001E-2</v>
      </c>
    </row>
    <row r="774" spans="1:17" x14ac:dyDescent="0.3">
      <c r="A774" t="s">
        <v>1692</v>
      </c>
      <c r="B774" t="s">
        <v>1693</v>
      </c>
      <c r="C774" t="s">
        <v>3123</v>
      </c>
      <c r="D774" t="s">
        <v>267</v>
      </c>
      <c r="E774">
        <v>5022.7336143900002</v>
      </c>
      <c r="F774">
        <v>1632.9</v>
      </c>
      <c r="G774">
        <v>-61.097506649177497</v>
      </c>
      <c r="H774">
        <v>-2.8630321262362299</v>
      </c>
      <c r="I774">
        <v>-21.1019994855866</v>
      </c>
      <c r="J774">
        <v>0.71364672883047098</v>
      </c>
      <c r="K774">
        <v>1718.62327824927</v>
      </c>
      <c r="L774">
        <v>1857.27714932557</v>
      </c>
      <c r="M774">
        <v>40.461608984718097</v>
      </c>
      <c r="N774">
        <v>1.4522149478212101</v>
      </c>
      <c r="O774">
        <v>58.184824545287498</v>
      </c>
      <c r="P774">
        <v>9.1948642503677895</v>
      </c>
      <c r="Q774">
        <v>-2.3546647940905E-2</v>
      </c>
    </row>
    <row r="775" spans="1:17" x14ac:dyDescent="0.3">
      <c r="A775" t="s">
        <v>1694</v>
      </c>
      <c r="B775" t="s">
        <v>1695</v>
      </c>
      <c r="C775" t="s">
        <v>3123</v>
      </c>
      <c r="D775" t="s">
        <v>267</v>
      </c>
      <c r="E775">
        <v>5022.4568329200001</v>
      </c>
      <c r="F775">
        <v>633.29999999999995</v>
      </c>
      <c r="G775">
        <v>-28.252208872247898</v>
      </c>
      <c r="H775">
        <v>-4.0828271980432804</v>
      </c>
      <c r="I775">
        <v>-16.366956936993301</v>
      </c>
      <c r="J775">
        <v>-7.4897022823075501</v>
      </c>
      <c r="K775">
        <v>691.52092171695597</v>
      </c>
      <c r="L775">
        <v>697.14320534240301</v>
      </c>
      <c r="M775">
        <v>21.265048484025701</v>
      </c>
      <c r="N775">
        <v>0.841281420570683</v>
      </c>
      <c r="O775">
        <v>39.554713405968698</v>
      </c>
      <c r="P775">
        <v>9.0768170857733192</v>
      </c>
    </row>
    <row r="776" spans="1:17" hidden="1" x14ac:dyDescent="0.3">
      <c r="A776" t="s">
        <v>1696</v>
      </c>
      <c r="B776" t="s">
        <v>1697</v>
      </c>
      <c r="C776" t="s">
        <v>3127</v>
      </c>
      <c r="D776" t="s">
        <v>508</v>
      </c>
      <c r="E776">
        <v>5019.5311381250003</v>
      </c>
      <c r="F776">
        <v>4821.25</v>
      </c>
      <c r="G776">
        <v>29.334367686387701</v>
      </c>
      <c r="H776">
        <v>-10.3960865246718</v>
      </c>
      <c r="I776">
        <v>-14.4398436477526</v>
      </c>
      <c r="J776">
        <v>-6.8297319103210503</v>
      </c>
      <c r="K776">
        <v>5257.6664440672203</v>
      </c>
      <c r="L776">
        <v>5039.1778713952499</v>
      </c>
      <c r="M776">
        <v>9.6306029204479806</v>
      </c>
      <c r="N776">
        <v>0.80664917229594602</v>
      </c>
      <c r="O776">
        <v>38.945294270158101</v>
      </c>
      <c r="P776">
        <v>58.841940532081303</v>
      </c>
      <c r="Q776">
        <v>0.123066337001835</v>
      </c>
    </row>
    <row r="777" spans="1:17" x14ac:dyDescent="0.3">
      <c r="A777" t="s">
        <v>1698</v>
      </c>
      <c r="B777" t="s">
        <v>1699</v>
      </c>
      <c r="C777" t="s">
        <v>3124</v>
      </c>
      <c r="D777" t="s">
        <v>128</v>
      </c>
      <c r="E777">
        <v>4963.5655882250003</v>
      </c>
      <c r="F777">
        <v>1049.3499999999999</v>
      </c>
      <c r="G777">
        <v>27.342617711030499</v>
      </c>
      <c r="H777">
        <v>13.986581420971399</v>
      </c>
      <c r="I777">
        <v>41.853541745751698</v>
      </c>
      <c r="J777">
        <v>8.2899103815434501</v>
      </c>
      <c r="K777">
        <v>953.44136736155394</v>
      </c>
      <c r="L777">
        <v>839.425754399011</v>
      </c>
      <c r="M777">
        <v>66.641596158950605</v>
      </c>
      <c r="N777">
        <v>0.74585498602070099</v>
      </c>
      <c r="O777">
        <v>3.9310049078000699</v>
      </c>
      <c r="P777">
        <v>68.192017951594707</v>
      </c>
      <c r="Q777">
        <v>-6.4575075163639997E-3</v>
      </c>
    </row>
    <row r="778" spans="1:17" hidden="1" x14ac:dyDescent="0.3">
      <c r="A778" t="s">
        <v>1700</v>
      </c>
      <c r="B778" t="s">
        <v>1701</v>
      </c>
      <c r="C778" t="s">
        <v>3127</v>
      </c>
      <c r="D778" t="s">
        <v>21</v>
      </c>
      <c r="E778">
        <v>4879.6992520000003</v>
      </c>
      <c r="F778">
        <v>83.5</v>
      </c>
      <c r="G778">
        <v>-36.277395302983102</v>
      </c>
      <c r="H778">
        <v>-18.078305594827899</v>
      </c>
      <c r="I778">
        <v>-39.028941561021</v>
      </c>
      <c r="J778">
        <v>1.38734627897935</v>
      </c>
      <c r="K778">
        <v>104.027062225864</v>
      </c>
      <c r="L778">
        <v>107.972543665887</v>
      </c>
      <c r="M778">
        <v>36.569617030939398</v>
      </c>
      <c r="N778">
        <v>1.1642326203595801</v>
      </c>
      <c r="O778">
        <v>71.497005988023901</v>
      </c>
      <c r="P778">
        <v>23.703703703703599</v>
      </c>
      <c r="Q778">
        <v>0.26965952991641101</v>
      </c>
    </row>
    <row r="779" spans="1:17" hidden="1" x14ac:dyDescent="0.3">
      <c r="A779" t="s">
        <v>1702</v>
      </c>
      <c r="B779" t="s">
        <v>1703</v>
      </c>
      <c r="C779" t="s">
        <v>3127</v>
      </c>
      <c r="D779" t="s">
        <v>1704</v>
      </c>
      <c r="E779">
        <v>4877.1938749999999</v>
      </c>
      <c r="F779">
        <v>435.25</v>
      </c>
      <c r="G779">
        <v>-23.996005788284599</v>
      </c>
      <c r="H779">
        <v>4.3863170466815102</v>
      </c>
      <c r="I779">
        <v>-12.792041654742899</v>
      </c>
      <c r="J779">
        <v>7.2574778075197699</v>
      </c>
      <c r="K779">
        <v>417.20438680275601</v>
      </c>
      <c r="L779">
        <v>411.67468488385998</v>
      </c>
      <c r="M779">
        <v>60.3916917412987</v>
      </c>
      <c r="N779">
        <v>0.91095269704680004</v>
      </c>
      <c r="O779">
        <v>46.697300402067697</v>
      </c>
      <c r="P779">
        <v>22.381554899479799</v>
      </c>
      <c r="Q779">
        <v>0.32962938712071399</v>
      </c>
    </row>
    <row r="780" spans="1:17" hidden="1" x14ac:dyDescent="0.3">
      <c r="A780" t="s">
        <v>1705</v>
      </c>
      <c r="B780" t="s">
        <v>1706</v>
      </c>
      <c r="C780" t="s">
        <v>3112</v>
      </c>
      <c r="D780" t="s">
        <v>24</v>
      </c>
      <c r="E780">
        <v>4869.7232039999999</v>
      </c>
      <c r="F780">
        <v>464.15</v>
      </c>
      <c r="G780">
        <v>-1.09036781708241</v>
      </c>
      <c r="H780">
        <v>-15.6826335564421</v>
      </c>
      <c r="I780">
        <v>-30.3665338905687</v>
      </c>
      <c r="J780">
        <v>1.615740669674</v>
      </c>
      <c r="K780">
        <v>547.09137776121702</v>
      </c>
      <c r="M780">
        <v>29.6531662770035</v>
      </c>
      <c r="N780">
        <v>1.25137508977692</v>
      </c>
      <c r="O780">
        <v>63.9340730367338</v>
      </c>
      <c r="P780">
        <v>27.164383561643799</v>
      </c>
    </row>
    <row r="781" spans="1:17" x14ac:dyDescent="0.3">
      <c r="A781" t="s">
        <v>1707</v>
      </c>
      <c r="B781" t="s">
        <v>1708</v>
      </c>
      <c r="C781" t="s">
        <v>3124</v>
      </c>
      <c r="D781" t="s">
        <v>1442</v>
      </c>
      <c r="E781">
        <v>4867.2855001649996</v>
      </c>
      <c r="F781">
        <v>860.35</v>
      </c>
      <c r="G781">
        <v>-27.155070873194099</v>
      </c>
      <c r="H781">
        <v>4.95927200781425</v>
      </c>
      <c r="I781">
        <v>-20.859040252792099</v>
      </c>
      <c r="J781">
        <v>1.7565707735315901</v>
      </c>
      <c r="K781">
        <v>871.098668132733</v>
      </c>
      <c r="L781">
        <v>857.98522359091498</v>
      </c>
      <c r="M781">
        <v>48.116299587113801</v>
      </c>
      <c r="N781">
        <v>0.45726261805650698</v>
      </c>
      <c r="O781">
        <v>28.5407101760911</v>
      </c>
      <c r="P781">
        <v>11.7265112655022</v>
      </c>
      <c r="Q781">
        <v>0.155871071499041</v>
      </c>
    </row>
    <row r="782" spans="1:17" x14ac:dyDescent="0.3">
      <c r="A782" t="s">
        <v>1709</v>
      </c>
      <c r="B782" t="s">
        <v>1710</v>
      </c>
      <c r="C782" t="s">
        <v>3119</v>
      </c>
      <c r="D782" t="s">
        <v>117</v>
      </c>
      <c r="E782">
        <v>4866.66</v>
      </c>
      <c r="F782">
        <v>8111.1</v>
      </c>
      <c r="G782">
        <v>-3.69316021347908</v>
      </c>
      <c r="H782">
        <v>-1.82949585099374</v>
      </c>
      <c r="I782">
        <v>10.043018809881801</v>
      </c>
      <c r="J782">
        <v>0.56979632241984401</v>
      </c>
      <c r="K782">
        <v>8338.8313874225496</v>
      </c>
      <c r="L782">
        <v>7282.1753980036501</v>
      </c>
      <c r="M782">
        <v>39.483157584111098</v>
      </c>
      <c r="N782">
        <v>0.408126513569112</v>
      </c>
      <c r="O782">
        <v>19.848725820172302</v>
      </c>
      <c r="P782">
        <v>71.335325989374795</v>
      </c>
      <c r="Q782">
        <v>0.121006896157187</v>
      </c>
    </row>
    <row r="783" spans="1:17" hidden="1" x14ac:dyDescent="0.3">
      <c r="A783" t="s">
        <v>1711</v>
      </c>
      <c r="B783" t="s">
        <v>1712</v>
      </c>
      <c r="C783" t="s">
        <v>3127</v>
      </c>
      <c r="D783" t="s">
        <v>444</v>
      </c>
      <c r="E783">
        <v>4865.4350343750002</v>
      </c>
      <c r="F783">
        <v>556.25</v>
      </c>
      <c r="G783">
        <v>-43.013896611235097</v>
      </c>
      <c r="H783">
        <v>0.74355639471942203</v>
      </c>
      <c r="I783">
        <v>-8.14500895759058</v>
      </c>
      <c r="J783">
        <v>-1.6217861411119601</v>
      </c>
      <c r="K783">
        <v>562.43102425371296</v>
      </c>
      <c r="L783">
        <v>585.435787659526</v>
      </c>
      <c r="M783">
        <v>38.900565388156402</v>
      </c>
      <c r="N783">
        <v>0.26469006750859603</v>
      </c>
      <c r="O783">
        <v>43.640449438202197</v>
      </c>
      <c r="P783">
        <v>8.8019559902200406</v>
      </c>
      <c r="Q783">
        <v>1.2251831647158E-2</v>
      </c>
    </row>
    <row r="784" spans="1:17" x14ac:dyDescent="0.3">
      <c r="A784" t="s">
        <v>1713</v>
      </c>
      <c r="B784" t="s">
        <v>1714</v>
      </c>
      <c r="C784" t="s">
        <v>3114</v>
      </c>
      <c r="D784" t="s">
        <v>125</v>
      </c>
      <c r="E784">
        <v>4841.6313</v>
      </c>
      <c r="F784">
        <v>521.75</v>
      </c>
      <c r="G784">
        <v>114.16077915964399</v>
      </c>
      <c r="H784">
        <v>-14.656145913689199</v>
      </c>
      <c r="I784">
        <v>49.237525395649499</v>
      </c>
      <c r="J784">
        <v>-18.732399954168901</v>
      </c>
      <c r="K784">
        <v>580.77152671779197</v>
      </c>
      <c r="L784">
        <v>477.059160686979</v>
      </c>
      <c r="M784">
        <v>17.2949847522327</v>
      </c>
      <c r="N784">
        <v>1.25943297315224</v>
      </c>
      <c r="O784">
        <v>39.405845711547599</v>
      </c>
      <c r="P784">
        <v>142.11136890951201</v>
      </c>
      <c r="Q784">
        <v>6.2869826905896001E-2</v>
      </c>
    </row>
    <row r="785" spans="1:17" x14ac:dyDescent="0.3">
      <c r="A785" t="s">
        <v>1715</v>
      </c>
      <c r="B785" t="s">
        <v>1716</v>
      </c>
      <c r="C785" t="s">
        <v>3123</v>
      </c>
      <c r="D785" t="s">
        <v>200</v>
      </c>
      <c r="E785">
        <v>4829.0215879349998</v>
      </c>
      <c r="F785">
        <v>7110.45</v>
      </c>
      <c r="G785">
        <v>51.279341264756901</v>
      </c>
      <c r="H785">
        <v>-7.6219449766520402</v>
      </c>
      <c r="I785">
        <v>-21.7575521271092</v>
      </c>
      <c r="J785">
        <v>-1.84534252123866</v>
      </c>
      <c r="K785">
        <v>7528.7100455611098</v>
      </c>
      <c r="L785">
        <v>6999.2996458068301</v>
      </c>
      <c r="M785">
        <v>29.4381830892385</v>
      </c>
      <c r="N785">
        <v>0.47163463484892998</v>
      </c>
      <c r="O785">
        <v>27.740157092729699</v>
      </c>
      <c r="P785">
        <v>81.342769701606699</v>
      </c>
      <c r="Q785">
        <v>0.113249685573402</v>
      </c>
    </row>
    <row r="786" spans="1:17" hidden="1" x14ac:dyDescent="0.3">
      <c r="A786" t="s">
        <v>1717</v>
      </c>
      <c r="B786" t="s">
        <v>1718</v>
      </c>
      <c r="C786" t="s">
        <v>3127</v>
      </c>
      <c r="D786" t="s">
        <v>465</v>
      </c>
      <c r="E786">
        <v>4814.07631803</v>
      </c>
      <c r="F786">
        <v>685.65</v>
      </c>
      <c r="G786">
        <v>35.405918706936099</v>
      </c>
      <c r="H786">
        <v>3.2651717839507302</v>
      </c>
      <c r="I786">
        <v>54.892846270450598</v>
      </c>
      <c r="J786">
        <v>-3.3538135512893801</v>
      </c>
      <c r="K786">
        <v>700.99512733485096</v>
      </c>
      <c r="M786">
        <v>37.311655199212296</v>
      </c>
      <c r="N786">
        <v>0.37423421586463101</v>
      </c>
      <c r="O786">
        <v>37.971268139721403</v>
      </c>
      <c r="P786">
        <v>84.612277867528206</v>
      </c>
    </row>
    <row r="787" spans="1:17" hidden="1" x14ac:dyDescent="0.3">
      <c r="A787" t="s">
        <v>1719</v>
      </c>
      <c r="B787" t="s">
        <v>1720</v>
      </c>
      <c r="C787" t="s">
        <v>3127</v>
      </c>
      <c r="D787" t="s">
        <v>406</v>
      </c>
      <c r="E787">
        <v>4761.2655062000003</v>
      </c>
      <c r="F787">
        <v>11206.3</v>
      </c>
      <c r="G787">
        <v>0.44153981278981203</v>
      </c>
      <c r="H787">
        <v>-0.23975653146144801</v>
      </c>
      <c r="I787">
        <v>8.5506746789933299</v>
      </c>
      <c r="J787">
        <v>-3.3039381246903599</v>
      </c>
      <c r="K787">
        <v>11542.385905457801</v>
      </c>
      <c r="L787">
        <v>10838.125420926701</v>
      </c>
      <c r="M787">
        <v>31.436674093486602</v>
      </c>
      <c r="N787">
        <v>0.33216320050446302</v>
      </c>
      <c r="O787">
        <v>27.468477552805101</v>
      </c>
      <c r="P787">
        <v>34.485013950976501</v>
      </c>
      <c r="Q787">
        <v>-1.9458263087627999E-2</v>
      </c>
    </row>
    <row r="788" spans="1:17" x14ac:dyDescent="0.3">
      <c r="A788" t="s">
        <v>1721</v>
      </c>
      <c r="B788" t="s">
        <v>1722</v>
      </c>
      <c r="C788" t="s">
        <v>3122</v>
      </c>
      <c r="D788" t="s">
        <v>458</v>
      </c>
      <c r="E788">
        <v>4737.2949808800004</v>
      </c>
      <c r="F788">
        <v>285.60000000000002</v>
      </c>
      <c r="G788">
        <v>-56.873808371658903</v>
      </c>
      <c r="H788">
        <v>0.38015671744755503</v>
      </c>
      <c r="I788">
        <v>-38.885356178996403</v>
      </c>
      <c r="J788">
        <v>3.8765549120728799</v>
      </c>
      <c r="K788">
        <v>301.97713412999298</v>
      </c>
      <c r="L788">
        <v>341.02469210782402</v>
      </c>
      <c r="M788">
        <v>48.5340789032213</v>
      </c>
      <c r="N788">
        <v>0.392388834420143</v>
      </c>
      <c r="O788">
        <v>89.915966386554501</v>
      </c>
      <c r="P788">
        <v>8.7378640776699203</v>
      </c>
      <c r="Q788">
        <v>-9.2060465333763997E-2</v>
      </c>
    </row>
    <row r="789" spans="1:17" hidden="1" x14ac:dyDescent="0.3">
      <c r="A789" t="s">
        <v>1723</v>
      </c>
      <c r="B789" t="s">
        <v>1724</v>
      </c>
      <c r="C789" t="s">
        <v>3127</v>
      </c>
      <c r="D789" t="s">
        <v>267</v>
      </c>
      <c r="E789">
        <v>4730.6851980000001</v>
      </c>
      <c r="F789">
        <v>484.35</v>
      </c>
      <c r="G789">
        <v>24.313390292339101</v>
      </c>
      <c r="H789">
        <v>5.8848078585699497</v>
      </c>
      <c r="I789">
        <v>23.259257047334501</v>
      </c>
      <c r="J789">
        <v>2.2909607368106699</v>
      </c>
      <c r="K789">
        <v>437.33814293858302</v>
      </c>
      <c r="L789">
        <v>406.80724622563002</v>
      </c>
      <c r="M789">
        <v>48.948171140019902</v>
      </c>
      <c r="N789">
        <v>1.3906212991734701</v>
      </c>
      <c r="O789">
        <v>12.109012078042699</v>
      </c>
      <c r="P789">
        <v>62.111957158396699</v>
      </c>
      <c r="Q789">
        <v>0.138055366312757</v>
      </c>
    </row>
    <row r="790" spans="1:17" hidden="1" x14ac:dyDescent="0.3">
      <c r="A790" t="s">
        <v>1725</v>
      </c>
      <c r="B790" t="s">
        <v>1726</v>
      </c>
      <c r="C790" t="s">
        <v>3127</v>
      </c>
      <c r="D790" t="s">
        <v>508</v>
      </c>
      <c r="E790">
        <v>4725</v>
      </c>
      <c r="F790">
        <v>236250</v>
      </c>
      <c r="G790">
        <v>7359685.9174167402</v>
      </c>
      <c r="H790">
        <v>6692540.2561858203</v>
      </c>
      <c r="I790">
        <v>7010278.0769087197</v>
      </c>
      <c r="J790">
        <v>6692534.9482527897</v>
      </c>
      <c r="K790">
        <v>9268.0920964391808</v>
      </c>
      <c r="L790">
        <v>2354.2016163316098</v>
      </c>
      <c r="M790">
        <v>100</v>
      </c>
      <c r="N790">
        <v>6</v>
      </c>
      <c r="O790">
        <v>0</v>
      </c>
      <c r="P790">
        <v>7359713.0841121497</v>
      </c>
    </row>
    <row r="791" spans="1:17" hidden="1" x14ac:dyDescent="0.3">
      <c r="A791" t="s">
        <v>1727</v>
      </c>
      <c r="B791" t="s">
        <v>1728</v>
      </c>
      <c r="C791" t="s">
        <v>3127</v>
      </c>
      <c r="D791" t="s">
        <v>163</v>
      </c>
      <c r="E791">
        <v>4712.9584999999997</v>
      </c>
      <c r="F791">
        <v>273.85000000000002</v>
      </c>
      <c r="G791">
        <v>4362.17756689413</v>
      </c>
      <c r="H791">
        <v>-4.0452051182332696</v>
      </c>
      <c r="I791">
        <v>437.18692535794997</v>
      </c>
      <c r="J791">
        <v>11.6240200529665</v>
      </c>
      <c r="K791">
        <v>228.416990499295</v>
      </c>
      <c r="L791">
        <v>118.136563153328</v>
      </c>
      <c r="M791">
        <v>47.955459095908601</v>
      </c>
      <c r="N791">
        <v>0.77505383362571401</v>
      </c>
      <c r="O791">
        <v>29.998174182946801</v>
      </c>
      <c r="P791">
        <v>4695.9719789842302</v>
      </c>
      <c r="Q791">
        <v>0.24868625355367699</v>
      </c>
    </row>
    <row r="792" spans="1:17" x14ac:dyDescent="0.3">
      <c r="A792" t="s">
        <v>1729</v>
      </c>
      <c r="B792" t="s">
        <v>1730</v>
      </c>
      <c r="C792" t="s">
        <v>3121</v>
      </c>
      <c r="D792" t="s">
        <v>1163</v>
      </c>
      <c r="E792">
        <v>4698.1239695000004</v>
      </c>
      <c r="F792">
        <v>2802.7</v>
      </c>
      <c r="G792">
        <v>-12.1440208272502</v>
      </c>
      <c r="H792">
        <v>-5.9317303354697799</v>
      </c>
      <c r="I792">
        <v>-23.243290266860999</v>
      </c>
      <c r="J792">
        <v>-5.7929947406659501</v>
      </c>
      <c r="K792">
        <v>3014.85711158392</v>
      </c>
      <c r="L792">
        <v>2995.9831198334</v>
      </c>
      <c r="M792">
        <v>15.794875398654399</v>
      </c>
      <c r="N792">
        <v>0.57366570415471296</v>
      </c>
      <c r="O792">
        <v>32.015556427730402</v>
      </c>
      <c r="P792">
        <v>21.8565217391304</v>
      </c>
      <c r="Q792">
        <v>-8.7857622524533996E-2</v>
      </c>
    </row>
    <row r="793" spans="1:17" x14ac:dyDescent="0.3">
      <c r="A793" t="s">
        <v>1731</v>
      </c>
      <c r="B793" t="s">
        <v>1732</v>
      </c>
      <c r="C793" t="s">
        <v>3126</v>
      </c>
      <c r="D793" t="s">
        <v>278</v>
      </c>
      <c r="E793">
        <v>4697.4984445999999</v>
      </c>
      <c r="F793">
        <v>281.45</v>
      </c>
      <c r="G793">
        <v>4.2344147074903297E-2</v>
      </c>
      <c r="H793">
        <v>1.8840904996436501</v>
      </c>
      <c r="I793">
        <v>-3.0320638032260101</v>
      </c>
      <c r="J793">
        <v>0.18781789153152501</v>
      </c>
      <c r="K793">
        <v>284.74719475836503</v>
      </c>
      <c r="L793">
        <v>274.92787367613403</v>
      </c>
      <c r="M793">
        <v>42.686390656974602</v>
      </c>
      <c r="N793">
        <v>0.54761330768182803</v>
      </c>
      <c r="O793">
        <v>19.381772961449599</v>
      </c>
      <c r="P793">
        <v>33.325438180956901</v>
      </c>
      <c r="Q793">
        <v>-2.1347286217527E-2</v>
      </c>
    </row>
    <row r="794" spans="1:17" x14ac:dyDescent="0.3">
      <c r="A794" t="s">
        <v>1733</v>
      </c>
      <c r="B794" t="s">
        <v>1734</v>
      </c>
      <c r="C794" t="s">
        <v>594</v>
      </c>
      <c r="D794" t="s">
        <v>594</v>
      </c>
      <c r="E794">
        <v>4688.9618346999996</v>
      </c>
      <c r="F794">
        <v>227.03</v>
      </c>
      <c r="G794">
        <v>19.3988307449528</v>
      </c>
      <c r="H794">
        <v>9.8208607061812998</v>
      </c>
      <c r="I794">
        <v>23.513528897614499</v>
      </c>
      <c r="J794">
        <v>0.41415473257839502</v>
      </c>
      <c r="K794">
        <v>221.07971809309899</v>
      </c>
      <c r="L794">
        <v>194.14829532981599</v>
      </c>
      <c r="M794">
        <v>47.0718959766129</v>
      </c>
      <c r="N794">
        <v>1.7519204767982399</v>
      </c>
      <c r="O794">
        <v>12.936616306215001</v>
      </c>
      <c r="P794">
        <v>69.299030574198298</v>
      </c>
      <c r="Q794">
        <v>9.3274038654377001E-2</v>
      </c>
    </row>
    <row r="795" spans="1:17" x14ac:dyDescent="0.3">
      <c r="A795" t="s">
        <v>1735</v>
      </c>
      <c r="B795" t="s">
        <v>1736</v>
      </c>
      <c r="C795" t="s">
        <v>3122</v>
      </c>
      <c r="D795" t="s">
        <v>819</v>
      </c>
      <c r="E795">
        <v>4623.0527915000002</v>
      </c>
      <c r="F795">
        <v>377</v>
      </c>
      <c r="G795">
        <v>-21.800569073390399</v>
      </c>
      <c r="H795">
        <v>4.4559912422760997</v>
      </c>
      <c r="I795">
        <v>11.699586184099401</v>
      </c>
      <c r="J795">
        <v>0.53440510250877404</v>
      </c>
      <c r="K795">
        <v>382.776236130364</v>
      </c>
      <c r="L795">
        <v>358.59444609697402</v>
      </c>
      <c r="M795">
        <v>34.759489119265503</v>
      </c>
      <c r="N795">
        <v>0.70309673627504798</v>
      </c>
      <c r="O795">
        <v>19.336870026525101</v>
      </c>
      <c r="P795">
        <v>40.697891397648803</v>
      </c>
      <c r="Q795">
        <v>-2.7638167794069999E-2</v>
      </c>
    </row>
    <row r="796" spans="1:17" x14ac:dyDescent="0.3">
      <c r="A796" t="s">
        <v>1737</v>
      </c>
      <c r="B796" t="s">
        <v>1738</v>
      </c>
      <c r="C796" t="s">
        <v>3121</v>
      </c>
      <c r="D796" t="s">
        <v>67</v>
      </c>
      <c r="E796">
        <v>4616.8320000000003</v>
      </c>
      <c r="F796">
        <v>655.8</v>
      </c>
      <c r="G796">
        <v>19.9066394274891</v>
      </c>
      <c r="H796">
        <v>0.98599423222077298</v>
      </c>
      <c r="I796">
        <v>-34.906089759421597</v>
      </c>
      <c r="J796">
        <v>-5.9678756436210199</v>
      </c>
      <c r="K796">
        <v>720.05755390016304</v>
      </c>
      <c r="L796">
        <v>757.39798427954895</v>
      </c>
      <c r="M796">
        <v>33.944760532930601</v>
      </c>
      <c r="N796">
        <v>0.722013901822676</v>
      </c>
      <c r="O796">
        <v>77.6456236657517</v>
      </c>
      <c r="P796">
        <v>57.1531272465851</v>
      </c>
      <c r="Q796">
        <v>5.2979720860470002E-2</v>
      </c>
    </row>
    <row r="797" spans="1:17" x14ac:dyDescent="0.3">
      <c r="A797" t="s">
        <v>1739</v>
      </c>
      <c r="B797" t="s">
        <v>1740</v>
      </c>
      <c r="C797" t="s">
        <v>3123</v>
      </c>
      <c r="D797" t="s">
        <v>267</v>
      </c>
      <c r="E797">
        <v>4607.2869335249998</v>
      </c>
      <c r="F797">
        <v>506.05</v>
      </c>
      <c r="G797">
        <v>6.1095753391102496</v>
      </c>
      <c r="H797">
        <v>-4.5371490527425097E-2</v>
      </c>
      <c r="I797">
        <v>10.6529809056979</v>
      </c>
      <c r="J797">
        <v>1.6605669009789299</v>
      </c>
      <c r="K797">
        <v>505.16742549040902</v>
      </c>
      <c r="L797">
        <v>483.93987060564302</v>
      </c>
      <c r="M797">
        <v>46.225073829884899</v>
      </c>
      <c r="N797">
        <v>0.50277817641821698</v>
      </c>
      <c r="O797">
        <v>21.302242861377302</v>
      </c>
      <c r="P797">
        <v>40.530408219938899</v>
      </c>
      <c r="Q797">
        <v>-4.4254621922476998E-2</v>
      </c>
    </row>
    <row r="798" spans="1:17" hidden="1" x14ac:dyDescent="0.3">
      <c r="A798" t="s">
        <v>1741</v>
      </c>
      <c r="B798" t="s">
        <v>1742</v>
      </c>
      <c r="C798" t="s">
        <v>3127</v>
      </c>
      <c r="D798" t="s">
        <v>267</v>
      </c>
      <c r="E798">
        <v>4557.3567414749996</v>
      </c>
      <c r="F798">
        <v>991.75</v>
      </c>
      <c r="G798">
        <v>153.59142938673199</v>
      </c>
      <c r="H798">
        <v>-4.1150319732142302</v>
      </c>
      <c r="I798">
        <v>48.562847365402597</v>
      </c>
      <c r="J798">
        <v>0.72825536988844797</v>
      </c>
      <c r="K798">
        <v>949.77216839913001</v>
      </c>
      <c r="L798">
        <v>757.60515079775905</v>
      </c>
      <c r="M798">
        <v>43.259155972308598</v>
      </c>
      <c r="N798">
        <v>0.64022916918124795</v>
      </c>
      <c r="O798">
        <v>10.007562389715099</v>
      </c>
      <c r="P798">
        <v>220.22925411688701</v>
      </c>
      <c r="Q798">
        <v>8.8262843476862002E-2</v>
      </c>
    </row>
    <row r="799" spans="1:17" hidden="1" x14ac:dyDescent="0.3">
      <c r="A799" t="s">
        <v>1743</v>
      </c>
      <c r="B799" t="s">
        <v>1744</v>
      </c>
      <c r="C799" t="s">
        <v>3127</v>
      </c>
      <c r="D799" t="s">
        <v>473</v>
      </c>
      <c r="E799">
        <v>4547.717345</v>
      </c>
      <c r="F799">
        <v>100.3</v>
      </c>
      <c r="G799">
        <v>41.901994021724001</v>
      </c>
      <c r="H799">
        <v>-8.7955823079664892</v>
      </c>
      <c r="I799">
        <v>5.01686137605002</v>
      </c>
      <c r="J799">
        <v>-11.0991402075071</v>
      </c>
      <c r="K799">
        <v>104.339864820461</v>
      </c>
      <c r="L799">
        <v>91.630704653485196</v>
      </c>
      <c r="M799">
        <v>31.191184897285499</v>
      </c>
      <c r="N799">
        <v>1.1935685925511399</v>
      </c>
      <c r="O799">
        <v>19.641076769690901</v>
      </c>
      <c r="P799">
        <v>78.947368421052602</v>
      </c>
      <c r="Q799">
        <v>0.128594198831391</v>
      </c>
    </row>
    <row r="800" spans="1:17" hidden="1" x14ac:dyDescent="0.3">
      <c r="A800" t="s">
        <v>1745</v>
      </c>
      <c r="B800" t="s">
        <v>1746</v>
      </c>
      <c r="C800" t="s">
        <v>3127</v>
      </c>
      <c r="D800" t="s">
        <v>267</v>
      </c>
      <c r="E800">
        <v>4545.17081856</v>
      </c>
      <c r="F800">
        <v>1281.5999999999999</v>
      </c>
      <c r="G800">
        <v>57.875175808985801</v>
      </c>
      <c r="H800">
        <v>0.20007877507830199</v>
      </c>
      <c r="I800">
        <v>38.147165086273901</v>
      </c>
      <c r="J800">
        <v>-1.3267846605036899</v>
      </c>
      <c r="K800">
        <v>1283.28127276123</v>
      </c>
      <c r="L800">
        <v>1050.5857170787399</v>
      </c>
      <c r="M800">
        <v>41.212352068148498</v>
      </c>
      <c r="N800">
        <v>0.62832352810593795</v>
      </c>
      <c r="O800">
        <v>13.732833957553</v>
      </c>
      <c r="P800">
        <v>105.714285714285</v>
      </c>
      <c r="Q800">
        <v>0.215994149051429</v>
      </c>
    </row>
    <row r="801" spans="1:17" x14ac:dyDescent="0.3">
      <c r="A801" t="s">
        <v>1747</v>
      </c>
      <c r="B801" t="s">
        <v>1748</v>
      </c>
      <c r="C801" t="s">
        <v>3124</v>
      </c>
      <c r="D801" t="s">
        <v>537</v>
      </c>
      <c r="E801">
        <v>4540.5975888839903</v>
      </c>
      <c r="F801">
        <v>91.14</v>
      </c>
      <c r="G801">
        <v>-44.873241676342701</v>
      </c>
      <c r="H801">
        <v>-11.4019578617545</v>
      </c>
      <c r="I801">
        <v>-16.448536606201799</v>
      </c>
      <c r="J801">
        <v>-4.1768833781871004</v>
      </c>
      <c r="K801">
        <v>104.197359535774</v>
      </c>
      <c r="L801">
        <v>107.439190863929</v>
      </c>
      <c r="M801">
        <v>16.894236077508602</v>
      </c>
      <c r="N801">
        <v>0.50845856828757896</v>
      </c>
      <c r="O801">
        <v>46.697388632872403</v>
      </c>
      <c r="P801">
        <v>0.740576986846464</v>
      </c>
      <c r="Q801">
        <v>-0.111284549435857</v>
      </c>
    </row>
    <row r="802" spans="1:17" x14ac:dyDescent="0.3">
      <c r="A802" t="s">
        <v>1749</v>
      </c>
      <c r="B802" t="s">
        <v>1750</v>
      </c>
      <c r="C802" t="s">
        <v>3116</v>
      </c>
      <c r="D802" t="s">
        <v>51</v>
      </c>
      <c r="E802">
        <v>4538.4147087450001</v>
      </c>
      <c r="F802">
        <v>182.01</v>
      </c>
      <c r="G802">
        <v>56.588983549077497</v>
      </c>
      <c r="H802">
        <v>-13.082238253570299</v>
      </c>
      <c r="I802">
        <v>39.5179677064407</v>
      </c>
      <c r="J802">
        <v>1.09001759140677</v>
      </c>
      <c r="K802">
        <v>179.40431139646699</v>
      </c>
      <c r="L802">
        <v>146.95356603260601</v>
      </c>
      <c r="M802">
        <v>37.680206291004303</v>
      </c>
      <c r="N802">
        <v>0.108931747077419</v>
      </c>
      <c r="O802">
        <v>32.245481017526501</v>
      </c>
      <c r="P802">
        <v>97.729494839760903</v>
      </c>
      <c r="Q802">
        <v>1.561167671249E-3</v>
      </c>
    </row>
    <row r="803" spans="1:17" hidden="1" x14ac:dyDescent="0.3">
      <c r="A803" t="s">
        <v>1751</v>
      </c>
      <c r="B803" t="s">
        <v>1752</v>
      </c>
      <c r="C803" t="s">
        <v>3127</v>
      </c>
      <c r="D803" t="s">
        <v>261</v>
      </c>
      <c r="E803">
        <v>4533.7359863749998</v>
      </c>
      <c r="F803">
        <v>238.75</v>
      </c>
      <c r="G803">
        <v>159.89594737889999</v>
      </c>
      <c r="H803">
        <v>1.2280661960783501</v>
      </c>
      <c r="I803">
        <v>52.6519761690137</v>
      </c>
      <c r="J803">
        <v>8.8059509301421404</v>
      </c>
      <c r="K803">
        <v>236.13383640180899</v>
      </c>
      <c r="L803">
        <v>195.109672042185</v>
      </c>
      <c r="M803">
        <v>54.400443265009599</v>
      </c>
      <c r="N803">
        <v>1.7074613994559</v>
      </c>
      <c r="O803">
        <v>36.879581151832397</v>
      </c>
      <c r="P803">
        <v>194.753086419753</v>
      </c>
      <c r="Q803">
        <v>0.13666826376329799</v>
      </c>
    </row>
    <row r="804" spans="1:17" hidden="1" x14ac:dyDescent="0.3">
      <c r="A804" t="s">
        <v>1753</v>
      </c>
      <c r="B804" t="s">
        <v>1754</v>
      </c>
      <c r="C804" t="s">
        <v>3127</v>
      </c>
      <c r="D804" t="s">
        <v>1618</v>
      </c>
      <c r="E804">
        <v>4522.7739258000001</v>
      </c>
      <c r="F804">
        <v>8553.2000000000007</v>
      </c>
      <c r="G804">
        <v>-7.1067076519668397</v>
      </c>
      <c r="H804">
        <v>3.5533829910311301</v>
      </c>
      <c r="I804">
        <v>23.904887901280599</v>
      </c>
      <c r="J804">
        <v>-0.17807428176829901</v>
      </c>
      <c r="K804">
        <v>8587.7514085240091</v>
      </c>
      <c r="L804">
        <v>7870.6613603114301</v>
      </c>
      <c r="M804">
        <v>41.520560064773498</v>
      </c>
      <c r="N804">
        <v>0.34176867874318201</v>
      </c>
      <c r="O804">
        <v>6.3812374316045402</v>
      </c>
      <c r="P804">
        <v>47.213879398628201</v>
      </c>
      <c r="Q804">
        <v>9.9018205003270007E-3</v>
      </c>
    </row>
    <row r="805" spans="1:17" x14ac:dyDescent="0.3">
      <c r="A805" t="s">
        <v>1755</v>
      </c>
      <c r="B805" t="s">
        <v>1756</v>
      </c>
      <c r="C805" t="s">
        <v>3116</v>
      </c>
      <c r="D805" t="s">
        <v>51</v>
      </c>
      <c r="E805">
        <v>4516.5064725000002</v>
      </c>
      <c r="F805">
        <v>366.3</v>
      </c>
      <c r="G805">
        <v>6.1059987958869302</v>
      </c>
      <c r="H805">
        <v>0.78599435885806501</v>
      </c>
      <c r="I805">
        <v>12.9724060756103</v>
      </c>
      <c r="J805">
        <v>2.5223226366237101</v>
      </c>
      <c r="K805">
        <v>356.12288742319498</v>
      </c>
      <c r="L805">
        <v>328.94558047403098</v>
      </c>
      <c r="M805">
        <v>49.094039940254</v>
      </c>
      <c r="N805">
        <v>0.62563975491134505</v>
      </c>
      <c r="O805">
        <v>12.1758121758121</v>
      </c>
      <c r="P805">
        <v>46.461415433826403</v>
      </c>
      <c r="Q805">
        <v>-5.2267862679665003E-2</v>
      </c>
    </row>
    <row r="806" spans="1:17" x14ac:dyDescent="0.3">
      <c r="A806" t="s">
        <v>1757</v>
      </c>
      <c r="B806" t="s">
        <v>1758</v>
      </c>
      <c r="C806" t="s">
        <v>3114</v>
      </c>
      <c r="D806" t="s">
        <v>1759</v>
      </c>
      <c r="E806">
        <v>4511.7732120999999</v>
      </c>
      <c r="F806">
        <v>882.25</v>
      </c>
      <c r="G806">
        <v>13.173716593007599</v>
      </c>
      <c r="H806">
        <v>-12.208524037662601</v>
      </c>
      <c r="I806">
        <v>-6.0614771210083296</v>
      </c>
      <c r="J806">
        <v>-1.4525056071581099</v>
      </c>
      <c r="K806">
        <v>960.010147437309</v>
      </c>
      <c r="L806">
        <v>885.16427066828703</v>
      </c>
      <c r="M806">
        <v>36.365677449463497</v>
      </c>
      <c r="N806">
        <v>0.54820719691369202</v>
      </c>
      <c r="O806">
        <v>36.129215075092098</v>
      </c>
      <c r="P806">
        <v>51.798004129387401</v>
      </c>
      <c r="Q806">
        <v>4.7525123991180002E-2</v>
      </c>
    </row>
    <row r="807" spans="1:17" hidden="1" x14ac:dyDescent="0.3">
      <c r="A807" t="s">
        <v>1760</v>
      </c>
      <c r="B807" t="s">
        <v>1761</v>
      </c>
      <c r="C807" t="s">
        <v>3127</v>
      </c>
      <c r="D807" t="s">
        <v>120</v>
      </c>
      <c r="E807">
        <v>4505.9418158999997</v>
      </c>
      <c r="F807">
        <v>430.5</v>
      </c>
      <c r="G807">
        <v>-13.2627398512718</v>
      </c>
      <c r="K807">
        <v>425.76520424318301</v>
      </c>
      <c r="L807">
        <v>384.46648021701702</v>
      </c>
      <c r="M807">
        <v>38.331602171758398</v>
      </c>
      <c r="N807">
        <v>1</v>
      </c>
      <c r="O807">
        <v>7.2938443670151001</v>
      </c>
      <c r="P807">
        <v>18.939079983423099</v>
      </c>
      <c r="Q807">
        <v>9.3594908740256E-2</v>
      </c>
    </row>
    <row r="808" spans="1:17" x14ac:dyDescent="0.3">
      <c r="A808" t="s">
        <v>1762</v>
      </c>
      <c r="B808" t="s">
        <v>1763</v>
      </c>
      <c r="C808" t="s">
        <v>3112</v>
      </c>
      <c r="D808" t="s">
        <v>397</v>
      </c>
      <c r="E808">
        <v>4484.0652566549998</v>
      </c>
      <c r="F808">
        <v>40.71</v>
      </c>
      <c r="G808">
        <v>-45.665193899446102</v>
      </c>
      <c r="H808">
        <v>-6.8430139057977399</v>
      </c>
      <c r="I808">
        <v>-36.446172036908102</v>
      </c>
      <c r="J808">
        <v>-1.1357932333881399E-2</v>
      </c>
      <c r="K808">
        <v>45.143041337475701</v>
      </c>
      <c r="L808">
        <v>49.348855046887898</v>
      </c>
      <c r="M808">
        <v>32.0859903712741</v>
      </c>
      <c r="N808">
        <v>1.2492098900063699</v>
      </c>
      <c r="O808">
        <v>67.772046180299597</v>
      </c>
      <c r="P808">
        <v>5.2209873352287497</v>
      </c>
    </row>
    <row r="809" spans="1:17" hidden="1" x14ac:dyDescent="0.3">
      <c r="A809" t="s">
        <v>1764</v>
      </c>
      <c r="B809" t="s">
        <v>1765</v>
      </c>
      <c r="C809" t="s">
        <v>3127</v>
      </c>
      <c r="D809" t="s">
        <v>737</v>
      </c>
      <c r="E809">
        <v>4449.3999170859997</v>
      </c>
      <c r="F809">
        <v>272.16000000000003</v>
      </c>
      <c r="G809">
        <v>1.50198841145776</v>
      </c>
      <c r="H809">
        <v>-0.512941182122857</v>
      </c>
      <c r="I809">
        <v>1.15811107162871</v>
      </c>
      <c r="J809">
        <v>0.51543411063536004</v>
      </c>
      <c r="K809">
        <v>277.48782147359498</v>
      </c>
      <c r="L809">
        <v>261.13120733472198</v>
      </c>
      <c r="M809">
        <v>58.987597709054498</v>
      </c>
      <c r="N809">
        <v>1.06407027608091</v>
      </c>
      <c r="O809">
        <v>8.0210170487948105</v>
      </c>
      <c r="P809">
        <v>29.9651401556754</v>
      </c>
      <c r="Q809">
        <v>3.7892634135868998E-2</v>
      </c>
    </row>
    <row r="810" spans="1:17" x14ac:dyDescent="0.3">
      <c r="A810" t="s">
        <v>1766</v>
      </c>
      <c r="B810" t="s">
        <v>1767</v>
      </c>
      <c r="C810" t="s">
        <v>3122</v>
      </c>
      <c r="D810" t="s">
        <v>819</v>
      </c>
      <c r="E810">
        <v>4440.2000526000002</v>
      </c>
      <c r="F810">
        <v>358.8</v>
      </c>
      <c r="G810">
        <v>94.314786080533693</v>
      </c>
      <c r="H810">
        <v>-0.38455151126640202</v>
      </c>
      <c r="I810">
        <v>32.176010763229499</v>
      </c>
      <c r="J810">
        <v>-1.3005341858795101</v>
      </c>
      <c r="K810">
        <v>372.16584849343201</v>
      </c>
      <c r="L810">
        <v>312.51285804095102</v>
      </c>
      <c r="M810">
        <v>34.045913212392598</v>
      </c>
      <c r="N810">
        <v>0.63043553035843003</v>
      </c>
      <c r="O810">
        <v>14.813266443701201</v>
      </c>
      <c r="P810">
        <v>128.53503184713301</v>
      </c>
      <c r="Q810">
        <v>3.5708482411280003E-2</v>
      </c>
    </row>
    <row r="811" spans="1:17" x14ac:dyDescent="0.3">
      <c r="A811" t="s">
        <v>1768</v>
      </c>
      <c r="B811" t="s">
        <v>1769</v>
      </c>
      <c r="C811" t="s">
        <v>3116</v>
      </c>
      <c r="D811" t="s">
        <v>51</v>
      </c>
      <c r="E811">
        <v>4423.8568999999998</v>
      </c>
      <c r="F811">
        <v>484.7</v>
      </c>
      <c r="G811">
        <v>-22.784225281425702</v>
      </c>
      <c r="H811">
        <v>-0.30530327000063601</v>
      </c>
      <c r="I811">
        <v>-11.613966628435</v>
      </c>
      <c r="J811">
        <v>0.140051070324029</v>
      </c>
      <c r="K811">
        <v>512.42051540596901</v>
      </c>
      <c r="L811">
        <v>511.45083995133899</v>
      </c>
      <c r="M811">
        <v>32.074377630021402</v>
      </c>
      <c r="N811">
        <v>0.311588285332909</v>
      </c>
      <c r="O811">
        <v>31.008871466886699</v>
      </c>
      <c r="P811">
        <v>12.446351931330399</v>
      </c>
      <c r="Q811">
        <v>-3.9132844793111E-2</v>
      </c>
    </row>
    <row r="812" spans="1:17" x14ac:dyDescent="0.3">
      <c r="A812" t="s">
        <v>1770</v>
      </c>
      <c r="B812" t="s">
        <v>1771</v>
      </c>
      <c r="C812" t="s">
        <v>3121</v>
      </c>
      <c r="D812" t="s">
        <v>444</v>
      </c>
      <c r="E812">
        <v>4408.8572088640003</v>
      </c>
      <c r="F812">
        <v>88.24</v>
      </c>
      <c r="G812">
        <v>-27.516780098858401</v>
      </c>
      <c r="H812">
        <v>-1.4297070918652499</v>
      </c>
      <c r="I812">
        <v>-24.980611323843601</v>
      </c>
      <c r="J812">
        <v>3.6779342296205302</v>
      </c>
      <c r="K812">
        <v>91.782201912437699</v>
      </c>
      <c r="L812">
        <v>97.601809333043605</v>
      </c>
      <c r="M812">
        <v>47.794573608001102</v>
      </c>
      <c r="N812">
        <v>1.4999745648738001</v>
      </c>
      <c r="O812">
        <v>37.749320036264699</v>
      </c>
      <c r="P812">
        <v>8.9248240957906297</v>
      </c>
      <c r="Q812">
        <v>-9.7557211027190002E-3</v>
      </c>
    </row>
    <row r="813" spans="1:17" x14ac:dyDescent="0.3">
      <c r="A813" t="s">
        <v>1772</v>
      </c>
      <c r="B813" t="s">
        <v>1773</v>
      </c>
      <c r="C813" t="s">
        <v>3118</v>
      </c>
      <c r="D813" t="s">
        <v>200</v>
      </c>
      <c r="E813">
        <v>4404.8884877849996</v>
      </c>
      <c r="F813">
        <v>110.41</v>
      </c>
      <c r="G813">
        <v>-23.446639036457299</v>
      </c>
      <c r="H813">
        <v>-4.9541359665997202</v>
      </c>
      <c r="I813">
        <v>-28.476037564836201</v>
      </c>
      <c r="J813">
        <v>-2.1811623580831201</v>
      </c>
      <c r="K813">
        <v>118.833764826441</v>
      </c>
      <c r="L813">
        <v>122.14500146538801</v>
      </c>
      <c r="M813">
        <v>34.165371589968302</v>
      </c>
      <c r="N813">
        <v>0.62008413102624604</v>
      </c>
      <c r="O813">
        <v>35.549316185128099</v>
      </c>
      <c r="P813">
        <v>5.4536771728748796</v>
      </c>
      <c r="Q813">
        <v>-1.5308665225071001E-2</v>
      </c>
    </row>
    <row r="814" spans="1:17" x14ac:dyDescent="0.3">
      <c r="A814" t="s">
        <v>1774</v>
      </c>
      <c r="B814" t="s">
        <v>1775</v>
      </c>
      <c r="C814" t="s">
        <v>3118</v>
      </c>
      <c r="D814" t="s">
        <v>200</v>
      </c>
      <c r="E814">
        <v>4403.8836850769903</v>
      </c>
      <c r="F814">
        <v>173.19</v>
      </c>
      <c r="G814">
        <v>-5.47687954431062E-2</v>
      </c>
      <c r="H814">
        <v>2.7997670714852299</v>
      </c>
      <c r="I814">
        <v>-8.3166008839047194</v>
      </c>
      <c r="J814">
        <v>5.3613125883208603</v>
      </c>
      <c r="K814">
        <v>174.04778955992001</v>
      </c>
      <c r="L814">
        <v>171.486293159588</v>
      </c>
      <c r="M814">
        <v>52.520577175458399</v>
      </c>
      <c r="N814">
        <v>0.69178698843074005</v>
      </c>
      <c r="O814">
        <v>30.3193025001443</v>
      </c>
      <c r="P814">
        <v>31.304018195602701</v>
      </c>
      <c r="Q814">
        <v>5.6470770473959001E-2</v>
      </c>
    </row>
    <row r="815" spans="1:17" hidden="1" x14ac:dyDescent="0.3">
      <c r="A815" t="s">
        <v>1776</v>
      </c>
      <c r="B815" t="s">
        <v>1777</v>
      </c>
      <c r="C815" t="s">
        <v>3127</v>
      </c>
      <c r="D815" t="s">
        <v>51</v>
      </c>
      <c r="E815">
        <v>4402.6839009300002</v>
      </c>
      <c r="F815">
        <v>439.05</v>
      </c>
      <c r="G815">
        <v>43.669880474538601</v>
      </c>
      <c r="H815">
        <v>18.057515401657</v>
      </c>
      <c r="I815">
        <v>26.606820325894599</v>
      </c>
      <c r="J815">
        <v>-2.6047435983564</v>
      </c>
      <c r="K815">
        <v>402.17381736124503</v>
      </c>
      <c r="L815">
        <v>354.74094506679501</v>
      </c>
      <c r="M815">
        <v>50.621566052897897</v>
      </c>
      <c r="N815">
        <v>1.25048114776186</v>
      </c>
      <c r="O815">
        <v>4.8855483430133102</v>
      </c>
      <c r="P815">
        <v>74.088025376685096</v>
      </c>
      <c r="Q815">
        <v>9.2716400689134004E-2</v>
      </c>
    </row>
    <row r="816" spans="1:17" hidden="1" x14ac:dyDescent="0.3">
      <c r="A816" t="s">
        <v>1778</v>
      </c>
      <c r="B816" t="s">
        <v>1779</v>
      </c>
      <c r="C816" t="s">
        <v>3127</v>
      </c>
      <c r="D816" t="s">
        <v>458</v>
      </c>
      <c r="E816">
        <v>4402.5040319999998</v>
      </c>
      <c r="F816">
        <v>960</v>
      </c>
      <c r="G816">
        <v>17.8046123610577</v>
      </c>
      <c r="H816">
        <v>11.844202106420701</v>
      </c>
      <c r="I816">
        <v>50.893076562963302</v>
      </c>
      <c r="J816">
        <v>0.52751556034223102</v>
      </c>
      <c r="K816">
        <v>928.94626273688095</v>
      </c>
      <c r="L816">
        <v>776.15773514018895</v>
      </c>
      <c r="M816">
        <v>47.429955862843499</v>
      </c>
      <c r="N816">
        <v>0.42023549850533398</v>
      </c>
      <c r="O816">
        <v>14.0625</v>
      </c>
      <c r="P816">
        <v>83.908045977011497</v>
      </c>
      <c r="Q816">
        <v>0.16798250349610899</v>
      </c>
    </row>
    <row r="817" spans="1:17" hidden="1" x14ac:dyDescent="0.3">
      <c r="A817" t="s">
        <v>1780</v>
      </c>
      <c r="B817" t="s">
        <v>1781</v>
      </c>
      <c r="C817" t="s">
        <v>3127</v>
      </c>
      <c r="D817" t="s">
        <v>986</v>
      </c>
      <c r="E817">
        <v>4400.6823180000001</v>
      </c>
      <c r="F817">
        <v>3509.4</v>
      </c>
      <c r="G817">
        <v>8.0286201087217606</v>
      </c>
      <c r="H817">
        <v>6.9664077112378902</v>
      </c>
      <c r="I817">
        <v>24.732932371973099</v>
      </c>
      <c r="J817">
        <v>-0.128013598303094</v>
      </c>
      <c r="K817">
        <v>3513.58621826437</v>
      </c>
      <c r="L817">
        <v>3067.8104736946402</v>
      </c>
      <c r="M817">
        <v>30.3838758026994</v>
      </c>
      <c r="N817">
        <v>0.45954457689259498</v>
      </c>
      <c r="O817">
        <v>13.7801333561292</v>
      </c>
      <c r="P817">
        <v>60.305134295633103</v>
      </c>
      <c r="Q817">
        <v>4.6542560365990998E-2</v>
      </c>
    </row>
    <row r="818" spans="1:17" hidden="1" x14ac:dyDescent="0.3">
      <c r="A818" t="s">
        <v>1782</v>
      </c>
      <c r="B818" t="s">
        <v>1783</v>
      </c>
      <c r="C818" t="s">
        <v>3127</v>
      </c>
      <c r="D818" t="s">
        <v>43</v>
      </c>
      <c r="E818">
        <v>4394.0813026799997</v>
      </c>
      <c r="F818">
        <v>624.45000000000005</v>
      </c>
      <c r="G818">
        <v>7.3840479733250897</v>
      </c>
      <c r="H818">
        <v>5.1999232736807501</v>
      </c>
      <c r="I818">
        <v>14.8094436180396</v>
      </c>
      <c r="J818">
        <v>4.7379956296287</v>
      </c>
      <c r="K818">
        <v>628.13968311422695</v>
      </c>
      <c r="M818">
        <v>53.880729502102298</v>
      </c>
      <c r="N818">
        <v>0.49603492601319898</v>
      </c>
      <c r="O818">
        <v>14.6849227320041</v>
      </c>
      <c r="P818">
        <v>45.035419811868501</v>
      </c>
    </row>
    <row r="819" spans="1:17" x14ac:dyDescent="0.3">
      <c r="A819" t="s">
        <v>1784</v>
      </c>
      <c r="B819" t="s">
        <v>1785</v>
      </c>
      <c r="C819" t="s">
        <v>3126</v>
      </c>
      <c r="D819" t="s">
        <v>473</v>
      </c>
      <c r="E819">
        <v>4389.4751124699997</v>
      </c>
      <c r="F819">
        <v>792.95</v>
      </c>
      <c r="G819">
        <v>-19.735453021866199</v>
      </c>
      <c r="H819">
        <v>-9.8042282939382996</v>
      </c>
      <c r="I819">
        <v>-1.8472686716006099</v>
      </c>
      <c r="J819">
        <v>-1.4930933373093001</v>
      </c>
      <c r="K819">
        <v>853.20522953163595</v>
      </c>
      <c r="L819">
        <v>818.63787950218796</v>
      </c>
      <c r="M819">
        <v>24.240318275880099</v>
      </c>
      <c r="N819">
        <v>0.40035311878511198</v>
      </c>
      <c r="O819">
        <v>22.668516299892701</v>
      </c>
      <c r="P819">
        <v>20.701727680949801</v>
      </c>
      <c r="Q819">
        <v>-0.13654388254312</v>
      </c>
    </row>
    <row r="820" spans="1:17" hidden="1" x14ac:dyDescent="0.3">
      <c r="A820" t="s">
        <v>1786</v>
      </c>
      <c r="B820" t="s">
        <v>1787</v>
      </c>
      <c r="C820" t="s">
        <v>3127</v>
      </c>
      <c r="D820" t="s">
        <v>48</v>
      </c>
      <c r="E820">
        <v>4388.5996772099998</v>
      </c>
      <c r="F820">
        <v>790.3</v>
      </c>
      <c r="G820">
        <v>138.97238525236</v>
      </c>
      <c r="H820">
        <v>5.7410070348983098</v>
      </c>
      <c r="I820">
        <v>65.4797413650208</v>
      </c>
      <c r="J820">
        <v>-1.43957679794371</v>
      </c>
      <c r="K820">
        <v>784.03678408282997</v>
      </c>
      <c r="L820">
        <v>634.47030113411802</v>
      </c>
      <c r="M820">
        <v>42.145128864653998</v>
      </c>
      <c r="N820">
        <v>0.81497417487699197</v>
      </c>
      <c r="O820">
        <v>18.309502720485899</v>
      </c>
      <c r="P820">
        <v>170.51172342974499</v>
      </c>
    </row>
    <row r="821" spans="1:17" hidden="1" x14ac:dyDescent="0.3">
      <c r="A821" t="s">
        <v>1788</v>
      </c>
      <c r="B821" t="s">
        <v>1789</v>
      </c>
      <c r="C821" t="s">
        <v>3127</v>
      </c>
      <c r="D821" t="s">
        <v>386</v>
      </c>
      <c r="E821">
        <v>4384.4727664649999</v>
      </c>
      <c r="F821">
        <v>1465.95</v>
      </c>
      <c r="G821">
        <v>35.040773478720297</v>
      </c>
      <c r="H821">
        <v>51.195503180291603</v>
      </c>
      <c r="I821">
        <v>14.947694624401301</v>
      </c>
      <c r="J821">
        <v>26.828053554929301</v>
      </c>
      <c r="K821">
        <v>1154.95436886274</v>
      </c>
      <c r="L821">
        <v>1051.9616788775299</v>
      </c>
      <c r="M821">
        <v>81.063985665907694</v>
      </c>
      <c r="N821">
        <v>2.94451372086534</v>
      </c>
      <c r="O821">
        <v>3.4107575292472401</v>
      </c>
      <c r="P821">
        <v>76.365495668912402</v>
      </c>
      <c r="Q821">
        <v>9.1309050518095E-2</v>
      </c>
    </row>
    <row r="822" spans="1:17" x14ac:dyDescent="0.3">
      <c r="A822" t="s">
        <v>1790</v>
      </c>
      <c r="B822" t="s">
        <v>1791</v>
      </c>
      <c r="C822" t="s">
        <v>3114</v>
      </c>
      <c r="D822" t="s">
        <v>986</v>
      </c>
      <c r="E822">
        <v>4381.6171007699904</v>
      </c>
      <c r="F822">
        <v>34.35</v>
      </c>
      <c r="G822">
        <v>2.94694096268868</v>
      </c>
      <c r="H822">
        <v>-15.281596574018799</v>
      </c>
      <c r="I822">
        <v>-11.9973165839512</v>
      </c>
      <c r="J822">
        <v>-0.52981348433423503</v>
      </c>
      <c r="K822">
        <v>38.068897457474399</v>
      </c>
      <c r="L822">
        <v>35.695031965378298</v>
      </c>
      <c r="M822">
        <v>31.3193960004253</v>
      </c>
      <c r="N822">
        <v>0.512412629426369</v>
      </c>
      <c r="O822">
        <v>34.206695778748099</v>
      </c>
      <c r="P822">
        <v>38.787878787878697</v>
      </c>
      <c r="Q822">
        <v>8.7354381385435997E-2</v>
      </c>
    </row>
    <row r="823" spans="1:17" hidden="1" x14ac:dyDescent="0.3">
      <c r="A823" t="s">
        <v>1792</v>
      </c>
      <c r="B823" t="s">
        <v>1793</v>
      </c>
      <c r="C823" t="s">
        <v>3127</v>
      </c>
      <c r="D823" t="s">
        <v>51</v>
      </c>
      <c r="E823">
        <v>4359.9673405100002</v>
      </c>
      <c r="F823">
        <v>761.9</v>
      </c>
      <c r="G823">
        <v>13.561047487859099</v>
      </c>
      <c r="H823">
        <v>0.96800658355973601</v>
      </c>
      <c r="I823">
        <v>53.364408869394097</v>
      </c>
      <c r="J823">
        <v>8.11128166811298</v>
      </c>
      <c r="K823">
        <v>716.626056204973</v>
      </c>
      <c r="L823">
        <v>577.35771446245803</v>
      </c>
      <c r="M823">
        <v>51.5326660077138</v>
      </c>
      <c r="N823">
        <v>0.53809557363257399</v>
      </c>
      <c r="O823">
        <v>10.4541278382989</v>
      </c>
      <c r="P823">
        <v>80.823543372493106</v>
      </c>
    </row>
    <row r="824" spans="1:17" hidden="1" x14ac:dyDescent="0.3">
      <c r="A824" t="s">
        <v>1794</v>
      </c>
      <c r="B824" t="s">
        <v>1795</v>
      </c>
      <c r="C824" t="s">
        <v>3127</v>
      </c>
      <c r="D824" t="s">
        <v>278</v>
      </c>
      <c r="E824">
        <v>4358.5092281249999</v>
      </c>
      <c r="F824">
        <v>2478.4499999999998</v>
      </c>
      <c r="G824">
        <v>49.386232366540497</v>
      </c>
      <c r="H824">
        <v>8.4572984420594093</v>
      </c>
      <c r="I824">
        <v>42.261246712311198</v>
      </c>
      <c r="J824">
        <v>2.2091089574628602</v>
      </c>
      <c r="K824">
        <v>2483.8020050058499</v>
      </c>
      <c r="L824">
        <v>2096.8267792564902</v>
      </c>
      <c r="M824">
        <v>51.231684436725402</v>
      </c>
      <c r="N824">
        <v>0.88433652391252104</v>
      </c>
      <c r="O824">
        <v>16.2016582944985</v>
      </c>
      <c r="P824">
        <v>97.007273160844093</v>
      </c>
      <c r="Q824">
        <v>5.2707042643906001E-2</v>
      </c>
    </row>
    <row r="825" spans="1:17" hidden="1" x14ac:dyDescent="0.3">
      <c r="A825" t="s">
        <v>1796</v>
      </c>
      <c r="B825" t="s">
        <v>1797</v>
      </c>
      <c r="C825" t="s">
        <v>3127</v>
      </c>
      <c r="D825" t="s">
        <v>406</v>
      </c>
      <c r="E825">
        <v>4339.6699275000001</v>
      </c>
      <c r="F825">
        <v>348.75</v>
      </c>
      <c r="G825">
        <v>107.105967750229</v>
      </c>
      <c r="H825">
        <v>8.1361077131993191</v>
      </c>
      <c r="I825">
        <v>70.299308457540107</v>
      </c>
      <c r="J825">
        <v>5.1370059371248704</v>
      </c>
      <c r="K825">
        <v>349.59998333806999</v>
      </c>
      <c r="L825">
        <v>276.28619427248901</v>
      </c>
      <c r="M825">
        <v>52.674088681093302</v>
      </c>
      <c r="N825">
        <v>0.673385530786339</v>
      </c>
      <c r="O825">
        <v>28.3727598566308</v>
      </c>
      <c r="P825">
        <v>153.27717055811701</v>
      </c>
      <c r="Q825">
        <v>0.159784734310356</v>
      </c>
    </row>
    <row r="826" spans="1:17" hidden="1" x14ac:dyDescent="0.3">
      <c r="A826" t="s">
        <v>1798</v>
      </c>
      <c r="B826" t="s">
        <v>1799</v>
      </c>
      <c r="C826" t="s">
        <v>3127</v>
      </c>
      <c r="D826" t="s">
        <v>51</v>
      </c>
      <c r="E826">
        <v>4324.4505925080002</v>
      </c>
      <c r="F826">
        <v>78.92</v>
      </c>
      <c r="G826">
        <v>107.017280860179</v>
      </c>
      <c r="H826">
        <v>-4.6243871241918502</v>
      </c>
      <c r="I826">
        <v>50.002549844884498</v>
      </c>
      <c r="J826">
        <v>0.30991693325734598</v>
      </c>
      <c r="K826">
        <v>80.382315500841997</v>
      </c>
      <c r="L826">
        <v>63.245011675014098</v>
      </c>
      <c r="M826">
        <v>38.277282369501698</v>
      </c>
      <c r="N826">
        <v>0.54293734827298201</v>
      </c>
      <c r="O826">
        <v>27.850988342625399</v>
      </c>
      <c r="P826">
        <v>142.45775729646701</v>
      </c>
      <c r="Q826">
        <v>4.4553602406144997E-2</v>
      </c>
    </row>
    <row r="827" spans="1:17" x14ac:dyDescent="0.3">
      <c r="A827" t="s">
        <v>1800</v>
      </c>
      <c r="B827" t="s">
        <v>1801</v>
      </c>
      <c r="C827" t="s">
        <v>3126</v>
      </c>
      <c r="D827" t="s">
        <v>473</v>
      </c>
      <c r="E827">
        <v>4320.8274333600002</v>
      </c>
      <c r="F827">
        <v>377.2</v>
      </c>
      <c r="G827">
        <v>1.4388279539789901</v>
      </c>
      <c r="H827">
        <v>-4.7137336698190202</v>
      </c>
      <c r="I827">
        <v>-7.9309908970655298</v>
      </c>
      <c r="J827">
        <v>-3.3114822059489</v>
      </c>
      <c r="K827">
        <v>386.52080464307301</v>
      </c>
      <c r="L827">
        <v>369.892636301913</v>
      </c>
      <c r="M827">
        <v>32.013453784380701</v>
      </c>
      <c r="N827">
        <v>0.64113745137363798</v>
      </c>
      <c r="O827">
        <v>21.646341463414601</v>
      </c>
      <c r="P827">
        <v>30.564209068881901</v>
      </c>
      <c r="Q827">
        <v>0.113613479074122</v>
      </c>
    </row>
    <row r="828" spans="1:17" hidden="1" x14ac:dyDescent="0.3">
      <c r="A828" t="s">
        <v>1802</v>
      </c>
      <c r="B828" t="s">
        <v>1803</v>
      </c>
      <c r="C828" t="s">
        <v>3127</v>
      </c>
      <c r="D828" t="s">
        <v>51</v>
      </c>
      <c r="E828">
        <v>4286.3543337299998</v>
      </c>
      <c r="F828">
        <v>772.15</v>
      </c>
      <c r="G828">
        <v>143.52562654468099</v>
      </c>
      <c r="H828">
        <v>0.49896029242755002</v>
      </c>
      <c r="I828">
        <v>49.632187178457997</v>
      </c>
      <c r="J828">
        <v>2.04513195097462</v>
      </c>
      <c r="K828">
        <v>739.17301215546695</v>
      </c>
      <c r="L828">
        <v>579.15794647290898</v>
      </c>
      <c r="M828">
        <v>50.4022817207671</v>
      </c>
      <c r="N828">
        <v>1.6682444512438801</v>
      </c>
      <c r="O828">
        <v>10.1664184420125</v>
      </c>
      <c r="P828">
        <v>192.98184705688601</v>
      </c>
      <c r="Q828">
        <v>-1.8084728887535002E-2</v>
      </c>
    </row>
    <row r="829" spans="1:17" x14ac:dyDescent="0.3">
      <c r="A829" t="s">
        <v>1804</v>
      </c>
      <c r="B829" t="s">
        <v>1805</v>
      </c>
      <c r="C829" t="s">
        <v>3123</v>
      </c>
      <c r="D829" t="s">
        <v>267</v>
      </c>
      <c r="E829">
        <v>4271.6166611640001</v>
      </c>
      <c r="F829">
        <v>183.74</v>
      </c>
      <c r="G829">
        <v>18.832510002310102</v>
      </c>
      <c r="H829">
        <v>7.4238175938950999</v>
      </c>
      <c r="I829">
        <v>22.2177224418175</v>
      </c>
      <c r="J829">
        <v>-2.3360438147584999</v>
      </c>
      <c r="K829">
        <v>175.28868117524701</v>
      </c>
      <c r="L829">
        <v>157.98250595276099</v>
      </c>
      <c r="M829">
        <v>43.686648971931298</v>
      </c>
      <c r="N829">
        <v>0.95497357950507999</v>
      </c>
      <c r="O829">
        <v>8.3052138891912506</v>
      </c>
      <c r="P829">
        <v>63.980365908076699</v>
      </c>
      <c r="Q829">
        <v>2.7127721061926999E-2</v>
      </c>
    </row>
    <row r="830" spans="1:17" hidden="1" x14ac:dyDescent="0.3">
      <c r="A830" t="s">
        <v>1806</v>
      </c>
      <c r="B830" t="s">
        <v>1807</v>
      </c>
      <c r="C830" t="s">
        <v>3127</v>
      </c>
      <c r="E830">
        <v>4248.8239313650001</v>
      </c>
      <c r="F830">
        <v>2247.0500000000002</v>
      </c>
      <c r="G830">
        <v>4387.7016992142799</v>
      </c>
      <c r="H830">
        <v>-13.108431348777099</v>
      </c>
      <c r="I830">
        <v>284.23616483894199</v>
      </c>
      <c r="J830">
        <v>-8.15752551589242</v>
      </c>
      <c r="K830">
        <v>2037.09568298462</v>
      </c>
      <c r="L830">
        <v>1100.07634887381</v>
      </c>
      <c r="M830">
        <v>31.762625393630199</v>
      </c>
      <c r="N830">
        <v>0.43220239025603302</v>
      </c>
      <c r="O830">
        <v>41.029349591686803</v>
      </c>
      <c r="P830">
        <v>4414.8683946152296</v>
      </c>
    </row>
    <row r="831" spans="1:17" hidden="1" x14ac:dyDescent="0.3">
      <c r="A831" t="s">
        <v>1808</v>
      </c>
      <c r="B831" t="s">
        <v>1809</v>
      </c>
      <c r="C831" t="s">
        <v>3127</v>
      </c>
      <c r="D831" t="s">
        <v>200</v>
      </c>
      <c r="E831">
        <v>4205.1794821949998</v>
      </c>
      <c r="F831">
        <v>548.15</v>
      </c>
      <c r="G831">
        <v>-6.3090170854367296</v>
      </c>
      <c r="H831">
        <v>-10.238744471292501</v>
      </c>
      <c r="I831">
        <v>-10.5331129858602</v>
      </c>
      <c r="J831">
        <v>-6.7482469413596204</v>
      </c>
      <c r="K831">
        <v>597.76090525751704</v>
      </c>
      <c r="L831">
        <v>570.87392975728199</v>
      </c>
      <c r="M831">
        <v>26.753538079157199</v>
      </c>
      <c r="N831">
        <v>1.2333636172771101</v>
      </c>
      <c r="O831">
        <v>28.249566724436701</v>
      </c>
      <c r="P831">
        <v>21.919483985765101</v>
      </c>
      <c r="Q831">
        <v>0.14836861428009401</v>
      </c>
    </row>
    <row r="832" spans="1:17" hidden="1" x14ac:dyDescent="0.3">
      <c r="A832" t="s">
        <v>1810</v>
      </c>
      <c r="B832" t="s">
        <v>1811</v>
      </c>
      <c r="C832" t="s">
        <v>3127</v>
      </c>
      <c r="D832" t="s">
        <v>267</v>
      </c>
      <c r="E832">
        <v>4204.6961254400003</v>
      </c>
      <c r="F832">
        <v>1318.4</v>
      </c>
      <c r="G832">
        <v>-1.4131662136146099</v>
      </c>
      <c r="H832">
        <v>-0.64581270570004801</v>
      </c>
      <c r="I832">
        <v>-4.6958590731775196</v>
      </c>
      <c r="J832">
        <v>3.6037439136285498</v>
      </c>
      <c r="K832">
        <v>1341.10473595083</v>
      </c>
      <c r="L832">
        <v>1287.36766554733</v>
      </c>
      <c r="M832">
        <v>45.102539318962997</v>
      </c>
      <c r="N832">
        <v>0.66814656705951103</v>
      </c>
      <c r="O832">
        <v>19.447815533980499</v>
      </c>
      <c r="P832">
        <v>30.450700044525799</v>
      </c>
      <c r="Q832">
        <v>0.10087974680472001</v>
      </c>
    </row>
    <row r="833" spans="1:17" hidden="1" x14ac:dyDescent="0.3">
      <c r="A833" t="s">
        <v>1812</v>
      </c>
      <c r="B833" t="s">
        <v>1813</v>
      </c>
      <c r="C833" t="s">
        <v>3127</v>
      </c>
      <c r="D833" t="s">
        <v>1304</v>
      </c>
      <c r="E833">
        <v>4178.8786948199904</v>
      </c>
      <c r="F833">
        <v>578.70000000000005</v>
      </c>
      <c r="G833">
        <v>9.0941946390805803</v>
      </c>
      <c r="H833">
        <v>-10.6312513014124</v>
      </c>
      <c r="I833">
        <v>19.941800141395799</v>
      </c>
      <c r="J833">
        <v>-5.0442013400682404</v>
      </c>
      <c r="K833">
        <v>658.53958324236498</v>
      </c>
      <c r="L833">
        <v>572.46516092304603</v>
      </c>
      <c r="M833">
        <v>24.888217660418601</v>
      </c>
      <c r="N833">
        <v>0.43446046418040801</v>
      </c>
      <c r="O833">
        <v>48.574390876101504</v>
      </c>
      <c r="P833">
        <v>54.32</v>
      </c>
      <c r="Q833">
        <v>-6.1635289403500003E-4</v>
      </c>
    </row>
    <row r="834" spans="1:17" x14ac:dyDescent="0.3">
      <c r="A834" t="s">
        <v>1814</v>
      </c>
      <c r="B834" t="s">
        <v>1815</v>
      </c>
      <c r="C834" t="s">
        <v>3112</v>
      </c>
      <c r="D834" t="s">
        <v>54</v>
      </c>
      <c r="E834">
        <v>4176.80255098</v>
      </c>
      <c r="F834">
        <v>46.51</v>
      </c>
      <c r="G834">
        <v>-4.4490173006838303</v>
      </c>
      <c r="H834">
        <v>-22.551367728748801</v>
      </c>
      <c r="I834">
        <v>-42.539711815024098</v>
      </c>
      <c r="J834">
        <v>-7.5648148624390101</v>
      </c>
      <c r="K834">
        <v>55.545015701203504</v>
      </c>
      <c r="L834">
        <v>59.835644755664902</v>
      </c>
      <c r="M834">
        <v>26.306685262990701</v>
      </c>
      <c r="N834">
        <v>1.3925395116602399</v>
      </c>
      <c r="O834">
        <v>114.211997419909</v>
      </c>
      <c r="P834">
        <v>27.424657534246499</v>
      </c>
      <c r="Q834">
        <v>2.0072018973200001E-4</v>
      </c>
    </row>
    <row r="835" spans="1:17" hidden="1" x14ac:dyDescent="0.3">
      <c r="A835" t="s">
        <v>1816</v>
      </c>
      <c r="B835" t="s">
        <v>1817</v>
      </c>
      <c r="C835" t="s">
        <v>3127</v>
      </c>
      <c r="D835" t="s">
        <v>134</v>
      </c>
      <c r="E835">
        <v>4167.5515113150004</v>
      </c>
      <c r="F835">
        <v>914.85</v>
      </c>
      <c r="G835">
        <v>161.202098925293</v>
      </c>
      <c r="H835">
        <v>9.2447920048524299</v>
      </c>
      <c r="I835">
        <v>16.0656670333906</v>
      </c>
      <c r="J835">
        <v>10.720679612312599</v>
      </c>
      <c r="K835">
        <v>795.40283094300196</v>
      </c>
      <c r="L835">
        <v>676.84457611512698</v>
      </c>
      <c r="M835">
        <v>60.183428703131497</v>
      </c>
      <c r="N835">
        <v>1.403404233519</v>
      </c>
      <c r="O835">
        <v>3.2956222331529799</v>
      </c>
      <c r="P835">
        <v>189.28063241106699</v>
      </c>
      <c r="Q835">
        <v>0.14370611785585999</v>
      </c>
    </row>
    <row r="836" spans="1:17" x14ac:dyDescent="0.3">
      <c r="A836" t="s">
        <v>1818</v>
      </c>
      <c r="B836" t="s">
        <v>1819</v>
      </c>
      <c r="C836" t="s">
        <v>3115</v>
      </c>
      <c r="D836" t="s">
        <v>48</v>
      </c>
      <c r="E836">
        <v>4152.2134489549999</v>
      </c>
      <c r="F836">
        <v>600.04999999999995</v>
      </c>
      <c r="G836">
        <v>-26.773521567921101</v>
      </c>
      <c r="H836">
        <v>-8.6257453315164092</v>
      </c>
      <c r="I836">
        <v>-2.0929298997241599</v>
      </c>
      <c r="J836">
        <v>-5.38695355627598</v>
      </c>
      <c r="K836">
        <v>648.14318309848397</v>
      </c>
      <c r="L836">
        <v>626.41390794915401</v>
      </c>
      <c r="M836">
        <v>27.504017114370701</v>
      </c>
      <c r="N836">
        <v>0.77110800521726397</v>
      </c>
      <c r="O836">
        <v>68.160986584451294</v>
      </c>
      <c r="P836">
        <v>40.6092560046865</v>
      </c>
      <c r="Q836">
        <v>0.123531428616665</v>
      </c>
    </row>
    <row r="837" spans="1:17" hidden="1" x14ac:dyDescent="0.3">
      <c r="A837" t="s">
        <v>1820</v>
      </c>
      <c r="B837" t="s">
        <v>1821</v>
      </c>
      <c r="C837" t="s">
        <v>3127</v>
      </c>
      <c r="D837" t="s">
        <v>1021</v>
      </c>
      <c r="E837">
        <v>4142.3944082400003</v>
      </c>
      <c r="F837">
        <v>170.28</v>
      </c>
      <c r="G837">
        <v>36.590316940773697</v>
      </c>
      <c r="H837">
        <v>-3.0555990200685699</v>
      </c>
      <c r="I837">
        <v>41.036389367806997</v>
      </c>
      <c r="J837">
        <v>-0.30677136807946698</v>
      </c>
      <c r="K837">
        <v>174.872547698728</v>
      </c>
      <c r="L837">
        <v>150.47795236766299</v>
      </c>
      <c r="M837">
        <v>42.118335498296801</v>
      </c>
      <c r="N837">
        <v>0.95170298085615801</v>
      </c>
      <c r="O837">
        <v>31.430584918956999</v>
      </c>
      <c r="P837">
        <v>97.884950610110394</v>
      </c>
    </row>
    <row r="838" spans="1:17" hidden="1" x14ac:dyDescent="0.3">
      <c r="A838" t="s">
        <v>1822</v>
      </c>
      <c r="B838" t="s">
        <v>1823</v>
      </c>
      <c r="C838" t="s">
        <v>3127</v>
      </c>
      <c r="D838" t="s">
        <v>240</v>
      </c>
      <c r="E838">
        <v>4133.1838065720003</v>
      </c>
      <c r="F838">
        <v>185.39</v>
      </c>
      <c r="G838">
        <v>113.443298109759</v>
      </c>
      <c r="H838">
        <v>3.5234138335206802</v>
      </c>
      <c r="I838">
        <v>108.392493234827</v>
      </c>
      <c r="J838">
        <v>7.0375033217432996</v>
      </c>
      <c r="K838">
        <v>166.12298721314301</v>
      </c>
      <c r="L838">
        <v>122.202152854391</v>
      </c>
      <c r="M838">
        <v>51.457043039886997</v>
      </c>
      <c r="N838">
        <v>0.32841971123873198</v>
      </c>
      <c r="O838">
        <v>10.7934624305518</v>
      </c>
      <c r="P838">
        <v>154.83161512027399</v>
      </c>
      <c r="Q838">
        <v>0.30388819602810002</v>
      </c>
    </row>
    <row r="839" spans="1:17" hidden="1" x14ac:dyDescent="0.3">
      <c r="A839" t="s">
        <v>1824</v>
      </c>
      <c r="B839" t="s">
        <v>1825</v>
      </c>
      <c r="C839" t="s">
        <v>3127</v>
      </c>
      <c r="D839" t="s">
        <v>473</v>
      </c>
      <c r="E839">
        <v>4131.8609098500001</v>
      </c>
      <c r="F839">
        <v>298.5</v>
      </c>
      <c r="G839">
        <v>84.610530565707094</v>
      </c>
      <c r="H839">
        <v>-1.28107599501015</v>
      </c>
      <c r="I839">
        <v>42.546704231011702</v>
      </c>
      <c r="J839">
        <v>-4.1269002023114103</v>
      </c>
      <c r="K839">
        <v>277.84250874650701</v>
      </c>
      <c r="L839">
        <v>222.842231382676</v>
      </c>
      <c r="M839">
        <v>30.470273321458901</v>
      </c>
      <c r="N839">
        <v>0.441529688851649</v>
      </c>
      <c r="O839">
        <v>12.646566164154001</v>
      </c>
      <c r="P839">
        <v>119.324026451138</v>
      </c>
      <c r="Q839">
        <v>6.1625834525268999E-2</v>
      </c>
    </row>
    <row r="840" spans="1:17" x14ac:dyDescent="0.3">
      <c r="A840" t="s">
        <v>1826</v>
      </c>
      <c r="B840" t="s">
        <v>1827</v>
      </c>
      <c r="C840" t="s">
        <v>3124</v>
      </c>
      <c r="D840" t="s">
        <v>1442</v>
      </c>
      <c r="E840">
        <v>4121.0850522089904</v>
      </c>
      <c r="F840">
        <v>75.989999999999995</v>
      </c>
      <c r="G840">
        <v>32.141480699681203</v>
      </c>
      <c r="H840">
        <v>-4.6511961969333599</v>
      </c>
      <c r="I840">
        <v>-17.9631208480588</v>
      </c>
      <c r="J840">
        <v>1.79275168438477</v>
      </c>
      <c r="K840">
        <v>81.563988772686699</v>
      </c>
      <c r="L840">
        <v>77.643456989399496</v>
      </c>
      <c r="M840">
        <v>40.543614520240602</v>
      </c>
      <c r="N840">
        <v>0.30212929294512503</v>
      </c>
      <c r="O840">
        <v>35.873141202789803</v>
      </c>
      <c r="P840">
        <v>67.563395810363801</v>
      </c>
      <c r="Q840">
        <v>0.15681230639417401</v>
      </c>
    </row>
    <row r="841" spans="1:17" x14ac:dyDescent="0.3">
      <c r="A841" t="s">
        <v>1828</v>
      </c>
      <c r="B841" t="s">
        <v>1829</v>
      </c>
      <c r="C841" t="s">
        <v>3118</v>
      </c>
      <c r="D841" t="s">
        <v>200</v>
      </c>
      <c r="E841">
        <v>4117.6805400000003</v>
      </c>
      <c r="F841">
        <v>631.20000000000005</v>
      </c>
      <c r="G841">
        <v>41.897185675789899</v>
      </c>
      <c r="H841">
        <v>-12.6502069123075</v>
      </c>
      <c r="I841">
        <v>-6.2984636292737797</v>
      </c>
      <c r="J841">
        <v>2.1076035137060498</v>
      </c>
      <c r="K841">
        <v>695.47095718222999</v>
      </c>
      <c r="L841">
        <v>641.41786804353603</v>
      </c>
      <c r="M841">
        <v>36.648068013763499</v>
      </c>
      <c r="N841">
        <v>0.33513963509898498</v>
      </c>
      <c r="O841">
        <v>31.083650190114</v>
      </c>
      <c r="P841">
        <v>72.955199342375593</v>
      </c>
      <c r="Q841">
        <v>5.0845283498325997E-2</v>
      </c>
    </row>
    <row r="842" spans="1:17" x14ac:dyDescent="0.3">
      <c r="A842" t="s">
        <v>1830</v>
      </c>
      <c r="B842" t="s">
        <v>1831</v>
      </c>
      <c r="C842" t="s">
        <v>3123</v>
      </c>
      <c r="D842" t="s">
        <v>1832</v>
      </c>
      <c r="E842">
        <v>4116.960314336</v>
      </c>
      <c r="F842">
        <v>60.96</v>
      </c>
      <c r="G842">
        <v>-15.7224540846771</v>
      </c>
      <c r="H842">
        <v>-12.4795790569519</v>
      </c>
      <c r="I842">
        <v>-10.143767837433099</v>
      </c>
      <c r="J842">
        <v>-7.4588340969475304</v>
      </c>
      <c r="K842">
        <v>63.837700358898402</v>
      </c>
      <c r="L842">
        <v>64.163448959978197</v>
      </c>
      <c r="M842">
        <v>14.110317354007099</v>
      </c>
      <c r="N842">
        <v>0.98193081513494596</v>
      </c>
      <c r="O842">
        <v>38.106955380577404</v>
      </c>
      <c r="P842">
        <v>39.816513761467803</v>
      </c>
      <c r="Q842">
        <v>2.2375686583345E-2</v>
      </c>
    </row>
    <row r="843" spans="1:17" hidden="1" x14ac:dyDescent="0.3">
      <c r="A843" t="s">
        <v>1833</v>
      </c>
      <c r="B843" t="s">
        <v>1834</v>
      </c>
      <c r="C843" t="s">
        <v>3127</v>
      </c>
      <c r="D843" t="s">
        <v>120</v>
      </c>
      <c r="E843">
        <v>4110.2006700000002</v>
      </c>
      <c r="F843">
        <v>42.33</v>
      </c>
      <c r="G843">
        <v>-4.4710432270346496</v>
      </c>
      <c r="H843">
        <v>-10.7389836373747</v>
      </c>
      <c r="I843">
        <v>-31.3407236534836</v>
      </c>
      <c r="J843">
        <v>-2.1678221298475702</v>
      </c>
      <c r="K843">
        <v>46.712448524939099</v>
      </c>
      <c r="L843">
        <v>46.658579461765797</v>
      </c>
      <c r="M843">
        <v>34.739964584670901</v>
      </c>
      <c r="N843">
        <v>0.48145970127198001</v>
      </c>
      <c r="O843">
        <v>54.500354358610899</v>
      </c>
      <c r="P843">
        <v>23.771929824561301</v>
      </c>
      <c r="Q843">
        <v>4.1303221791323001E-2</v>
      </c>
    </row>
    <row r="844" spans="1:17" x14ac:dyDescent="0.3">
      <c r="A844" t="s">
        <v>1835</v>
      </c>
      <c r="B844" t="s">
        <v>1836</v>
      </c>
      <c r="C844" t="s">
        <v>3115</v>
      </c>
      <c r="D844" t="s">
        <v>48</v>
      </c>
      <c r="E844">
        <v>4102.6064989139904</v>
      </c>
      <c r="F844">
        <v>50.82</v>
      </c>
      <c r="G844">
        <v>-16.928083687281699</v>
      </c>
      <c r="H844">
        <v>-8.9978175418887893</v>
      </c>
      <c r="I844">
        <v>-19.450601170766401</v>
      </c>
      <c r="J844">
        <v>-2.6369668263774302</v>
      </c>
      <c r="K844">
        <v>55.077643859107901</v>
      </c>
      <c r="L844">
        <v>56.7858401156425</v>
      </c>
      <c r="M844">
        <v>31.4359769559026</v>
      </c>
      <c r="N844">
        <v>0.79960645479042203</v>
      </c>
      <c r="O844">
        <v>55.4506099960645</v>
      </c>
      <c r="P844">
        <v>11.2035010940918</v>
      </c>
      <c r="Q844">
        <v>8.3087909815988001E-2</v>
      </c>
    </row>
    <row r="845" spans="1:17" hidden="1" x14ac:dyDescent="0.3">
      <c r="A845" t="s">
        <v>1837</v>
      </c>
      <c r="B845" t="s">
        <v>1838</v>
      </c>
      <c r="C845" t="s">
        <v>3127</v>
      </c>
      <c r="D845" t="s">
        <v>377</v>
      </c>
      <c r="E845">
        <v>4092.8527509199998</v>
      </c>
      <c r="F845">
        <v>277.39999999999998</v>
      </c>
      <c r="G845">
        <v>127.796539893169</v>
      </c>
      <c r="H845">
        <v>1.76586326571693</v>
      </c>
      <c r="I845">
        <v>108.78531214696</v>
      </c>
      <c r="J845">
        <v>3.8146866628414799</v>
      </c>
      <c r="K845">
        <v>256.56376725417601</v>
      </c>
      <c r="L845">
        <v>194.064995612676</v>
      </c>
      <c r="M845">
        <v>50.170804886004603</v>
      </c>
      <c r="N845">
        <v>0.229451824295134</v>
      </c>
      <c r="O845">
        <v>21.737563085796602</v>
      </c>
      <c r="P845">
        <v>192</v>
      </c>
      <c r="Q845">
        <v>0.12560035536406899</v>
      </c>
    </row>
    <row r="846" spans="1:17" hidden="1" x14ac:dyDescent="0.3">
      <c r="A846" t="s">
        <v>1839</v>
      </c>
      <c r="B846" t="s">
        <v>1840</v>
      </c>
      <c r="C846" t="s">
        <v>3127</v>
      </c>
      <c r="D846" t="s">
        <v>51</v>
      </c>
      <c r="E846">
        <v>4088.6239118899998</v>
      </c>
      <c r="F846">
        <v>1644.65</v>
      </c>
      <c r="G846">
        <v>89.464236507873807</v>
      </c>
      <c r="H846">
        <v>10.8586780036429</v>
      </c>
      <c r="I846">
        <v>53.718661995736603</v>
      </c>
      <c r="J846">
        <v>1.65874607756949</v>
      </c>
      <c r="K846">
        <v>1482.5837288376099</v>
      </c>
      <c r="L846">
        <v>1148.40925600678</v>
      </c>
      <c r="M846">
        <v>59.586944339413499</v>
      </c>
      <c r="N846">
        <v>0.524656208182672</v>
      </c>
      <c r="O846">
        <v>2.5750159608427299</v>
      </c>
      <c r="P846">
        <v>190.57420494699599</v>
      </c>
      <c r="Q846">
        <v>0.236621215568844</v>
      </c>
    </row>
    <row r="847" spans="1:17" x14ac:dyDescent="0.3">
      <c r="A847" t="s">
        <v>1841</v>
      </c>
      <c r="B847" t="s">
        <v>1842</v>
      </c>
      <c r="C847" t="s">
        <v>3123</v>
      </c>
      <c r="D847" t="s">
        <v>120</v>
      </c>
      <c r="E847">
        <v>4077.239207175</v>
      </c>
      <c r="F847">
        <v>207.45</v>
      </c>
      <c r="G847">
        <v>-32.483902155854103</v>
      </c>
      <c r="H847">
        <v>-7.01396891735138</v>
      </c>
      <c r="I847">
        <v>-18.530648800045899</v>
      </c>
      <c r="J847">
        <v>1.2717683895321099</v>
      </c>
      <c r="K847">
        <v>215.89035160992401</v>
      </c>
      <c r="L847">
        <v>218.250558273964</v>
      </c>
      <c r="M847">
        <v>43.596786737113298</v>
      </c>
      <c r="N847">
        <v>0.323618891135664</v>
      </c>
      <c r="O847">
        <v>34.008194745721802</v>
      </c>
      <c r="P847">
        <v>24.295985620131798</v>
      </c>
      <c r="Q847">
        <v>5.4839650787550001E-2</v>
      </c>
    </row>
    <row r="848" spans="1:17" x14ac:dyDescent="0.3">
      <c r="A848" t="s">
        <v>1843</v>
      </c>
      <c r="B848" t="s">
        <v>1844</v>
      </c>
      <c r="C848" t="s">
        <v>3123</v>
      </c>
      <c r="D848" t="s">
        <v>94</v>
      </c>
      <c r="E848">
        <v>4061.19849535</v>
      </c>
      <c r="F848">
        <v>1007.9</v>
      </c>
      <c r="G848">
        <v>19.939777634154101</v>
      </c>
      <c r="H848">
        <v>-4.3080019904378704</v>
      </c>
      <c r="I848">
        <v>31.072985466531598</v>
      </c>
      <c r="J848">
        <v>1.0796418682173099</v>
      </c>
      <c r="K848">
        <v>1092.9884048909901</v>
      </c>
      <c r="L848">
        <v>1012.27488606519</v>
      </c>
      <c r="M848">
        <v>34.963703824270802</v>
      </c>
      <c r="N848">
        <v>1.1984479735242299</v>
      </c>
      <c r="O848">
        <v>58.021629129874</v>
      </c>
      <c r="P848">
        <v>65.229508196721298</v>
      </c>
      <c r="Q848">
        <v>9.7288965052020008E-3</v>
      </c>
    </row>
    <row r="849" spans="1:17" hidden="1" x14ac:dyDescent="0.3">
      <c r="A849" t="s">
        <v>1845</v>
      </c>
      <c r="B849" t="s">
        <v>1846</v>
      </c>
      <c r="C849" t="s">
        <v>3127</v>
      </c>
      <c r="D849" t="s">
        <v>1046</v>
      </c>
      <c r="E849">
        <v>4060.8879999999999</v>
      </c>
      <c r="F849">
        <v>118</v>
      </c>
      <c r="G849">
        <v>-25.442557469913201</v>
      </c>
      <c r="K849">
        <v>104.378999999999</v>
      </c>
      <c r="M849">
        <v>99.990560428137201</v>
      </c>
      <c r="N849">
        <v>1</v>
      </c>
      <c r="O849">
        <v>0</v>
      </c>
      <c r="P849">
        <v>5.3571428571428603</v>
      </c>
    </row>
    <row r="850" spans="1:17" hidden="1" x14ac:dyDescent="0.3">
      <c r="A850" t="s">
        <v>1847</v>
      </c>
      <c r="B850" t="s">
        <v>1848</v>
      </c>
      <c r="C850" t="s">
        <v>3127</v>
      </c>
      <c r="D850" t="s">
        <v>88</v>
      </c>
      <c r="E850">
        <v>4058.5470854</v>
      </c>
      <c r="F850">
        <v>1794.95</v>
      </c>
      <c r="G850">
        <v>187.874989548591</v>
      </c>
      <c r="H850">
        <v>13.676115600592601</v>
      </c>
      <c r="I850">
        <v>44.8417939588875</v>
      </c>
      <c r="J850">
        <v>-2.57995617333671</v>
      </c>
      <c r="K850">
        <v>1639.1926407117701</v>
      </c>
      <c r="L850">
        <v>1252.1464175691499</v>
      </c>
      <c r="M850">
        <v>52.320593987892401</v>
      </c>
      <c r="N850">
        <v>0.81808771299045002</v>
      </c>
      <c r="O850">
        <v>7.3567508844257503</v>
      </c>
      <c r="P850">
        <v>232.39814814814801</v>
      </c>
      <c r="Q850">
        <v>0.19583782491640001</v>
      </c>
    </row>
    <row r="851" spans="1:17" hidden="1" x14ac:dyDescent="0.3">
      <c r="A851" t="s">
        <v>1849</v>
      </c>
      <c r="B851" t="s">
        <v>1850</v>
      </c>
      <c r="C851" t="s">
        <v>3127</v>
      </c>
      <c r="D851" t="s">
        <v>267</v>
      </c>
      <c r="E851">
        <v>4053.1514265999999</v>
      </c>
      <c r="F851">
        <v>329.5</v>
      </c>
      <c r="G851">
        <v>467.06233976586901</v>
      </c>
      <c r="H851">
        <v>-11.4297206891675</v>
      </c>
      <c r="I851">
        <v>154.71322439828199</v>
      </c>
      <c r="J851">
        <v>0.84189173352481395</v>
      </c>
      <c r="K851">
        <v>340.47632326637199</v>
      </c>
      <c r="L851">
        <v>220.14727457633501</v>
      </c>
      <c r="M851">
        <v>30.153464096055199</v>
      </c>
      <c r="N851">
        <v>0.531784153138251</v>
      </c>
      <c r="O851">
        <v>34.719271623672199</v>
      </c>
      <c r="P851">
        <v>499.09090909090901</v>
      </c>
      <c r="Q851">
        <v>0.29637611058208102</v>
      </c>
    </row>
    <row r="852" spans="1:17" x14ac:dyDescent="0.3">
      <c r="A852" t="s">
        <v>1851</v>
      </c>
      <c r="B852" t="s">
        <v>1852</v>
      </c>
      <c r="C852" t="s">
        <v>3124</v>
      </c>
      <c r="D852" t="s">
        <v>264</v>
      </c>
      <c r="E852">
        <v>4051.6091340319999</v>
      </c>
      <c r="F852">
        <v>184.12</v>
      </c>
      <c r="G852">
        <v>-4.46093065586272</v>
      </c>
      <c r="H852">
        <v>-6.1735313568800496</v>
      </c>
      <c r="I852">
        <v>-13.2834591986225</v>
      </c>
      <c r="J852">
        <v>-4.5515781565343598</v>
      </c>
      <c r="K852">
        <v>196.98201363059499</v>
      </c>
      <c r="L852">
        <v>190.92839123035199</v>
      </c>
      <c r="M852">
        <v>24.059215458454201</v>
      </c>
      <c r="N852">
        <v>0.50452331889730295</v>
      </c>
      <c r="O852">
        <v>29.182055181403399</v>
      </c>
      <c r="P852">
        <v>25.679180887371999</v>
      </c>
    </row>
    <row r="853" spans="1:17" x14ac:dyDescent="0.3">
      <c r="A853" t="s">
        <v>1853</v>
      </c>
      <c r="B853" t="s">
        <v>1854</v>
      </c>
      <c r="C853" t="s">
        <v>3128</v>
      </c>
      <c r="D853" t="s">
        <v>114</v>
      </c>
      <c r="E853">
        <v>4050.2260925099999</v>
      </c>
      <c r="F853">
        <v>236.85</v>
      </c>
      <c r="G853">
        <v>47.308442720599203</v>
      </c>
      <c r="H853">
        <v>-12.5885729701233</v>
      </c>
      <c r="I853">
        <v>-21.1908140306045</v>
      </c>
      <c r="J853">
        <v>-3.1596622680291899</v>
      </c>
      <c r="K853">
        <v>257.55122721890802</v>
      </c>
      <c r="L853">
        <v>250.832660295067</v>
      </c>
      <c r="M853">
        <v>30.733406036728699</v>
      </c>
      <c r="N853">
        <v>0.816940064701969</v>
      </c>
      <c r="O853">
        <v>35.296601224403602</v>
      </c>
      <c r="P853">
        <v>76.753731343283505</v>
      </c>
      <c r="Q853">
        <v>6.2350973392362001E-2</v>
      </c>
    </row>
    <row r="854" spans="1:17" hidden="1" x14ac:dyDescent="0.3">
      <c r="A854" t="s">
        <v>1855</v>
      </c>
      <c r="B854" t="s">
        <v>1856</v>
      </c>
      <c r="C854" t="s">
        <v>3127</v>
      </c>
      <c r="D854" t="s">
        <v>1857</v>
      </c>
      <c r="E854">
        <v>4041.8463155519999</v>
      </c>
      <c r="F854">
        <v>134.77000000000001</v>
      </c>
      <c r="G854">
        <v>20.364776958110799</v>
      </c>
      <c r="H854">
        <v>-4.7499261686195897</v>
      </c>
      <c r="I854">
        <v>16.360729171310499</v>
      </c>
      <c r="J854">
        <v>-5.64930481696027</v>
      </c>
      <c r="K854">
        <v>141.43963985699099</v>
      </c>
      <c r="L854">
        <v>125.859153024907</v>
      </c>
      <c r="M854">
        <v>29.742857974308102</v>
      </c>
      <c r="N854">
        <v>1.1512320059977299</v>
      </c>
      <c r="O854">
        <v>22.349187504637499</v>
      </c>
      <c r="P854">
        <v>60.249702734839403</v>
      </c>
      <c r="Q854">
        <v>5.5568687002412E-2</v>
      </c>
    </row>
    <row r="855" spans="1:17" hidden="1" x14ac:dyDescent="0.3">
      <c r="A855" t="s">
        <v>1858</v>
      </c>
      <c r="B855" t="s">
        <v>1859</v>
      </c>
      <c r="C855" t="s">
        <v>3127</v>
      </c>
      <c r="D855" t="s">
        <v>51</v>
      </c>
      <c r="E855">
        <v>4038.4139876250001</v>
      </c>
      <c r="F855">
        <v>2441.75</v>
      </c>
      <c r="G855">
        <v>48.973971866861099</v>
      </c>
      <c r="H855">
        <v>10.347717398967699</v>
      </c>
      <c r="I855">
        <v>50.219223367947102</v>
      </c>
      <c r="J855">
        <v>-5.8429996329703204</v>
      </c>
      <c r="K855">
        <v>2396.4306147206898</v>
      </c>
      <c r="L855">
        <v>1891.61896078517</v>
      </c>
      <c r="M855">
        <v>31.828152051033101</v>
      </c>
      <c r="N855">
        <v>0.48743603991046702</v>
      </c>
      <c r="O855">
        <v>21.836797378928999</v>
      </c>
      <c r="P855">
        <v>88.989938080495307</v>
      </c>
      <c r="Q855">
        <v>0.1400930717868</v>
      </c>
    </row>
    <row r="856" spans="1:17" hidden="1" x14ac:dyDescent="0.3">
      <c r="A856" t="s">
        <v>1860</v>
      </c>
      <c r="B856" t="s">
        <v>1861</v>
      </c>
      <c r="C856" t="s">
        <v>3127</v>
      </c>
      <c r="D856" t="s">
        <v>48</v>
      </c>
      <c r="E856">
        <v>4034.2422478799999</v>
      </c>
      <c r="F856">
        <v>25.8</v>
      </c>
      <c r="G856">
        <v>24.2511189553782</v>
      </c>
      <c r="H856">
        <v>-10.445913286837101</v>
      </c>
      <c r="I856">
        <v>30.256834341626</v>
      </c>
      <c r="J856">
        <v>-3.16015076477311</v>
      </c>
      <c r="K856">
        <v>26.538808548955799</v>
      </c>
      <c r="L856">
        <v>22.204014299514299</v>
      </c>
      <c r="M856">
        <v>29.7344228890164</v>
      </c>
      <c r="N856">
        <v>0.41037078705698099</v>
      </c>
      <c r="O856">
        <v>29.651162790697601</v>
      </c>
      <c r="P856">
        <v>72.643231114435295</v>
      </c>
      <c r="Q856">
        <v>0.11050714862082101</v>
      </c>
    </row>
    <row r="857" spans="1:17" x14ac:dyDescent="0.3">
      <c r="A857" t="s">
        <v>1862</v>
      </c>
      <c r="B857" t="s">
        <v>1863</v>
      </c>
      <c r="C857" t="s">
        <v>3118</v>
      </c>
      <c r="D857" t="s">
        <v>200</v>
      </c>
      <c r="E857">
        <v>4033.0931000999999</v>
      </c>
      <c r="F857">
        <v>1532.35</v>
      </c>
      <c r="G857">
        <v>46.5149798136962</v>
      </c>
      <c r="H857">
        <v>-8.4968477689982596</v>
      </c>
      <c r="I857">
        <v>19.941619686511199</v>
      </c>
      <c r="J857">
        <v>-1.71920486358488</v>
      </c>
      <c r="K857">
        <v>1573.30410447282</v>
      </c>
      <c r="L857">
        <v>1351.6148139587301</v>
      </c>
      <c r="M857">
        <v>22.699142089004699</v>
      </c>
      <c r="N857">
        <v>0.53874959506198195</v>
      </c>
      <c r="O857">
        <v>16.814043788951601</v>
      </c>
      <c r="P857">
        <v>79.117475160724695</v>
      </c>
      <c r="Q857">
        <v>9.7890218276993998E-2</v>
      </c>
    </row>
    <row r="858" spans="1:17" hidden="1" x14ac:dyDescent="0.3">
      <c r="A858" t="s">
        <v>1864</v>
      </c>
      <c r="B858" t="s">
        <v>1865</v>
      </c>
      <c r="C858" t="s">
        <v>3127</v>
      </c>
      <c r="D858" t="s">
        <v>48</v>
      </c>
      <c r="E858">
        <v>4030.743825</v>
      </c>
      <c r="F858">
        <v>2101.25</v>
      </c>
      <c r="G858">
        <v>502.23273548118402</v>
      </c>
      <c r="H858">
        <v>-6.38213766843249</v>
      </c>
      <c r="I858">
        <v>29.9311558994279</v>
      </c>
      <c r="J858">
        <v>-3.1840822924492098</v>
      </c>
      <c r="K858">
        <v>2076.7613500314601</v>
      </c>
      <c r="L858">
        <v>1668.0045383617701</v>
      </c>
      <c r="M858">
        <v>31.922261179984599</v>
      </c>
      <c r="N858">
        <v>0.65579347414052802</v>
      </c>
      <c r="O858">
        <v>42.010707911957098</v>
      </c>
      <c r="P858">
        <v>588.93442622950795</v>
      </c>
    </row>
    <row r="859" spans="1:17" hidden="1" x14ac:dyDescent="0.3">
      <c r="A859" t="s">
        <v>1866</v>
      </c>
      <c r="B859" t="s">
        <v>1867</v>
      </c>
      <c r="C859" t="s">
        <v>3127</v>
      </c>
      <c r="D859" t="s">
        <v>311</v>
      </c>
      <c r="E859">
        <v>3999.455106075</v>
      </c>
      <c r="F859">
        <v>416.75</v>
      </c>
      <c r="G859">
        <v>73.579932730073494</v>
      </c>
      <c r="H859">
        <v>14.6868538237339</v>
      </c>
      <c r="I859">
        <v>103.707500739792</v>
      </c>
      <c r="J859">
        <v>2.0949629865960602</v>
      </c>
      <c r="K859">
        <v>361.26748870048601</v>
      </c>
      <c r="M859">
        <v>52.793526621615797</v>
      </c>
      <c r="N859">
        <v>0.34411428829850899</v>
      </c>
      <c r="O859">
        <v>12.537492501499599</v>
      </c>
      <c r="P859">
        <v>176.72642762284099</v>
      </c>
    </row>
    <row r="860" spans="1:17" hidden="1" x14ac:dyDescent="0.3">
      <c r="A860" t="s">
        <v>1868</v>
      </c>
      <c r="B860" t="s">
        <v>1869</v>
      </c>
      <c r="C860" t="s">
        <v>3127</v>
      </c>
      <c r="D860" t="s">
        <v>250</v>
      </c>
      <c r="E860">
        <v>3970.35763</v>
      </c>
      <c r="F860">
        <v>433.1</v>
      </c>
      <c r="G860">
        <v>147.03400102197</v>
      </c>
      <c r="H860">
        <v>2.1665436786485399</v>
      </c>
      <c r="I860">
        <v>54.196516969145001</v>
      </c>
      <c r="J860">
        <v>7.2092884961105597</v>
      </c>
      <c r="K860">
        <v>407.02717570995901</v>
      </c>
      <c r="L860">
        <v>303.511523078491</v>
      </c>
      <c r="M860">
        <v>51.4952825551985</v>
      </c>
      <c r="N860">
        <v>0.370059522838938</v>
      </c>
      <c r="O860">
        <v>11.7524821057492</v>
      </c>
      <c r="P860">
        <v>180.323624595469</v>
      </c>
      <c r="Q860">
        <v>0.16962236921332899</v>
      </c>
    </row>
    <row r="861" spans="1:17" hidden="1" x14ac:dyDescent="0.3">
      <c r="A861" t="s">
        <v>1870</v>
      </c>
      <c r="B861" t="s">
        <v>1871</v>
      </c>
      <c r="C861" t="s">
        <v>3127</v>
      </c>
      <c r="D861" t="s">
        <v>397</v>
      </c>
      <c r="E861">
        <v>3969.30594896</v>
      </c>
      <c r="F861">
        <v>246.1</v>
      </c>
      <c r="G861">
        <v>-51.068983588950097</v>
      </c>
      <c r="H861">
        <v>-13.7206123517552</v>
      </c>
      <c r="I861">
        <v>-31.582056025435499</v>
      </c>
      <c r="J861">
        <v>2.0337755854210098</v>
      </c>
      <c r="M861">
        <v>39.048326431751299</v>
      </c>
      <c r="O861">
        <v>42.218610321007702</v>
      </c>
      <c r="P861">
        <v>8.5815133465696007</v>
      </c>
    </row>
    <row r="862" spans="1:17" x14ac:dyDescent="0.3">
      <c r="A862" t="s">
        <v>1872</v>
      </c>
      <c r="B862" t="s">
        <v>1873</v>
      </c>
      <c r="C862" t="s">
        <v>3123</v>
      </c>
      <c r="D862" t="s">
        <v>131</v>
      </c>
      <c r="E862">
        <v>3929.35434101999</v>
      </c>
      <c r="F862">
        <v>594.20000000000005</v>
      </c>
      <c r="G862">
        <v>-8.0527332880881097</v>
      </c>
      <c r="H862">
        <v>1.2978582494999999</v>
      </c>
      <c r="I862">
        <v>7.1747793743190797</v>
      </c>
      <c r="J862">
        <v>6.1094669371146297</v>
      </c>
      <c r="K862">
        <v>565.73239652174198</v>
      </c>
      <c r="L862">
        <v>532.49070150503701</v>
      </c>
      <c r="M862">
        <v>48.294259210446803</v>
      </c>
      <c r="N862">
        <v>0.82986576263382805</v>
      </c>
      <c r="O862">
        <v>12.2517670817906</v>
      </c>
      <c r="P862">
        <v>39.811764705882297</v>
      </c>
    </row>
    <row r="863" spans="1:17" hidden="1" x14ac:dyDescent="0.3">
      <c r="A863" t="s">
        <v>1874</v>
      </c>
      <c r="B863" t="s">
        <v>1875</v>
      </c>
      <c r="C863" t="s">
        <v>3127</v>
      </c>
      <c r="D863" t="s">
        <v>515</v>
      </c>
      <c r="E863">
        <v>3903.3387504000002</v>
      </c>
      <c r="F863">
        <v>4518</v>
      </c>
      <c r="G863">
        <v>1.1254403876741099</v>
      </c>
      <c r="H863">
        <v>3.6604492783490401</v>
      </c>
      <c r="I863">
        <v>15.609585562029199</v>
      </c>
      <c r="J863">
        <v>2.2788717027081602</v>
      </c>
      <c r="K863">
        <v>4382.9174255501002</v>
      </c>
      <c r="L863">
        <v>3917.57452087704</v>
      </c>
      <c r="M863">
        <v>53.181658529411102</v>
      </c>
      <c r="N863">
        <v>0.512121898532227</v>
      </c>
      <c r="O863">
        <v>7.1270473660911904</v>
      </c>
      <c r="P863">
        <v>50.780937124549403</v>
      </c>
      <c r="Q863">
        <v>4.1884595746918003E-2</v>
      </c>
    </row>
    <row r="864" spans="1:17" x14ac:dyDescent="0.3">
      <c r="A864" t="s">
        <v>1876</v>
      </c>
      <c r="B864" t="s">
        <v>1877</v>
      </c>
      <c r="C864" t="s">
        <v>3111</v>
      </c>
      <c r="D864" t="s">
        <v>261</v>
      </c>
      <c r="E864">
        <v>3860.5048784400001</v>
      </c>
      <c r="F864">
        <v>1414.1</v>
      </c>
      <c r="G864">
        <v>20.3813012601541</v>
      </c>
      <c r="H864">
        <v>8.6155691659049207</v>
      </c>
      <c r="I864">
        <v>-2.0434924853993599</v>
      </c>
      <c r="J864">
        <v>2.1681338385479498</v>
      </c>
      <c r="K864">
        <v>1394.9837564002401</v>
      </c>
      <c r="L864">
        <v>1277.70494087673</v>
      </c>
      <c r="M864">
        <v>48.322829542055402</v>
      </c>
      <c r="N864">
        <v>3.2078044886000798</v>
      </c>
      <c r="O864">
        <v>9.8083586733611607</v>
      </c>
      <c r="P864">
        <v>50.1008385521706</v>
      </c>
      <c r="Q864">
        <v>9.4832037704645003E-2</v>
      </c>
    </row>
    <row r="865" spans="1:17" hidden="1" x14ac:dyDescent="0.3">
      <c r="A865" t="s">
        <v>1878</v>
      </c>
      <c r="B865" t="s">
        <v>1879</v>
      </c>
      <c r="C865" t="s">
        <v>3127</v>
      </c>
      <c r="D865" t="s">
        <v>465</v>
      </c>
      <c r="E865">
        <v>3852.17498875</v>
      </c>
      <c r="F865">
        <v>279.95</v>
      </c>
      <c r="G865">
        <v>58.169286062143897</v>
      </c>
      <c r="H865">
        <v>0.43026786515540799</v>
      </c>
      <c r="I865">
        <v>45.801591811689597</v>
      </c>
      <c r="J865">
        <v>1.13640994939134</v>
      </c>
      <c r="K865">
        <v>269.53157866498498</v>
      </c>
      <c r="L865">
        <v>220.66437178111499</v>
      </c>
      <c r="M865">
        <v>44.387083543775198</v>
      </c>
      <c r="N865">
        <v>0.50588480223673304</v>
      </c>
      <c r="O865">
        <v>8.8408644400785796</v>
      </c>
      <c r="P865">
        <v>98.124557678697698</v>
      </c>
      <c r="Q865">
        <v>0.24291893731967201</v>
      </c>
    </row>
    <row r="866" spans="1:17" hidden="1" x14ac:dyDescent="0.3">
      <c r="A866" t="s">
        <v>1880</v>
      </c>
      <c r="B866" t="s">
        <v>1881</v>
      </c>
      <c r="C866" t="s">
        <v>3127</v>
      </c>
      <c r="D866" t="s">
        <v>397</v>
      </c>
      <c r="E866">
        <v>3826.3047604640001</v>
      </c>
      <c r="F866">
        <v>102.88</v>
      </c>
      <c r="G866">
        <v>-53.8119716932828</v>
      </c>
      <c r="H866">
        <v>-7.1618635463103901</v>
      </c>
      <c r="I866">
        <v>-27.492706262998201</v>
      </c>
      <c r="J866">
        <v>-5.2884768972986</v>
      </c>
      <c r="K866">
        <v>114.096037024824</v>
      </c>
      <c r="L866">
        <v>122.79679731865301</v>
      </c>
      <c r="M866">
        <v>31.880416004432099</v>
      </c>
      <c r="N866">
        <v>0.64327021520268701</v>
      </c>
      <c r="O866">
        <v>49.300155520995297</v>
      </c>
      <c r="P866">
        <v>3.16887284396309</v>
      </c>
    </row>
    <row r="867" spans="1:17" hidden="1" x14ac:dyDescent="0.3">
      <c r="A867" t="s">
        <v>1882</v>
      </c>
      <c r="B867" t="s">
        <v>1883</v>
      </c>
      <c r="C867" t="s">
        <v>3127</v>
      </c>
      <c r="D867" t="s">
        <v>458</v>
      </c>
      <c r="E867">
        <v>3823.84272925</v>
      </c>
      <c r="F867">
        <v>620.5</v>
      </c>
      <c r="G867">
        <v>-45.133379694972</v>
      </c>
      <c r="H867">
        <v>-2.0417815127413999</v>
      </c>
      <c r="I867">
        <v>-20.5737104218368</v>
      </c>
      <c r="J867">
        <v>-3.0372029143139101</v>
      </c>
      <c r="K867">
        <v>645.04395753387905</v>
      </c>
      <c r="L867">
        <v>668.39857762734903</v>
      </c>
      <c r="M867">
        <v>35.766247049346802</v>
      </c>
      <c r="N867">
        <v>0.98722886286653899</v>
      </c>
      <c r="O867">
        <v>31.821112006446398</v>
      </c>
      <c r="P867">
        <v>5.8241664534834001</v>
      </c>
      <c r="Q867">
        <v>0.10305621964243999</v>
      </c>
    </row>
    <row r="868" spans="1:17" hidden="1" x14ac:dyDescent="0.3">
      <c r="A868" t="s">
        <v>1884</v>
      </c>
      <c r="B868" t="s">
        <v>1885</v>
      </c>
      <c r="C868" t="s">
        <v>3127</v>
      </c>
      <c r="D868" t="s">
        <v>88</v>
      </c>
      <c r="E868">
        <v>3823.7993432099902</v>
      </c>
      <c r="F868">
        <v>358.05</v>
      </c>
      <c r="G868">
        <v>156.54962789540701</v>
      </c>
      <c r="H868">
        <v>2.9668791454748602</v>
      </c>
      <c r="I868">
        <v>96.803384646861502</v>
      </c>
      <c r="J868">
        <v>1.2302034218364899</v>
      </c>
      <c r="K868">
        <v>332.12713673394597</v>
      </c>
      <c r="L868">
        <v>242.006961145888</v>
      </c>
      <c r="M868">
        <v>46.5680081377999</v>
      </c>
      <c r="N868">
        <v>0.524062867757629</v>
      </c>
      <c r="O868">
        <v>13.1685518782292</v>
      </c>
      <c r="P868">
        <v>185.298804780876</v>
      </c>
      <c r="Q868">
        <v>5.8423513828794002E-2</v>
      </c>
    </row>
    <row r="869" spans="1:17" hidden="1" x14ac:dyDescent="0.3">
      <c r="A869" t="s">
        <v>1886</v>
      </c>
      <c r="B869" t="s">
        <v>1887</v>
      </c>
      <c r="C869" t="s">
        <v>3127</v>
      </c>
      <c r="D869" t="s">
        <v>267</v>
      </c>
      <c r="E869">
        <v>3823.6841902249998</v>
      </c>
      <c r="F869">
        <v>3769.75</v>
      </c>
      <c r="G869">
        <v>5.6762259275696199</v>
      </c>
      <c r="H869">
        <v>-0.95649532307173402</v>
      </c>
      <c r="I869">
        <v>47.783456691919199</v>
      </c>
      <c r="J869">
        <v>-2.3575692272720099</v>
      </c>
      <c r="K869">
        <v>3869.8328958252901</v>
      </c>
      <c r="L869">
        <v>3326.6360619493498</v>
      </c>
      <c r="M869">
        <v>40.454109769062804</v>
      </c>
      <c r="N869">
        <v>0.306498104458439</v>
      </c>
      <c r="O869">
        <v>19.3713110949002</v>
      </c>
      <c r="P869">
        <v>74.849257884972104</v>
      </c>
      <c r="Q869">
        <v>0.107800029662592</v>
      </c>
    </row>
    <row r="870" spans="1:17" hidden="1" x14ac:dyDescent="0.3">
      <c r="A870" t="s">
        <v>1888</v>
      </c>
      <c r="B870" t="s">
        <v>1889</v>
      </c>
      <c r="C870" t="s">
        <v>3127</v>
      </c>
      <c r="D870" t="s">
        <v>108</v>
      </c>
      <c r="E870">
        <v>3821.6033403849901</v>
      </c>
      <c r="F870">
        <v>1104.8499999999999</v>
      </c>
      <c r="G870">
        <v>442.78429763490402</v>
      </c>
      <c r="H870">
        <v>-6.7764025890191002</v>
      </c>
      <c r="I870">
        <v>115.635037619868</v>
      </c>
      <c r="J870">
        <v>-12.7560645737338</v>
      </c>
      <c r="K870">
        <v>1198.0252990423901</v>
      </c>
      <c r="L870">
        <v>804.87729897949703</v>
      </c>
      <c r="M870">
        <v>15.9799941890195</v>
      </c>
      <c r="N870">
        <v>0.95798759206788398</v>
      </c>
      <c r="O870">
        <v>34.316875593972</v>
      </c>
      <c r="P870">
        <v>469.95099303585198</v>
      </c>
      <c r="Q870">
        <v>0.16420499482458001</v>
      </c>
    </row>
    <row r="871" spans="1:17" hidden="1" x14ac:dyDescent="0.3">
      <c r="A871" t="s">
        <v>1890</v>
      </c>
      <c r="B871" t="s">
        <v>1891</v>
      </c>
      <c r="C871" t="s">
        <v>3127</v>
      </c>
      <c r="D871" t="s">
        <v>986</v>
      </c>
      <c r="E871">
        <v>3816.2881364499999</v>
      </c>
      <c r="F871">
        <v>471.5</v>
      </c>
      <c r="G871">
        <v>-23.1861021712641</v>
      </c>
      <c r="H871">
        <v>-10.519934047237999</v>
      </c>
      <c r="I871">
        <v>7.9122890392523404</v>
      </c>
      <c r="J871">
        <v>-1.08532744197624</v>
      </c>
      <c r="K871">
        <v>480.86069247492702</v>
      </c>
      <c r="L871">
        <v>433.37001402624202</v>
      </c>
      <c r="M871">
        <v>31.721442727461401</v>
      </c>
      <c r="N871">
        <v>0.36220137600199998</v>
      </c>
      <c r="O871">
        <v>24.0721102863202</v>
      </c>
      <c r="P871">
        <v>39.476408815264001</v>
      </c>
      <c r="Q871">
        <v>4.6080433490079996E-3</v>
      </c>
    </row>
    <row r="872" spans="1:17" x14ac:dyDescent="0.3">
      <c r="A872" t="s">
        <v>1892</v>
      </c>
      <c r="B872" t="s">
        <v>1893</v>
      </c>
      <c r="C872" t="s">
        <v>3123</v>
      </c>
      <c r="D872" t="s">
        <v>120</v>
      </c>
      <c r="E872">
        <v>3815.8716411</v>
      </c>
      <c r="F872">
        <v>1880.1</v>
      </c>
      <c r="G872">
        <v>10.302686385328</v>
      </c>
      <c r="H872">
        <v>-10.791207175654</v>
      </c>
      <c r="I872">
        <v>-17.403190482204</v>
      </c>
      <c r="J872">
        <v>6.3302034218365</v>
      </c>
      <c r="K872">
        <v>2044.53621396929</v>
      </c>
      <c r="L872">
        <v>1932.9952491818999</v>
      </c>
      <c r="M872">
        <v>40.235252809655599</v>
      </c>
      <c r="N872">
        <v>0.97000679317862804</v>
      </c>
      <c r="O872">
        <v>30.330833466304899</v>
      </c>
      <c r="P872">
        <v>45.721593551387301</v>
      </c>
      <c r="Q872">
        <v>0.24715682459241101</v>
      </c>
    </row>
    <row r="873" spans="1:17" x14ac:dyDescent="0.3">
      <c r="A873" t="s">
        <v>1894</v>
      </c>
      <c r="B873" t="s">
        <v>1895</v>
      </c>
      <c r="C873" t="s">
        <v>3122</v>
      </c>
      <c r="D873" t="s">
        <v>48</v>
      </c>
      <c r="E873">
        <v>3807.4664192999999</v>
      </c>
      <c r="F873">
        <v>2246.5500000000002</v>
      </c>
      <c r="G873">
        <v>4.7466365622947304</v>
      </c>
      <c r="H873">
        <v>15.6854270940837</v>
      </c>
      <c r="I873">
        <v>28.371708316995299</v>
      </c>
      <c r="J873">
        <v>2.78822683115897</v>
      </c>
      <c r="K873">
        <v>2141.42804452257</v>
      </c>
      <c r="L873">
        <v>1879.11875490744</v>
      </c>
      <c r="M873">
        <v>47.340539949216002</v>
      </c>
      <c r="N873">
        <v>2.61590318298465</v>
      </c>
      <c r="O873">
        <v>21.742226970243198</v>
      </c>
      <c r="P873">
        <v>58.879066478076297</v>
      </c>
      <c r="Q873">
        <v>7.9220882264804005E-2</v>
      </c>
    </row>
    <row r="874" spans="1:17" hidden="1" x14ac:dyDescent="0.3">
      <c r="A874" t="s">
        <v>1896</v>
      </c>
      <c r="B874" t="s">
        <v>1897</v>
      </c>
      <c r="C874" t="s">
        <v>3127</v>
      </c>
      <c r="D874" t="s">
        <v>105</v>
      </c>
      <c r="E874">
        <v>3772.3198499999999</v>
      </c>
      <c r="F874">
        <v>565.65</v>
      </c>
      <c r="G874">
        <v>181.62231378838899</v>
      </c>
      <c r="H874">
        <v>20.322938885300498</v>
      </c>
      <c r="I874">
        <v>25.179891587111701</v>
      </c>
      <c r="J874">
        <v>0.15586479749787799</v>
      </c>
      <c r="K874">
        <v>479.81393732722199</v>
      </c>
      <c r="L874">
        <v>394.34216781545302</v>
      </c>
      <c r="M874">
        <v>51.945191044004702</v>
      </c>
      <c r="N874">
        <v>1.1927844291315299</v>
      </c>
      <c r="O874">
        <v>6.60302307080351</v>
      </c>
      <c r="P874">
        <v>252.06431535269701</v>
      </c>
      <c r="Q874">
        <v>0.23480917253272501</v>
      </c>
    </row>
    <row r="875" spans="1:17" hidden="1" x14ac:dyDescent="0.3">
      <c r="A875" t="s">
        <v>1898</v>
      </c>
      <c r="B875" t="s">
        <v>1899</v>
      </c>
      <c r="C875" t="s">
        <v>3127</v>
      </c>
      <c r="D875" t="s">
        <v>54</v>
      </c>
      <c r="E875">
        <v>3765.31409265</v>
      </c>
      <c r="F875">
        <v>276.7</v>
      </c>
      <c r="G875">
        <v>43.8469016324268</v>
      </c>
      <c r="H875">
        <v>-5.2296426540106404</v>
      </c>
      <c r="I875">
        <v>5.9314003005262199</v>
      </c>
      <c r="J875">
        <v>3.2911230867227701</v>
      </c>
      <c r="K875">
        <v>274.71107455256299</v>
      </c>
      <c r="L875">
        <v>243.42119230390699</v>
      </c>
      <c r="M875">
        <v>49.917649246480501</v>
      </c>
      <c r="N875">
        <v>0.766722362508931</v>
      </c>
      <c r="O875">
        <v>23.960968558005</v>
      </c>
      <c r="P875">
        <v>75.682539682539598</v>
      </c>
      <c r="Q875">
        <v>5.745847676382E-3</v>
      </c>
    </row>
    <row r="876" spans="1:17" x14ac:dyDescent="0.3">
      <c r="A876" t="s">
        <v>1900</v>
      </c>
      <c r="B876" t="s">
        <v>1901</v>
      </c>
      <c r="C876" t="s">
        <v>3123</v>
      </c>
      <c r="D876" t="s">
        <v>558</v>
      </c>
      <c r="E876">
        <v>3759.2919112499999</v>
      </c>
      <c r="F876">
        <v>337.5</v>
      </c>
      <c r="G876">
        <v>-3.4270070416443001</v>
      </c>
      <c r="H876">
        <v>3.4004464840847302</v>
      </c>
      <c r="I876">
        <v>-2.6704336743963899</v>
      </c>
      <c r="J876">
        <v>11.9825554440548</v>
      </c>
      <c r="K876">
        <v>327.04240308567603</v>
      </c>
      <c r="L876">
        <v>329.82728735742</v>
      </c>
      <c r="M876">
        <v>62.206825862650703</v>
      </c>
      <c r="N876">
        <v>0.62198652577817104</v>
      </c>
      <c r="O876">
        <v>33.8962962962962</v>
      </c>
      <c r="P876">
        <v>43.433914152146102</v>
      </c>
    </row>
    <row r="877" spans="1:17" x14ac:dyDescent="0.3">
      <c r="A877" t="s">
        <v>1902</v>
      </c>
      <c r="B877" t="s">
        <v>1903</v>
      </c>
      <c r="C877" t="s">
        <v>3121</v>
      </c>
      <c r="D877" t="s">
        <v>444</v>
      </c>
      <c r="E877">
        <v>3751.4550549000001</v>
      </c>
      <c r="F877">
        <v>977.45</v>
      </c>
      <c r="G877">
        <v>-54.089053443637603</v>
      </c>
      <c r="H877">
        <v>-7.07611850004138</v>
      </c>
      <c r="I877">
        <v>-13.0802033564265</v>
      </c>
      <c r="J877">
        <v>-3.3502774833968698</v>
      </c>
      <c r="K877">
        <v>1061.4053112998099</v>
      </c>
      <c r="L877">
        <v>1156.81653223483</v>
      </c>
      <c r="M877">
        <v>10.062302035310999</v>
      </c>
      <c r="N877">
        <v>0.56445257334743104</v>
      </c>
      <c r="O877">
        <v>48.114993094275903</v>
      </c>
      <c r="P877">
        <v>1.0754356031229</v>
      </c>
      <c r="Q877">
        <v>-0.132424173001533</v>
      </c>
    </row>
    <row r="878" spans="1:17" x14ac:dyDescent="0.3">
      <c r="A878" t="s">
        <v>1904</v>
      </c>
      <c r="B878" t="s">
        <v>1905</v>
      </c>
      <c r="C878" t="s">
        <v>3112</v>
      </c>
      <c r="D878" t="s">
        <v>24</v>
      </c>
      <c r="E878">
        <v>3750.9525703199902</v>
      </c>
      <c r="F878">
        <v>119.62</v>
      </c>
      <c r="G878">
        <v>-24.883668466360199</v>
      </c>
      <c r="H878">
        <v>1.1757353368910901</v>
      </c>
      <c r="I878">
        <v>-22.053425675657799</v>
      </c>
      <c r="J878">
        <v>5.0748462789793596</v>
      </c>
      <c r="K878">
        <v>119.249884590951</v>
      </c>
      <c r="L878">
        <v>124.483235545187</v>
      </c>
      <c r="M878">
        <v>57.402285598587703</v>
      </c>
      <c r="N878">
        <v>1.3892514371018301</v>
      </c>
      <c r="O878">
        <v>36.641029928105603</v>
      </c>
      <c r="P878">
        <v>10.056122918391701</v>
      </c>
      <c r="Q878">
        <v>9.1296546963889995E-3</v>
      </c>
    </row>
    <row r="879" spans="1:17" hidden="1" x14ac:dyDescent="0.3">
      <c r="A879" t="s">
        <v>1906</v>
      </c>
      <c r="B879" t="s">
        <v>1907</v>
      </c>
      <c r="C879" t="s">
        <v>3127</v>
      </c>
      <c r="D879" t="s">
        <v>134</v>
      </c>
      <c r="E879">
        <v>3748.4598738</v>
      </c>
      <c r="F879">
        <v>415.95</v>
      </c>
      <c r="G879">
        <v>-24.8671380964715</v>
      </c>
      <c r="H879">
        <v>4.41109381737229</v>
      </c>
      <c r="I879">
        <v>-13.466857305156701</v>
      </c>
      <c r="J879">
        <v>-1.0140788991678999</v>
      </c>
      <c r="K879">
        <v>420.40844882363803</v>
      </c>
      <c r="L879">
        <v>422.51842895376001</v>
      </c>
      <c r="M879">
        <v>50.684135665966998</v>
      </c>
      <c r="N879">
        <v>6.5678886789962407E-2</v>
      </c>
      <c r="O879">
        <v>15.158071883639799</v>
      </c>
      <c r="P879">
        <v>5.9340379472812899</v>
      </c>
      <c r="Q879">
        <v>-4.7199447543988998E-2</v>
      </c>
    </row>
    <row r="880" spans="1:17" hidden="1" x14ac:dyDescent="0.3">
      <c r="A880" t="s">
        <v>1908</v>
      </c>
      <c r="B880" t="s">
        <v>1909</v>
      </c>
      <c r="C880" t="s">
        <v>3127</v>
      </c>
      <c r="D880" t="s">
        <v>200</v>
      </c>
      <c r="E880">
        <v>3734.95647048</v>
      </c>
      <c r="F880">
        <v>1193.7</v>
      </c>
      <c r="G880">
        <v>48.171142436890101</v>
      </c>
      <c r="H880">
        <v>28.288306285989702</v>
      </c>
      <c r="I880">
        <v>82.278857242133995</v>
      </c>
      <c r="J880">
        <v>11.1847444962763</v>
      </c>
      <c r="K880">
        <v>996.76200486642199</v>
      </c>
      <c r="L880">
        <v>829.21591289502396</v>
      </c>
      <c r="M880">
        <v>70.349225213345406</v>
      </c>
      <c r="N880">
        <v>1.2012360931927</v>
      </c>
      <c r="O880">
        <v>1.62519896121302</v>
      </c>
      <c r="P880">
        <v>116.230413911783</v>
      </c>
      <c r="Q880">
        <v>0.102282774048561</v>
      </c>
    </row>
    <row r="881" spans="1:17" hidden="1" x14ac:dyDescent="0.3">
      <c r="A881" t="s">
        <v>1910</v>
      </c>
      <c r="B881" t="s">
        <v>1911</v>
      </c>
      <c r="C881" t="s">
        <v>3127</v>
      </c>
      <c r="D881" t="s">
        <v>1046</v>
      </c>
      <c r="E881">
        <v>3730.8735000000001</v>
      </c>
      <c r="F881">
        <v>62.67</v>
      </c>
      <c r="G881">
        <v>-38.436693985118701</v>
      </c>
      <c r="H881">
        <v>7.2590519122333399</v>
      </c>
      <c r="I881">
        <v>-16.137261264251599</v>
      </c>
      <c r="J881">
        <v>0.70914837069296</v>
      </c>
      <c r="K881">
        <v>62.539411614810703</v>
      </c>
      <c r="L881">
        <v>65.160789150459095</v>
      </c>
      <c r="M881">
        <v>80.428401478298795</v>
      </c>
      <c r="N881">
        <v>0.99970876863247404</v>
      </c>
      <c r="O881">
        <v>14.009893090793</v>
      </c>
      <c r="P881">
        <v>4.0165975103734404</v>
      </c>
      <c r="Q881">
        <v>-6.679688381315E-3</v>
      </c>
    </row>
    <row r="882" spans="1:17" x14ac:dyDescent="0.3">
      <c r="A882" t="s">
        <v>1912</v>
      </c>
      <c r="B882" t="s">
        <v>1913</v>
      </c>
      <c r="C882" t="s">
        <v>3123</v>
      </c>
      <c r="D882" t="s">
        <v>120</v>
      </c>
      <c r="E882">
        <v>3726.9917399999999</v>
      </c>
      <c r="F882">
        <v>647</v>
      </c>
      <c r="G882">
        <v>-1.9610834028828601</v>
      </c>
      <c r="H882">
        <v>5.2111523267054798</v>
      </c>
      <c r="I882">
        <v>4.9497038311194004</v>
      </c>
      <c r="J882">
        <v>-2.2601692489709402</v>
      </c>
      <c r="K882">
        <v>629.98175291391397</v>
      </c>
      <c r="L882">
        <v>587.27597640307295</v>
      </c>
      <c r="M882">
        <v>37.085646745568198</v>
      </c>
      <c r="N882">
        <v>0.66479819906062199</v>
      </c>
      <c r="O882">
        <v>12.7975270479134</v>
      </c>
      <c r="P882">
        <v>40.652173913043399</v>
      </c>
      <c r="Q882">
        <v>0.115022540039408</v>
      </c>
    </row>
    <row r="883" spans="1:17" hidden="1" x14ac:dyDescent="0.3">
      <c r="A883" t="s">
        <v>1914</v>
      </c>
      <c r="B883" t="s">
        <v>1915</v>
      </c>
      <c r="C883" t="s">
        <v>3127</v>
      </c>
      <c r="D883" t="s">
        <v>737</v>
      </c>
      <c r="E883">
        <v>3724.7253936799998</v>
      </c>
      <c r="F883">
        <v>168.68</v>
      </c>
      <c r="G883">
        <v>17.834594034279601</v>
      </c>
      <c r="H883">
        <v>8.5253526604657104</v>
      </c>
      <c r="I883">
        <v>8.8763405097200092</v>
      </c>
      <c r="J883">
        <v>1.9019492237053901</v>
      </c>
      <c r="K883">
        <v>162.51533948747701</v>
      </c>
      <c r="L883">
        <v>152.13021158448899</v>
      </c>
      <c r="M883">
        <v>58.331342908403499</v>
      </c>
      <c r="N883">
        <v>0.515298174683823</v>
      </c>
      <c r="O883">
        <v>3.7467393881906501</v>
      </c>
      <c r="P883">
        <v>49.472751439964497</v>
      </c>
      <c r="Q883">
        <v>8.2626113561340003E-3</v>
      </c>
    </row>
    <row r="884" spans="1:17" x14ac:dyDescent="0.3">
      <c r="A884" t="s">
        <v>1916</v>
      </c>
      <c r="B884" t="s">
        <v>1917</v>
      </c>
      <c r="C884" t="s">
        <v>3131</v>
      </c>
      <c r="D884" t="s">
        <v>1391</v>
      </c>
      <c r="E884">
        <v>3723.1769439599998</v>
      </c>
      <c r="F884">
        <v>563.70000000000005</v>
      </c>
      <c r="G884">
        <v>-49.921063335171702</v>
      </c>
      <c r="H884">
        <v>-3.69868460210549</v>
      </c>
      <c r="I884">
        <v>-23.167024209247199</v>
      </c>
      <c r="J884">
        <v>0.18237346015751099</v>
      </c>
      <c r="K884">
        <v>601.49112250002702</v>
      </c>
      <c r="L884">
        <v>624.68905741429501</v>
      </c>
      <c r="M884">
        <v>32.015228681304201</v>
      </c>
      <c r="N884">
        <v>0.85453069001318405</v>
      </c>
      <c r="O884">
        <v>44.580450594287697</v>
      </c>
      <c r="P884">
        <v>3.8312764781727799</v>
      </c>
      <c r="Q884">
        <v>9.1183560304926997E-2</v>
      </c>
    </row>
    <row r="885" spans="1:17" x14ac:dyDescent="0.3">
      <c r="A885" t="s">
        <v>1918</v>
      </c>
      <c r="B885" t="s">
        <v>1919</v>
      </c>
      <c r="C885" t="s">
        <v>3126</v>
      </c>
      <c r="D885" t="s">
        <v>278</v>
      </c>
      <c r="E885">
        <v>3714.9155774999999</v>
      </c>
      <c r="F885">
        <v>1199.8499999999999</v>
      </c>
      <c r="G885">
        <v>50.207833389058898</v>
      </c>
      <c r="H885">
        <v>3.6624924255865601</v>
      </c>
      <c r="I885">
        <v>35.1340154155574</v>
      </c>
      <c r="J885">
        <v>-5.8089414422465504</v>
      </c>
      <c r="K885">
        <v>1273.9474383045499</v>
      </c>
      <c r="L885">
        <v>1053.0566768143999</v>
      </c>
      <c r="M885">
        <v>25.898224055575</v>
      </c>
      <c r="N885">
        <v>0.38710155133144297</v>
      </c>
      <c r="O885">
        <v>29.0953035796141</v>
      </c>
      <c r="P885">
        <v>81.218849116447601</v>
      </c>
      <c r="Q885">
        <v>3.2228051928333001E-2</v>
      </c>
    </row>
    <row r="886" spans="1:17" hidden="1" x14ac:dyDescent="0.3">
      <c r="A886" t="s">
        <v>1920</v>
      </c>
      <c r="B886" t="s">
        <v>1921</v>
      </c>
      <c r="C886" t="s">
        <v>3127</v>
      </c>
      <c r="D886" t="s">
        <v>131</v>
      </c>
      <c r="E886">
        <v>3705.0833231649999</v>
      </c>
      <c r="F886">
        <v>306.64999999999998</v>
      </c>
      <c r="G886">
        <v>9.1524866395057405</v>
      </c>
      <c r="H886">
        <v>1.28144302972431</v>
      </c>
      <c r="I886">
        <v>-5.2753597559504</v>
      </c>
      <c r="J886">
        <v>1.3294950393099401</v>
      </c>
      <c r="K886">
        <v>337.31904108417899</v>
      </c>
      <c r="M886">
        <v>36.893351159600002</v>
      </c>
      <c r="N886">
        <v>0.83825019513166599</v>
      </c>
      <c r="O886">
        <v>72.835480189140696</v>
      </c>
      <c r="P886">
        <v>81.021251475796902</v>
      </c>
    </row>
    <row r="887" spans="1:17" hidden="1" x14ac:dyDescent="0.3">
      <c r="A887" t="s">
        <v>1922</v>
      </c>
      <c r="B887" t="s">
        <v>1923</v>
      </c>
      <c r="C887" t="s">
        <v>3127</v>
      </c>
      <c r="D887" t="s">
        <v>1618</v>
      </c>
      <c r="E887">
        <v>3704.625</v>
      </c>
      <c r="F887">
        <v>333.75</v>
      </c>
      <c r="G887">
        <v>-49.133026941747303</v>
      </c>
      <c r="H887">
        <v>-0.387341771788628</v>
      </c>
      <c r="I887">
        <v>-5.2396205077830196</v>
      </c>
      <c r="J887">
        <v>-1.8081736735499401</v>
      </c>
      <c r="K887">
        <v>343.60739015270201</v>
      </c>
      <c r="L887">
        <v>344.36745836178198</v>
      </c>
      <c r="M887">
        <v>34.159282654805899</v>
      </c>
      <c r="N887">
        <v>0.81399580745062206</v>
      </c>
      <c r="O887">
        <v>38.3220973782771</v>
      </c>
      <c r="P887">
        <v>14.927685950413199</v>
      </c>
      <c r="Q887">
        <v>-2.8386061164196001E-2</v>
      </c>
    </row>
    <row r="888" spans="1:17" hidden="1" x14ac:dyDescent="0.3">
      <c r="A888" t="s">
        <v>1924</v>
      </c>
      <c r="B888" t="s">
        <v>1925</v>
      </c>
      <c r="C888" t="s">
        <v>3127</v>
      </c>
      <c r="D888" t="s">
        <v>458</v>
      </c>
      <c r="E888">
        <v>3699.395</v>
      </c>
      <c r="F888">
        <v>556.29999999999995</v>
      </c>
      <c r="G888">
        <v>148.912709065553</v>
      </c>
      <c r="H888">
        <v>10.0351030054948</v>
      </c>
      <c r="I888">
        <v>165.68632552866001</v>
      </c>
      <c r="J888">
        <v>12.5969514461842</v>
      </c>
      <c r="K888">
        <v>461.62486392992702</v>
      </c>
      <c r="L888">
        <v>321.59189338857698</v>
      </c>
      <c r="M888">
        <v>63.130862507458602</v>
      </c>
      <c r="N888">
        <v>0.38525946445139198</v>
      </c>
      <c r="O888">
        <v>3.3614955959014998</v>
      </c>
      <c r="P888">
        <v>214.29378531073399</v>
      </c>
      <c r="Q888">
        <v>0.119980837874591</v>
      </c>
    </row>
    <row r="889" spans="1:17" hidden="1" x14ac:dyDescent="0.3">
      <c r="A889" t="s">
        <v>1926</v>
      </c>
      <c r="B889" t="s">
        <v>1927</v>
      </c>
      <c r="C889" t="s">
        <v>3127</v>
      </c>
      <c r="D889" t="s">
        <v>458</v>
      </c>
      <c r="E889">
        <v>3697.1991902699901</v>
      </c>
      <c r="F889">
        <v>583.95000000000005</v>
      </c>
      <c r="G889">
        <v>37.118014122192001</v>
      </c>
      <c r="I889">
        <v>21.241746678517799</v>
      </c>
      <c r="K889">
        <v>555.13151102030702</v>
      </c>
      <c r="L889">
        <v>481.76224515429197</v>
      </c>
      <c r="M889">
        <v>64.780785260819798</v>
      </c>
      <c r="N889">
        <v>2.0192868770741499</v>
      </c>
      <c r="O889">
        <v>5.9851014641664397</v>
      </c>
      <c r="P889">
        <v>77.492401215805501</v>
      </c>
      <c r="Q889">
        <v>-3.9150349227047E-2</v>
      </c>
    </row>
    <row r="890" spans="1:17" x14ac:dyDescent="0.3">
      <c r="A890" t="s">
        <v>1928</v>
      </c>
      <c r="B890" t="s">
        <v>1929</v>
      </c>
      <c r="C890" t="s">
        <v>3119</v>
      </c>
      <c r="D890" t="s">
        <v>120</v>
      </c>
      <c r="E890">
        <v>3695.9404395839902</v>
      </c>
      <c r="F890">
        <v>205.08</v>
      </c>
      <c r="G890">
        <v>-5.9610216420824198</v>
      </c>
      <c r="H890">
        <v>-10.1940781687011</v>
      </c>
      <c r="I890">
        <v>-13.757166509290199</v>
      </c>
      <c r="J890">
        <v>0.84164483213723595</v>
      </c>
      <c r="K890">
        <v>218.15357009457699</v>
      </c>
      <c r="L890">
        <v>215.175099711347</v>
      </c>
      <c r="M890">
        <v>37.6221317287795</v>
      </c>
      <c r="N890">
        <v>0.46506717880627302</v>
      </c>
      <c r="O890">
        <v>34.069631363370299</v>
      </c>
      <c r="P890">
        <v>23.2081706218083</v>
      </c>
      <c r="Q890">
        <v>8.8545420250787002E-2</v>
      </c>
    </row>
    <row r="891" spans="1:17" hidden="1" x14ac:dyDescent="0.3">
      <c r="A891" t="s">
        <v>1930</v>
      </c>
      <c r="B891" t="s">
        <v>1931</v>
      </c>
      <c r="C891" t="s">
        <v>3127</v>
      </c>
      <c r="D891" t="s">
        <v>470</v>
      </c>
      <c r="E891">
        <v>3674.4220157939999</v>
      </c>
      <c r="F891">
        <v>180.91</v>
      </c>
      <c r="G891">
        <v>51.157602282640198</v>
      </c>
      <c r="H891">
        <v>-3.1297697746279001</v>
      </c>
      <c r="I891">
        <v>28.240592793671301</v>
      </c>
      <c r="J891">
        <v>1.36588705151155</v>
      </c>
      <c r="K891">
        <v>183.522871297965</v>
      </c>
      <c r="L891">
        <v>153.266217134568</v>
      </c>
      <c r="M891">
        <v>35.702819429580401</v>
      </c>
      <c r="N891">
        <v>0.61541474684533504</v>
      </c>
      <c r="O891">
        <v>16.549665579569901</v>
      </c>
      <c r="P891">
        <v>85.263696876600093</v>
      </c>
      <c r="Q891">
        <v>0.11025500144181501</v>
      </c>
    </row>
    <row r="892" spans="1:17" hidden="1" x14ac:dyDescent="0.3">
      <c r="A892" t="s">
        <v>1932</v>
      </c>
      <c r="B892" t="s">
        <v>1933</v>
      </c>
      <c r="C892" t="s">
        <v>3127</v>
      </c>
      <c r="D892" t="s">
        <v>1662</v>
      </c>
      <c r="E892">
        <v>3672.0783020449999</v>
      </c>
      <c r="F892">
        <v>2165.0500000000002</v>
      </c>
      <c r="G892">
        <v>16.7573888907494</v>
      </c>
      <c r="H892">
        <v>10.094154398716199</v>
      </c>
      <c r="I892">
        <v>24.573370429571501</v>
      </c>
      <c r="J892">
        <v>7.1225389184273</v>
      </c>
      <c r="K892">
        <v>2127.0238081433699</v>
      </c>
      <c r="L892">
        <v>1918.1863338913099</v>
      </c>
      <c r="M892">
        <v>65.689636182750803</v>
      </c>
      <c r="N892">
        <v>0.78866535664996595</v>
      </c>
      <c r="O892">
        <v>14.038936745109799</v>
      </c>
      <c r="P892">
        <v>52.893612513682399</v>
      </c>
      <c r="Q892">
        <v>0.113957467894333</v>
      </c>
    </row>
    <row r="893" spans="1:17" hidden="1" x14ac:dyDescent="0.3">
      <c r="A893" t="s">
        <v>1934</v>
      </c>
      <c r="B893" t="s">
        <v>1935</v>
      </c>
      <c r="C893" t="s">
        <v>3127</v>
      </c>
      <c r="D893" t="s">
        <v>88</v>
      </c>
      <c r="E893">
        <v>3659.72073831748</v>
      </c>
      <c r="F893">
        <v>3353.35</v>
      </c>
      <c r="G893">
        <v>339.61364981063298</v>
      </c>
      <c r="H893">
        <v>36.163908280623303</v>
      </c>
      <c r="I893">
        <v>173.35861633956901</v>
      </c>
      <c r="J893">
        <v>-1.3711839047476699</v>
      </c>
      <c r="K893">
        <v>2861.9429318129501</v>
      </c>
      <c r="L893">
        <v>1943.9520798636199</v>
      </c>
      <c r="M893">
        <v>58.022691378153901</v>
      </c>
      <c r="N893">
        <v>1.3106886974306</v>
      </c>
      <c r="O893">
        <v>9.8901098901098994</v>
      </c>
      <c r="P893">
        <v>389.54014598540101</v>
      </c>
    </row>
    <row r="894" spans="1:17" x14ac:dyDescent="0.3">
      <c r="A894" t="s">
        <v>1936</v>
      </c>
      <c r="B894" t="s">
        <v>1937</v>
      </c>
      <c r="C894" t="s">
        <v>3119</v>
      </c>
      <c r="D894" t="s">
        <v>120</v>
      </c>
      <c r="E894">
        <v>3659.4372394500001</v>
      </c>
      <c r="F894">
        <v>678.25</v>
      </c>
      <c r="G894">
        <v>31.860268256731</v>
      </c>
      <c r="H894">
        <v>2.4827829948878501</v>
      </c>
      <c r="I894">
        <v>-15.0732686566575</v>
      </c>
      <c r="J894">
        <v>1.7453709703373701</v>
      </c>
      <c r="K894">
        <v>680.48855976393099</v>
      </c>
      <c r="L894">
        <v>647.02716475181103</v>
      </c>
      <c r="M894">
        <v>38.789676845910002</v>
      </c>
      <c r="N894">
        <v>0.930635507412509</v>
      </c>
      <c r="O894">
        <v>29.7456690011057</v>
      </c>
      <c r="P894">
        <v>65.426829268292593</v>
      </c>
      <c r="Q894">
        <v>5.5343510530237998E-2</v>
      </c>
    </row>
    <row r="895" spans="1:17" hidden="1" x14ac:dyDescent="0.3">
      <c r="A895" t="s">
        <v>1938</v>
      </c>
      <c r="B895" t="s">
        <v>1939</v>
      </c>
      <c r="C895" t="s">
        <v>3127</v>
      </c>
      <c r="D895" t="s">
        <v>278</v>
      </c>
      <c r="E895">
        <v>3640.34402429499</v>
      </c>
      <c r="F895">
        <v>3005.95</v>
      </c>
      <c r="G895">
        <v>4.6847827988943802</v>
      </c>
      <c r="H895">
        <v>-1.97018923472872</v>
      </c>
      <c r="I895">
        <v>34.556492128970902</v>
      </c>
      <c r="J895">
        <v>1.2680561048091299</v>
      </c>
      <c r="K895">
        <v>3138.8619688849199</v>
      </c>
      <c r="L895">
        <v>2628.2075913314502</v>
      </c>
      <c r="M895">
        <v>43.400068789819301</v>
      </c>
      <c r="N895">
        <v>0.27116049566200701</v>
      </c>
      <c r="O895">
        <v>24.235266721003299</v>
      </c>
      <c r="P895">
        <v>99.247671759520003</v>
      </c>
      <c r="Q895">
        <v>0.117486813758896</v>
      </c>
    </row>
    <row r="896" spans="1:17" hidden="1" x14ac:dyDescent="0.3">
      <c r="A896" t="s">
        <v>1940</v>
      </c>
      <c r="B896" t="s">
        <v>1941</v>
      </c>
      <c r="C896" t="s">
        <v>3127</v>
      </c>
      <c r="D896" t="s">
        <v>278</v>
      </c>
      <c r="E896">
        <v>3633.7019949999999</v>
      </c>
      <c r="F896">
        <v>530</v>
      </c>
      <c r="G896">
        <v>18.838814240925501</v>
      </c>
      <c r="H896">
        <v>-2.1580301703839901</v>
      </c>
      <c r="I896">
        <v>-16.268936516287798</v>
      </c>
      <c r="J896">
        <v>0.22260163318034301</v>
      </c>
      <c r="K896">
        <v>552.48755833386895</v>
      </c>
      <c r="L896">
        <v>513.38009950202695</v>
      </c>
      <c r="M896">
        <v>38.442360624191203</v>
      </c>
      <c r="N896">
        <v>0.68005820344526702</v>
      </c>
      <c r="O896">
        <v>23.584905660377299</v>
      </c>
      <c r="P896">
        <v>68.253968253968196</v>
      </c>
      <c r="Q896">
        <v>7.2786257809311E-2</v>
      </c>
    </row>
    <row r="897" spans="1:17" hidden="1" x14ac:dyDescent="0.3">
      <c r="A897" t="s">
        <v>1942</v>
      </c>
      <c r="B897" t="s">
        <v>1943</v>
      </c>
      <c r="C897" t="s">
        <v>3127</v>
      </c>
      <c r="D897" t="s">
        <v>515</v>
      </c>
      <c r="E897">
        <v>3631.0574646</v>
      </c>
      <c r="F897">
        <v>2989.2</v>
      </c>
      <c r="G897">
        <v>20.736622181497001</v>
      </c>
      <c r="H897">
        <v>-3.71363407159085</v>
      </c>
      <c r="I897">
        <v>13.3968467807089</v>
      </c>
      <c r="J897">
        <v>-7.2326352688867904E-2</v>
      </c>
      <c r="K897">
        <v>3066.00591070666</v>
      </c>
      <c r="L897">
        <v>2772.8427789154698</v>
      </c>
      <c r="M897">
        <v>42.851805788067097</v>
      </c>
      <c r="N897">
        <v>1.4977138322111501</v>
      </c>
      <c r="O897">
        <v>16.0845711227084</v>
      </c>
      <c r="P897">
        <v>51.007830260166699</v>
      </c>
      <c r="Q897">
        <v>6.0639859348698998E-2</v>
      </c>
    </row>
    <row r="898" spans="1:17" hidden="1" x14ac:dyDescent="0.3">
      <c r="A898" t="s">
        <v>1944</v>
      </c>
      <c r="B898" t="s">
        <v>1945</v>
      </c>
      <c r="C898" t="s">
        <v>3127</v>
      </c>
      <c r="D898" t="s">
        <v>48</v>
      </c>
      <c r="E898">
        <v>3609.6902399999999</v>
      </c>
      <c r="F898">
        <v>289.60000000000002</v>
      </c>
      <c r="G898">
        <v>21.08004122562</v>
      </c>
      <c r="H898">
        <v>25.3663867213237</v>
      </c>
      <c r="I898">
        <v>69.662546920680697</v>
      </c>
      <c r="J898">
        <v>-2.55035421063738</v>
      </c>
      <c r="K898">
        <v>262.660694741307</v>
      </c>
      <c r="L898">
        <v>223.91017700320401</v>
      </c>
      <c r="M898">
        <v>52.4928242435982</v>
      </c>
      <c r="N898">
        <v>1.62691959703401</v>
      </c>
      <c r="O898">
        <v>16.022099447513799</v>
      </c>
      <c r="P898">
        <v>105.390070921985</v>
      </c>
    </row>
    <row r="899" spans="1:17" hidden="1" x14ac:dyDescent="0.3">
      <c r="A899" t="s">
        <v>1946</v>
      </c>
      <c r="B899" t="s">
        <v>1947</v>
      </c>
      <c r="C899" t="s">
        <v>3127</v>
      </c>
      <c r="D899" t="s">
        <v>48</v>
      </c>
      <c r="E899">
        <v>3603.957187425</v>
      </c>
      <c r="F899">
        <v>647.95000000000005</v>
      </c>
      <c r="G899">
        <v>-33.876075575161103</v>
      </c>
      <c r="H899">
        <v>0.69716681555121796</v>
      </c>
      <c r="I899">
        <v>-14.389148011646601</v>
      </c>
      <c r="J899">
        <v>-2.1304721282099801</v>
      </c>
      <c r="K899">
        <v>683.44298097430305</v>
      </c>
      <c r="M899">
        <v>37.931217943785903</v>
      </c>
      <c r="N899">
        <v>1.14423083209406</v>
      </c>
      <c r="O899">
        <v>38.4751909869588</v>
      </c>
      <c r="P899">
        <v>17.809090909090902</v>
      </c>
    </row>
    <row r="900" spans="1:17" hidden="1" x14ac:dyDescent="0.3">
      <c r="A900" t="s">
        <v>1948</v>
      </c>
      <c r="B900" t="s">
        <v>1949</v>
      </c>
      <c r="C900" t="s">
        <v>3127</v>
      </c>
      <c r="D900" t="s">
        <v>200</v>
      </c>
      <c r="E900">
        <v>3584.4137059499999</v>
      </c>
      <c r="F900">
        <v>525.9</v>
      </c>
      <c r="G900">
        <v>22.6196902441676</v>
      </c>
      <c r="H900">
        <v>-8.3900865428260794</v>
      </c>
      <c r="I900">
        <v>2.3181405499335299</v>
      </c>
      <c r="J900">
        <v>-5.5449379365666598</v>
      </c>
      <c r="K900">
        <v>542.10379384299199</v>
      </c>
      <c r="L900">
        <v>499.99718312362199</v>
      </c>
      <c r="M900">
        <v>15.9590434539247</v>
      </c>
      <c r="N900">
        <v>0.73202750552334095</v>
      </c>
      <c r="O900">
        <v>15.9821258794447</v>
      </c>
      <c r="P900">
        <v>51.381692573402397</v>
      </c>
      <c r="Q900">
        <v>0.15162472139765501</v>
      </c>
    </row>
    <row r="901" spans="1:17" hidden="1" x14ac:dyDescent="0.3">
      <c r="A901" t="s">
        <v>1950</v>
      </c>
      <c r="B901" t="s">
        <v>1951</v>
      </c>
      <c r="C901" t="s">
        <v>3127</v>
      </c>
      <c r="D901" t="s">
        <v>730</v>
      </c>
      <c r="E901">
        <v>3572.0600837249999</v>
      </c>
      <c r="F901">
        <v>767.85</v>
      </c>
      <c r="G901">
        <v>-46.118563672005301</v>
      </c>
      <c r="H901">
        <v>-2.2805515048774998</v>
      </c>
      <c r="I901">
        <v>-19.895384620330098</v>
      </c>
      <c r="J901">
        <v>2.4377349147338401</v>
      </c>
      <c r="K901">
        <v>805.60833392941697</v>
      </c>
      <c r="L901">
        <v>862.90718016403798</v>
      </c>
      <c r="M901">
        <v>47.945354178663401</v>
      </c>
      <c r="N901">
        <v>0.15238228979918</v>
      </c>
      <c r="O901">
        <v>35.443120401119998</v>
      </c>
      <c r="P901">
        <v>6.8238731218697799</v>
      </c>
      <c r="Q901">
        <v>-8.8386650498770994E-2</v>
      </c>
    </row>
    <row r="902" spans="1:17" hidden="1" x14ac:dyDescent="0.3">
      <c r="A902" t="s">
        <v>1952</v>
      </c>
      <c r="B902" t="s">
        <v>1953</v>
      </c>
      <c r="C902" t="s">
        <v>3127</v>
      </c>
      <c r="D902" t="s">
        <v>508</v>
      </c>
      <c r="E902">
        <v>3562.2962081279902</v>
      </c>
      <c r="F902">
        <v>127.68</v>
      </c>
      <c r="G902">
        <v>113.182272066343</v>
      </c>
      <c r="H902">
        <v>-6.9565692094890696</v>
      </c>
      <c r="I902">
        <v>39.117220574266398</v>
      </c>
      <c r="J902">
        <v>-0.120800196258589</v>
      </c>
      <c r="K902">
        <v>129.15659884834201</v>
      </c>
      <c r="L902">
        <v>100.983017223822</v>
      </c>
      <c r="M902">
        <v>38.8603849965832</v>
      </c>
      <c r="N902">
        <v>0.50482494547551404</v>
      </c>
      <c r="O902">
        <v>24.818510002888399</v>
      </c>
      <c r="P902">
        <v>144.91518273868999</v>
      </c>
      <c r="Q902">
        <v>5.1595037127331003E-2</v>
      </c>
    </row>
    <row r="903" spans="1:17" hidden="1" x14ac:dyDescent="0.3">
      <c r="A903" t="s">
        <v>1954</v>
      </c>
      <c r="B903" t="s">
        <v>1955</v>
      </c>
      <c r="C903" t="s">
        <v>3127</v>
      </c>
      <c r="D903" t="s">
        <v>134</v>
      </c>
      <c r="E903">
        <v>3561.0235872099902</v>
      </c>
      <c r="F903">
        <v>275.3</v>
      </c>
      <c r="G903">
        <v>371.113847585477</v>
      </c>
      <c r="H903">
        <v>-16.175182495731502</v>
      </c>
      <c r="I903">
        <v>86.193471599186594</v>
      </c>
      <c r="J903">
        <v>3.9285318063080599</v>
      </c>
      <c r="K903">
        <v>266.16532156304299</v>
      </c>
      <c r="L903">
        <v>196.99550005928401</v>
      </c>
      <c r="M903">
        <v>51.820533224976302</v>
      </c>
      <c r="N903">
        <v>0.73604515861841802</v>
      </c>
      <c r="O903">
        <v>25.0635670177987</v>
      </c>
      <c r="P903">
        <v>413.61940298507398</v>
      </c>
      <c r="Q903">
        <v>0.15830087300223</v>
      </c>
    </row>
    <row r="904" spans="1:17" x14ac:dyDescent="0.3">
      <c r="A904" t="s">
        <v>1956</v>
      </c>
      <c r="B904" t="s">
        <v>1957</v>
      </c>
      <c r="C904" t="s">
        <v>3123</v>
      </c>
      <c r="D904" t="s">
        <v>278</v>
      </c>
      <c r="E904">
        <v>3559.5912661799998</v>
      </c>
      <c r="F904">
        <v>1133.9000000000001</v>
      </c>
      <c r="G904">
        <v>-15.5788392773438</v>
      </c>
      <c r="H904">
        <v>2.7345806208761201</v>
      </c>
      <c r="I904">
        <v>14.9835813620476</v>
      </c>
      <c r="J904">
        <v>-2.5775897500150098</v>
      </c>
      <c r="K904">
        <v>1149.0714882521299</v>
      </c>
      <c r="L904">
        <v>1089.57276402295</v>
      </c>
      <c r="M904">
        <v>43.888044889443698</v>
      </c>
      <c r="N904">
        <v>0.526560022317344</v>
      </c>
      <c r="O904">
        <v>21.262897962783299</v>
      </c>
      <c r="P904">
        <v>50.854786137164901</v>
      </c>
      <c r="Q904">
        <v>-5.2973533971831001E-2</v>
      </c>
    </row>
    <row r="905" spans="1:17" x14ac:dyDescent="0.3">
      <c r="A905" t="s">
        <v>1958</v>
      </c>
      <c r="B905" t="s">
        <v>1959</v>
      </c>
      <c r="C905" t="s">
        <v>3114</v>
      </c>
      <c r="D905" t="s">
        <v>237</v>
      </c>
      <c r="E905">
        <v>3484.0166851199901</v>
      </c>
      <c r="F905">
        <v>412.8</v>
      </c>
      <c r="G905">
        <v>-39.177779276040901</v>
      </c>
      <c r="H905">
        <v>-9.4549797565250504</v>
      </c>
      <c r="I905">
        <v>-32.096136966793097</v>
      </c>
      <c r="J905">
        <v>-1.89216201556653</v>
      </c>
      <c r="K905">
        <v>455.25545630218801</v>
      </c>
      <c r="L905">
        <v>487.91520705344601</v>
      </c>
      <c r="M905">
        <v>23.165327966285101</v>
      </c>
      <c r="N905">
        <v>1.0784699932920601</v>
      </c>
      <c r="O905">
        <v>69.331395348837205</v>
      </c>
      <c r="P905">
        <v>1.98888202594194</v>
      </c>
    </row>
    <row r="906" spans="1:17" hidden="1" x14ac:dyDescent="0.3">
      <c r="A906" t="s">
        <v>1960</v>
      </c>
      <c r="B906" t="s">
        <v>1961</v>
      </c>
      <c r="C906" t="s">
        <v>3127</v>
      </c>
      <c r="D906" t="s">
        <v>377</v>
      </c>
      <c r="E906">
        <v>3454.5519636899999</v>
      </c>
      <c r="F906">
        <v>1044.0999999999999</v>
      </c>
      <c r="G906">
        <v>67.537267303015</v>
      </c>
      <c r="H906">
        <v>3.9518172933978302</v>
      </c>
      <c r="I906">
        <v>37.062728870129</v>
      </c>
      <c r="J906">
        <v>3.06001895165203</v>
      </c>
      <c r="K906">
        <v>1032.17744659135</v>
      </c>
      <c r="L906">
        <v>847.30338400811502</v>
      </c>
      <c r="M906">
        <v>43.628786021152798</v>
      </c>
      <c r="N906">
        <v>0.36665457613743802</v>
      </c>
      <c r="O906">
        <v>30.2557226319318</v>
      </c>
      <c r="P906">
        <v>100.76915681184499</v>
      </c>
      <c r="Q906">
        <v>2.1693275482609999E-2</v>
      </c>
    </row>
    <row r="907" spans="1:17" x14ac:dyDescent="0.3">
      <c r="A907" t="s">
        <v>1962</v>
      </c>
      <c r="B907" t="s">
        <v>1963</v>
      </c>
      <c r="C907" t="s">
        <v>3123</v>
      </c>
      <c r="D907" t="s">
        <v>465</v>
      </c>
      <c r="E907">
        <v>3431.0068799999999</v>
      </c>
      <c r="F907">
        <v>396.3</v>
      </c>
      <c r="G907">
        <v>-10.487761203980201</v>
      </c>
      <c r="H907">
        <v>2.4127325500248298</v>
      </c>
      <c r="I907">
        <v>-47.428912649291703</v>
      </c>
      <c r="J907">
        <v>-2.84725528255243</v>
      </c>
      <c r="K907">
        <v>423.47438684852102</v>
      </c>
      <c r="L907">
        <v>463.131096673917</v>
      </c>
      <c r="M907">
        <v>38.016562731844097</v>
      </c>
      <c r="N907">
        <v>0.74021171017273302</v>
      </c>
      <c r="O907">
        <v>88.613424173605793</v>
      </c>
      <c r="P907">
        <v>19.809538205728899</v>
      </c>
      <c r="Q907">
        <v>0.12760996503386199</v>
      </c>
    </row>
    <row r="908" spans="1:17" x14ac:dyDescent="0.3">
      <c r="A908" t="s">
        <v>1964</v>
      </c>
      <c r="B908" t="s">
        <v>1965</v>
      </c>
      <c r="C908" t="s">
        <v>3111</v>
      </c>
      <c r="D908" t="s">
        <v>21</v>
      </c>
      <c r="E908">
        <v>3430.8755117999999</v>
      </c>
      <c r="F908">
        <v>580.5</v>
      </c>
      <c r="G908">
        <v>-37.920788720956899</v>
      </c>
      <c r="H908">
        <v>-4.8055540886437003</v>
      </c>
      <c r="I908">
        <v>-10.752067052660999</v>
      </c>
      <c r="J908">
        <v>-0.18579541928358001</v>
      </c>
      <c r="K908">
        <v>602.33066915105201</v>
      </c>
      <c r="L908">
        <v>601.384179709455</v>
      </c>
      <c r="M908">
        <v>34.076096095395997</v>
      </c>
      <c r="N908">
        <v>0.26257370528072199</v>
      </c>
      <c r="O908">
        <v>36.3479758828596</v>
      </c>
      <c r="P908">
        <v>29</v>
      </c>
      <c r="Q908">
        <v>6.0131212114721999E-2</v>
      </c>
    </row>
    <row r="909" spans="1:17" x14ac:dyDescent="0.3">
      <c r="A909" t="s">
        <v>1966</v>
      </c>
      <c r="B909" t="s">
        <v>1967</v>
      </c>
      <c r="C909" t="s">
        <v>3128</v>
      </c>
      <c r="D909" t="s">
        <v>444</v>
      </c>
      <c r="E909">
        <v>3424.6238203799999</v>
      </c>
      <c r="F909">
        <v>22.21</v>
      </c>
      <c r="G909">
        <v>-35.199821694943502</v>
      </c>
      <c r="H909">
        <v>-5.33719362838485</v>
      </c>
      <c r="I909">
        <v>-11.740242999420101</v>
      </c>
      <c r="J909">
        <v>-2.8282334311655499</v>
      </c>
      <c r="K909">
        <v>23.037782007516999</v>
      </c>
      <c r="L909">
        <v>23.756400278455601</v>
      </c>
      <c r="M909">
        <v>36.564253746478201</v>
      </c>
      <c r="N909">
        <v>0.51445268884511197</v>
      </c>
      <c r="O909">
        <v>103.28680774425899</v>
      </c>
      <c r="P909">
        <v>32.994011976047901</v>
      </c>
    </row>
    <row r="910" spans="1:17" hidden="1" x14ac:dyDescent="0.3">
      <c r="A910" t="s">
        <v>1968</v>
      </c>
      <c r="B910" t="s">
        <v>1969</v>
      </c>
      <c r="C910" t="s">
        <v>3127</v>
      </c>
      <c r="E910">
        <v>3424</v>
      </c>
      <c r="F910">
        <v>640</v>
      </c>
      <c r="G910">
        <v>749.42555223636202</v>
      </c>
      <c r="H910">
        <v>5.0741612984101003</v>
      </c>
      <c r="I910">
        <v>26.141455372185199</v>
      </c>
      <c r="J910">
        <v>6.8588152525278501</v>
      </c>
      <c r="K910">
        <v>643.88542494099499</v>
      </c>
      <c r="L910">
        <v>539.10768203197995</v>
      </c>
      <c r="M910">
        <v>44.0521140391253</v>
      </c>
      <c r="N910">
        <v>8.6241546787705001E-2</v>
      </c>
      <c r="O910">
        <v>23.8515625</v>
      </c>
      <c r="P910">
        <v>780.33012379642298</v>
      </c>
      <c r="Q910">
        <v>0.16602081214637099</v>
      </c>
    </row>
    <row r="911" spans="1:17" hidden="1" x14ac:dyDescent="0.3">
      <c r="A911" t="s">
        <v>1970</v>
      </c>
      <c r="B911" t="s">
        <v>1971</v>
      </c>
      <c r="C911" t="s">
        <v>3127</v>
      </c>
      <c r="D911" t="s">
        <v>240</v>
      </c>
      <c r="E911">
        <v>3419.6922994749998</v>
      </c>
      <c r="F911">
        <v>191.41</v>
      </c>
      <c r="G911">
        <v>34.156524152360298</v>
      </c>
      <c r="H911">
        <v>0.22980474397889999</v>
      </c>
      <c r="I911">
        <v>25.428716168130101</v>
      </c>
      <c r="J911">
        <v>-2.4171200933914498</v>
      </c>
      <c r="K911">
        <v>189.727512809156</v>
      </c>
      <c r="L911">
        <v>158.06482992388499</v>
      </c>
      <c r="M911">
        <v>39.193216409894099</v>
      </c>
      <c r="N911">
        <v>0.43152994312501503</v>
      </c>
      <c r="O911">
        <v>15.4589624366543</v>
      </c>
      <c r="P911">
        <v>84.847899565427298</v>
      </c>
      <c r="Q911">
        <v>0.140417466738572</v>
      </c>
    </row>
    <row r="912" spans="1:17" hidden="1" x14ac:dyDescent="0.3">
      <c r="A912" t="s">
        <v>1972</v>
      </c>
      <c r="B912" t="s">
        <v>1973</v>
      </c>
      <c r="C912" t="s">
        <v>3127</v>
      </c>
      <c r="D912" t="s">
        <v>508</v>
      </c>
      <c r="E912">
        <v>3418.5430686599998</v>
      </c>
      <c r="F912">
        <v>435.7</v>
      </c>
      <c r="G912">
        <v>84.158635022236396</v>
      </c>
      <c r="H912">
        <v>9.4688642164928396</v>
      </c>
      <c r="I912">
        <v>43.094520595822303</v>
      </c>
      <c r="J912">
        <v>4.7215171332507104</v>
      </c>
      <c r="K912">
        <v>397.99061137398502</v>
      </c>
      <c r="L912">
        <v>325.03335470037399</v>
      </c>
      <c r="M912">
        <v>55.126886719111397</v>
      </c>
      <c r="N912">
        <v>0.53090702411623703</v>
      </c>
      <c r="O912">
        <v>14.528345191645601</v>
      </c>
      <c r="P912">
        <v>118.395989974937</v>
      </c>
      <c r="Q912">
        <v>0.15128974414253901</v>
      </c>
    </row>
    <row r="913" spans="1:17" hidden="1" x14ac:dyDescent="0.3">
      <c r="A913" t="s">
        <v>1974</v>
      </c>
      <c r="B913" t="s">
        <v>1975</v>
      </c>
      <c r="C913" t="s">
        <v>3127</v>
      </c>
      <c r="D913" t="s">
        <v>1976</v>
      </c>
      <c r="E913">
        <v>3415.7216250000001</v>
      </c>
      <c r="F913">
        <v>1343.45</v>
      </c>
      <c r="G913">
        <v>62.3452244749163</v>
      </c>
      <c r="H913">
        <v>-3.4084510325847801</v>
      </c>
      <c r="I913">
        <v>16.3405414171249</v>
      </c>
      <c r="J913">
        <v>-0.85384281081531099</v>
      </c>
      <c r="K913">
        <v>1395.8215316702599</v>
      </c>
      <c r="L913">
        <v>1258.1277419793</v>
      </c>
      <c r="M913">
        <v>37.071903413525298</v>
      </c>
      <c r="N913">
        <v>0.40309869143046601</v>
      </c>
      <c r="O913">
        <v>24.3031002270274</v>
      </c>
      <c r="P913">
        <v>102.022556390977</v>
      </c>
      <c r="Q913">
        <v>1.3693502224137E-2</v>
      </c>
    </row>
    <row r="914" spans="1:17" x14ac:dyDescent="0.3">
      <c r="A914" t="s">
        <v>1977</v>
      </c>
      <c r="B914" t="s">
        <v>1978</v>
      </c>
      <c r="C914" t="s">
        <v>3123</v>
      </c>
      <c r="D914" t="s">
        <v>120</v>
      </c>
      <c r="E914">
        <v>3415.1971490999999</v>
      </c>
      <c r="F914">
        <v>782.35</v>
      </c>
      <c r="G914">
        <v>39.592336891496103</v>
      </c>
      <c r="H914">
        <v>-5.3208816006894502</v>
      </c>
      <c r="I914">
        <v>-19.098472547578002</v>
      </c>
      <c r="J914">
        <v>-0.20363956333781799</v>
      </c>
      <c r="K914">
        <v>814.66900221408298</v>
      </c>
      <c r="L914">
        <v>781.93159261221297</v>
      </c>
      <c r="M914">
        <v>38.521109558215102</v>
      </c>
      <c r="N914">
        <v>0.46976182747025702</v>
      </c>
      <c r="O914">
        <v>38.4290918386911</v>
      </c>
      <c r="P914">
        <v>83.091504797566103</v>
      </c>
      <c r="Q914">
        <v>8.4443428568618001E-2</v>
      </c>
    </row>
    <row r="915" spans="1:17" x14ac:dyDescent="0.3">
      <c r="A915" t="s">
        <v>1979</v>
      </c>
      <c r="B915" t="s">
        <v>1980</v>
      </c>
      <c r="C915" t="s">
        <v>3129</v>
      </c>
      <c r="D915" t="s">
        <v>1981</v>
      </c>
      <c r="E915">
        <v>3412.7614760000001</v>
      </c>
      <c r="F915">
        <v>19.28</v>
      </c>
      <c r="G915">
        <v>-20.940800084143198</v>
      </c>
      <c r="H915">
        <v>-3.14825810413351</v>
      </c>
      <c r="I915">
        <v>-20.242126114077099</v>
      </c>
      <c r="J915">
        <v>0.280850006348904</v>
      </c>
      <c r="K915">
        <v>20.2876424847232</v>
      </c>
      <c r="L915">
        <v>20.9402971877821</v>
      </c>
      <c r="M915">
        <v>38.146805919911898</v>
      </c>
      <c r="N915">
        <v>0.47254033414057101</v>
      </c>
      <c r="O915">
        <v>44.968879668049702</v>
      </c>
      <c r="P915">
        <v>8.0112044817927099</v>
      </c>
      <c r="Q915">
        <v>-3.9104418167114997E-2</v>
      </c>
    </row>
    <row r="916" spans="1:17" x14ac:dyDescent="0.3">
      <c r="A916" t="s">
        <v>1982</v>
      </c>
      <c r="B916" t="s">
        <v>1983</v>
      </c>
      <c r="C916" t="s">
        <v>3112</v>
      </c>
      <c r="D916" t="s">
        <v>1984</v>
      </c>
      <c r="E916">
        <v>3401.4334205800001</v>
      </c>
      <c r="F916">
        <v>203.02</v>
      </c>
      <c r="G916">
        <v>-50.8864023331287</v>
      </c>
      <c r="H916">
        <v>-9.9666617097388297</v>
      </c>
      <c r="I916">
        <v>-22.893799994459599</v>
      </c>
      <c r="J916">
        <v>-0.85889774840845401</v>
      </c>
      <c r="K916">
        <v>220.913063157838</v>
      </c>
      <c r="L916">
        <v>229.33160727901199</v>
      </c>
      <c r="M916">
        <v>16.641821391817601</v>
      </c>
      <c r="N916">
        <v>0.62368122245403401</v>
      </c>
      <c r="O916">
        <v>38.410008866121501</v>
      </c>
      <c r="P916">
        <v>3.2655137334689699</v>
      </c>
    </row>
    <row r="917" spans="1:17" x14ac:dyDescent="0.3">
      <c r="A917" t="s">
        <v>1985</v>
      </c>
      <c r="B917" t="s">
        <v>1986</v>
      </c>
      <c r="C917" t="s">
        <v>3126</v>
      </c>
      <c r="D917" t="s">
        <v>278</v>
      </c>
      <c r="E917">
        <v>3379.4978867999998</v>
      </c>
      <c r="F917">
        <v>135.80000000000001</v>
      </c>
      <c r="G917">
        <v>28.835602129207398</v>
      </c>
      <c r="H917">
        <v>-7.9826923717490201</v>
      </c>
      <c r="I917">
        <v>26.509955482724902</v>
      </c>
      <c r="J917">
        <v>-5.5608491719785098</v>
      </c>
      <c r="K917">
        <v>147.73194053469501</v>
      </c>
      <c r="L917">
        <v>128.366678386915</v>
      </c>
      <c r="M917">
        <v>29.932017745998099</v>
      </c>
      <c r="N917">
        <v>0.61425755118996395</v>
      </c>
      <c r="O917">
        <v>30.3387334315169</v>
      </c>
      <c r="P917">
        <v>66.421568627450995</v>
      </c>
      <c r="Q917">
        <v>1.7149271874576998E-2</v>
      </c>
    </row>
    <row r="918" spans="1:17" hidden="1" x14ac:dyDescent="0.3">
      <c r="A918" t="s">
        <v>1987</v>
      </c>
      <c r="B918" t="s">
        <v>1988</v>
      </c>
      <c r="C918" t="s">
        <v>3127</v>
      </c>
      <c r="D918" t="s">
        <v>1989</v>
      </c>
      <c r="E918">
        <v>3364.9185837800001</v>
      </c>
      <c r="F918">
        <v>704.35</v>
      </c>
      <c r="G918">
        <v>83.401316557198797</v>
      </c>
      <c r="H918">
        <v>-8.4076065109994005</v>
      </c>
      <c r="I918">
        <v>71.703907191218306</v>
      </c>
      <c r="J918">
        <v>-5.0023717973058801</v>
      </c>
      <c r="K918">
        <v>737.12520687407198</v>
      </c>
      <c r="L918">
        <v>517.05288220451598</v>
      </c>
      <c r="M918">
        <v>21.565545040244</v>
      </c>
      <c r="N918">
        <v>1.3991777625828301</v>
      </c>
      <c r="O918">
        <v>20.252715269397299</v>
      </c>
      <c r="P918">
        <v>175.35183737294699</v>
      </c>
    </row>
    <row r="919" spans="1:17" x14ac:dyDescent="0.3">
      <c r="A919" t="s">
        <v>1990</v>
      </c>
      <c r="B919" t="s">
        <v>1991</v>
      </c>
      <c r="C919" t="s">
        <v>3112</v>
      </c>
      <c r="D919" t="s">
        <v>508</v>
      </c>
      <c r="E919">
        <v>3360.7244406999998</v>
      </c>
      <c r="F919">
        <v>57.7</v>
      </c>
      <c r="G919">
        <v>22.5090503837475</v>
      </c>
      <c r="H919">
        <v>15.6856174750836</v>
      </c>
      <c r="I919">
        <v>3.1751793287532499</v>
      </c>
      <c r="J919">
        <v>-3.9487881748021501</v>
      </c>
      <c r="K919">
        <v>56.766586775031101</v>
      </c>
      <c r="L919">
        <v>50.634889143842997</v>
      </c>
      <c r="M919">
        <v>40.191404819717498</v>
      </c>
      <c r="N919">
        <v>0.91253941379960002</v>
      </c>
      <c r="O919">
        <v>19.584055459272001</v>
      </c>
      <c r="P919">
        <v>73.533834586466099</v>
      </c>
      <c r="Q919">
        <v>-4.1901439099245999E-2</v>
      </c>
    </row>
    <row r="920" spans="1:17" hidden="1" x14ac:dyDescent="0.3">
      <c r="A920" t="s">
        <v>1992</v>
      </c>
      <c r="B920" t="s">
        <v>1993</v>
      </c>
      <c r="C920" t="s">
        <v>3127</v>
      </c>
      <c r="D920" t="s">
        <v>240</v>
      </c>
      <c r="E920">
        <v>3337.8382282600001</v>
      </c>
      <c r="F920">
        <v>519.1</v>
      </c>
      <c r="G920">
        <v>133.294920253844</v>
      </c>
      <c r="H920">
        <v>-4.4969941447488102</v>
      </c>
      <c r="I920">
        <v>31.526453669673302</v>
      </c>
      <c r="J920">
        <v>3.1685198731113799</v>
      </c>
      <c r="K920">
        <v>547.55625566689002</v>
      </c>
      <c r="L920">
        <v>458.86040251066902</v>
      </c>
      <c r="M920">
        <v>41.1045650402042</v>
      </c>
      <c r="N920">
        <v>0.64604881054055896</v>
      </c>
      <c r="O920">
        <v>33.692930071277203</v>
      </c>
      <c r="P920">
        <v>171.78010471204101</v>
      </c>
      <c r="Q920">
        <v>0.18226817735697301</v>
      </c>
    </row>
    <row r="921" spans="1:17" hidden="1" x14ac:dyDescent="0.3">
      <c r="A921" t="s">
        <v>1994</v>
      </c>
      <c r="B921" t="s">
        <v>1995</v>
      </c>
      <c r="C921" t="s">
        <v>3127</v>
      </c>
      <c r="D921" t="s">
        <v>160</v>
      </c>
      <c r="E921">
        <v>3334.3513175749999</v>
      </c>
      <c r="F921">
        <v>508.85</v>
      </c>
      <c r="G921">
        <v>29.8615409823264</v>
      </c>
      <c r="H921">
        <v>28.6231851470266</v>
      </c>
      <c r="I921">
        <v>57.880668147600197</v>
      </c>
      <c r="J921">
        <v>14.3191644607975</v>
      </c>
      <c r="K921">
        <v>433.743600913904</v>
      </c>
      <c r="L921">
        <v>385.61872452886303</v>
      </c>
      <c r="M921">
        <v>73.499178154252206</v>
      </c>
      <c r="N921">
        <v>2.6180956854987598</v>
      </c>
      <c r="O921">
        <v>1.9946939176574501</v>
      </c>
      <c r="P921">
        <v>106.012145748987</v>
      </c>
      <c r="Q921">
        <v>0.11502584238750301</v>
      </c>
    </row>
    <row r="922" spans="1:17" hidden="1" x14ac:dyDescent="0.3">
      <c r="A922" t="s">
        <v>1996</v>
      </c>
      <c r="B922" t="s">
        <v>1997</v>
      </c>
      <c r="C922" t="s">
        <v>3127</v>
      </c>
      <c r="D922" t="s">
        <v>278</v>
      </c>
      <c r="E922">
        <v>3311.0235994999998</v>
      </c>
      <c r="F922">
        <v>1948.25</v>
      </c>
      <c r="G922">
        <v>45.069524375386102</v>
      </c>
      <c r="H922">
        <v>-12.8362196660494</v>
      </c>
      <c r="I922">
        <v>1.42310498554946</v>
      </c>
      <c r="J922">
        <v>-2.1009288643244401</v>
      </c>
      <c r="K922">
        <v>2169.5620199277901</v>
      </c>
      <c r="L922">
        <v>1985.08456146507</v>
      </c>
      <c r="M922">
        <v>29.629179313639</v>
      </c>
      <c r="N922">
        <v>0.57504210012894297</v>
      </c>
      <c r="O922">
        <v>43.718721929937097</v>
      </c>
      <c r="P922">
        <v>72.411504424778698</v>
      </c>
      <c r="Q922">
        <v>-4.4072996243799999E-3</v>
      </c>
    </row>
    <row r="923" spans="1:17" hidden="1" x14ac:dyDescent="0.3">
      <c r="A923" t="s">
        <v>1998</v>
      </c>
      <c r="B923" t="s">
        <v>1999</v>
      </c>
      <c r="C923" t="s">
        <v>3127</v>
      </c>
      <c r="D923" t="s">
        <v>48</v>
      </c>
      <c r="E923">
        <v>3310.9792228050001</v>
      </c>
      <c r="F923">
        <v>391.35</v>
      </c>
      <c r="G923">
        <v>61.799987361002998</v>
      </c>
      <c r="H923">
        <v>1.01852552816394</v>
      </c>
      <c r="I923">
        <v>18.582532533594399</v>
      </c>
      <c r="J923">
        <v>12.854150646049201</v>
      </c>
      <c r="K923">
        <v>367.70736925831397</v>
      </c>
      <c r="L923">
        <v>319.19435857830598</v>
      </c>
      <c r="M923">
        <v>62.452813982639299</v>
      </c>
      <c r="N923">
        <v>0.804814384089655</v>
      </c>
      <c r="O923">
        <v>6.0431838507729596</v>
      </c>
      <c r="P923">
        <v>96.955208857574206</v>
      </c>
      <c r="Q923">
        <v>7.8753991297480994E-2</v>
      </c>
    </row>
    <row r="924" spans="1:17" hidden="1" x14ac:dyDescent="0.3">
      <c r="A924" t="s">
        <v>2000</v>
      </c>
      <c r="B924" t="s">
        <v>2001</v>
      </c>
      <c r="C924" t="s">
        <v>3127</v>
      </c>
      <c r="D924" t="s">
        <v>134</v>
      </c>
      <c r="E924">
        <v>3307.6410536049998</v>
      </c>
      <c r="F924">
        <v>913.85</v>
      </c>
      <c r="G924">
        <v>133.58670198506201</v>
      </c>
      <c r="H924">
        <v>40.0693588395511</v>
      </c>
      <c r="I924">
        <v>11.532097116621101</v>
      </c>
      <c r="J924">
        <v>9.9125848600969402</v>
      </c>
      <c r="K924">
        <v>749.27121670867905</v>
      </c>
      <c r="L924">
        <v>651.36060664351896</v>
      </c>
      <c r="M924">
        <v>66.221837787375307</v>
      </c>
      <c r="N924">
        <v>3.25370288841677</v>
      </c>
      <c r="O924">
        <v>3.6439240575586598</v>
      </c>
      <c r="P924">
        <v>167.839853967214</v>
      </c>
      <c r="Q924">
        <v>0.10804083350308399</v>
      </c>
    </row>
    <row r="925" spans="1:17" hidden="1" x14ac:dyDescent="0.3">
      <c r="A925" t="s">
        <v>2002</v>
      </c>
      <c r="B925" t="s">
        <v>2003</v>
      </c>
      <c r="C925" t="s">
        <v>3127</v>
      </c>
      <c r="D925" t="s">
        <v>630</v>
      </c>
      <c r="E925">
        <v>3301.2883161599998</v>
      </c>
      <c r="F925">
        <v>1301.0999999999999</v>
      </c>
      <c r="G925">
        <v>78727.3787591445</v>
      </c>
      <c r="H925">
        <v>57.188555203013799</v>
      </c>
      <c r="I925">
        <v>1070.8528408582099</v>
      </c>
      <c r="J925">
        <v>10.8419496152839</v>
      </c>
      <c r="K925">
        <v>879.05106326130601</v>
      </c>
      <c r="L925">
        <v>434.82418636810399</v>
      </c>
      <c r="M925">
        <v>99.999999741262599</v>
      </c>
      <c r="N925">
        <v>2.7778858756393698</v>
      </c>
      <c r="O925">
        <v>0</v>
      </c>
      <c r="P925">
        <v>86640</v>
      </c>
      <c r="Q925">
        <v>0.34145278291132403</v>
      </c>
    </row>
    <row r="926" spans="1:17" hidden="1" x14ac:dyDescent="0.3">
      <c r="A926" t="s">
        <v>2004</v>
      </c>
      <c r="B926" t="s">
        <v>2005</v>
      </c>
      <c r="C926" t="s">
        <v>3127</v>
      </c>
      <c r="D926" t="s">
        <v>1304</v>
      </c>
      <c r="E926">
        <v>3290.9868010800001</v>
      </c>
      <c r="F926">
        <v>751.6</v>
      </c>
      <c r="G926">
        <v>-7.3802582346396202</v>
      </c>
      <c r="H926">
        <v>8.6137040647002507</v>
      </c>
      <c r="I926">
        <v>24.492921866250999</v>
      </c>
      <c r="J926">
        <v>-0.66734914391293298</v>
      </c>
      <c r="K926">
        <v>770.11393650867399</v>
      </c>
      <c r="L926">
        <v>706.43382958349105</v>
      </c>
      <c r="M926">
        <v>38.736386373700803</v>
      </c>
      <c r="N926">
        <v>0.37194663182448301</v>
      </c>
      <c r="O926">
        <v>30.7876530069185</v>
      </c>
      <c r="P926">
        <v>67.319679430097906</v>
      </c>
      <c r="Q926">
        <v>-3.3781377044700002E-2</v>
      </c>
    </row>
    <row r="927" spans="1:17" hidden="1" x14ac:dyDescent="0.3">
      <c r="A927" t="s">
        <v>2006</v>
      </c>
      <c r="B927" t="s">
        <v>2007</v>
      </c>
      <c r="C927" t="s">
        <v>3127</v>
      </c>
      <c r="D927" t="s">
        <v>21</v>
      </c>
      <c r="E927">
        <v>3285.6345678299999</v>
      </c>
      <c r="F927">
        <v>609.54999999999995</v>
      </c>
      <c r="G927">
        <v>65.150704819907304</v>
      </c>
      <c r="H927">
        <v>-1.7617440746406801</v>
      </c>
      <c r="I927">
        <v>15.8109128756949</v>
      </c>
      <c r="J927">
        <v>-4.5673220843099802</v>
      </c>
      <c r="K927">
        <v>658.40096331760799</v>
      </c>
      <c r="L927">
        <v>545.43459884444906</v>
      </c>
      <c r="M927">
        <v>28.262132685965199</v>
      </c>
      <c r="N927">
        <v>0.69998803420703903</v>
      </c>
      <c r="O927">
        <v>35.345746862439498</v>
      </c>
      <c r="P927">
        <v>100.906394199077</v>
      </c>
      <c r="Q927">
        <v>9.8390720906881002E-2</v>
      </c>
    </row>
    <row r="928" spans="1:17" hidden="1" x14ac:dyDescent="0.3">
      <c r="A928" t="s">
        <v>2008</v>
      </c>
      <c r="B928" t="s">
        <v>2009</v>
      </c>
      <c r="C928" t="s">
        <v>3127</v>
      </c>
      <c r="D928" t="s">
        <v>75</v>
      </c>
      <c r="E928">
        <v>3278.0529200000001</v>
      </c>
      <c r="F928">
        <v>1057.3</v>
      </c>
      <c r="G928">
        <v>85.227840557268394</v>
      </c>
      <c r="H928">
        <v>1.4076358267001099</v>
      </c>
      <c r="I928">
        <v>117.22982586603401</v>
      </c>
      <c r="J928">
        <v>-0.25849331248955398</v>
      </c>
      <c r="K928">
        <v>993.198344212248</v>
      </c>
      <c r="L928">
        <v>758.67024618250798</v>
      </c>
      <c r="M928">
        <v>39.454022947978999</v>
      </c>
      <c r="N928">
        <v>0.27858971445269198</v>
      </c>
      <c r="O928">
        <v>8.5784545540527706</v>
      </c>
      <c r="P928">
        <v>151.05069452689</v>
      </c>
      <c r="Q928">
        <v>4.8385029953627999E-2</v>
      </c>
    </row>
    <row r="929" spans="1:17" hidden="1" x14ac:dyDescent="0.3">
      <c r="A929" t="s">
        <v>2010</v>
      </c>
      <c r="B929" t="s">
        <v>2011</v>
      </c>
      <c r="C929" t="s">
        <v>3127</v>
      </c>
      <c r="D929" t="s">
        <v>261</v>
      </c>
      <c r="E929">
        <v>3261.20496</v>
      </c>
      <c r="F929">
        <v>149.5</v>
      </c>
      <c r="G929">
        <v>56.539374886592199</v>
      </c>
      <c r="H929">
        <v>-12.0382847030083</v>
      </c>
      <c r="I929">
        <v>62.167994034868599</v>
      </c>
      <c r="J929">
        <v>-1.33500990427933</v>
      </c>
      <c r="K929">
        <v>168.951375346232</v>
      </c>
      <c r="L929">
        <v>143.16692585024799</v>
      </c>
      <c r="M929">
        <v>40.186486435669998</v>
      </c>
      <c r="N929">
        <v>0.80508188695568395</v>
      </c>
      <c r="O929">
        <v>74.581939799331096</v>
      </c>
      <c r="P929">
        <v>224.435763888888</v>
      </c>
      <c r="Q929">
        <v>0.19534084240654201</v>
      </c>
    </row>
    <row r="930" spans="1:17" hidden="1" x14ac:dyDescent="0.3">
      <c r="A930" t="s">
        <v>2012</v>
      </c>
      <c r="B930" t="s">
        <v>2013</v>
      </c>
      <c r="C930" t="s">
        <v>3127</v>
      </c>
      <c r="D930" t="s">
        <v>21</v>
      </c>
      <c r="E930">
        <v>3245.9654015000001</v>
      </c>
      <c r="F930">
        <v>817.75</v>
      </c>
      <c r="G930">
        <v>134.84868428505001</v>
      </c>
      <c r="H930">
        <v>3.2854854963994602</v>
      </c>
      <c r="I930">
        <v>29.102033617781299</v>
      </c>
      <c r="J930">
        <v>0.95839541576554199</v>
      </c>
      <c r="K930">
        <v>744.03566657161696</v>
      </c>
      <c r="L930">
        <v>635.23514970799397</v>
      </c>
      <c r="M930">
        <v>58.030538725398998</v>
      </c>
      <c r="N930">
        <v>1.01173271863757</v>
      </c>
      <c r="O930">
        <v>4.6591256496484297</v>
      </c>
      <c r="P930">
        <v>173.90721822140301</v>
      </c>
      <c r="Q930">
        <v>9.6663584937850003E-2</v>
      </c>
    </row>
    <row r="931" spans="1:17" hidden="1" x14ac:dyDescent="0.3">
      <c r="A931" t="s">
        <v>2014</v>
      </c>
      <c r="B931" t="s">
        <v>2015</v>
      </c>
      <c r="C931" t="s">
        <v>3127</v>
      </c>
      <c r="D931" t="s">
        <v>51</v>
      </c>
      <c r="E931">
        <v>3235.4510328000001</v>
      </c>
      <c r="F931">
        <v>126</v>
      </c>
      <c r="G931">
        <v>26.5855925795282</v>
      </c>
      <c r="H931">
        <v>-7.2522231654658196</v>
      </c>
      <c r="I931">
        <v>28.2425622596542</v>
      </c>
      <c r="J931">
        <v>0.975966292059815</v>
      </c>
      <c r="K931">
        <v>136.41023277273499</v>
      </c>
      <c r="L931">
        <v>120.30128577110899</v>
      </c>
      <c r="M931">
        <v>37.506141704167803</v>
      </c>
      <c r="N931">
        <v>0.40124197529131</v>
      </c>
      <c r="O931">
        <v>34.126984126984098</v>
      </c>
      <c r="P931">
        <v>61.7458279845956</v>
      </c>
      <c r="Q931">
        <v>4.6418288114629998E-3</v>
      </c>
    </row>
    <row r="932" spans="1:17" hidden="1" x14ac:dyDescent="0.3">
      <c r="A932" t="s">
        <v>2016</v>
      </c>
      <c r="B932" t="s">
        <v>2017</v>
      </c>
      <c r="C932" t="s">
        <v>3127</v>
      </c>
      <c r="D932" t="s">
        <v>264</v>
      </c>
      <c r="E932">
        <v>3227.1085834199998</v>
      </c>
      <c r="F932">
        <v>180.69</v>
      </c>
      <c r="G932">
        <v>69.128796179714996</v>
      </c>
      <c r="H932">
        <v>-3.5097416096696299</v>
      </c>
      <c r="I932">
        <v>28.4845124941418</v>
      </c>
      <c r="J932">
        <v>0.82550969541974895</v>
      </c>
      <c r="K932">
        <v>164.61123892721599</v>
      </c>
      <c r="L932">
        <v>142.40510958675199</v>
      </c>
      <c r="M932">
        <v>38.621113500361197</v>
      </c>
      <c r="N932">
        <v>0.49521903576951698</v>
      </c>
      <c r="O932">
        <v>6.3700260114007303</v>
      </c>
      <c r="P932">
        <v>97.907995618838996</v>
      </c>
      <c r="Q932">
        <v>0.16563823476301801</v>
      </c>
    </row>
    <row r="933" spans="1:17" hidden="1" x14ac:dyDescent="0.3">
      <c r="A933" t="s">
        <v>2018</v>
      </c>
      <c r="B933" t="s">
        <v>2019</v>
      </c>
      <c r="C933" t="s">
        <v>3124</v>
      </c>
      <c r="D933" t="s">
        <v>264</v>
      </c>
      <c r="E933">
        <v>3218.75050091</v>
      </c>
      <c r="F933">
        <v>150.85</v>
      </c>
      <c r="G933">
        <v>-53.057140009152</v>
      </c>
      <c r="H933">
        <v>-9.9930628098470908</v>
      </c>
      <c r="I933">
        <v>-30.793937052519698</v>
      </c>
      <c r="J933">
        <v>-4.6159540510536496</v>
      </c>
      <c r="K933">
        <v>163.92546398018101</v>
      </c>
      <c r="M933">
        <v>15.689871198218301</v>
      </c>
      <c r="N933">
        <v>0.69247680682882695</v>
      </c>
      <c r="O933">
        <v>55.783891282731197</v>
      </c>
      <c r="P933">
        <v>5.48951048951049</v>
      </c>
    </row>
    <row r="934" spans="1:17" hidden="1" x14ac:dyDescent="0.3">
      <c r="A934" t="s">
        <v>2020</v>
      </c>
      <c r="B934" t="s">
        <v>2021</v>
      </c>
      <c r="C934" t="s">
        <v>3127</v>
      </c>
      <c r="D934" t="s">
        <v>105</v>
      </c>
      <c r="E934">
        <v>3212.86033026</v>
      </c>
      <c r="F934">
        <v>852.95</v>
      </c>
      <c r="G934">
        <v>12.546654312402</v>
      </c>
      <c r="H934">
        <v>-11.2111588077268</v>
      </c>
      <c r="I934">
        <v>-8.7583413369981997</v>
      </c>
      <c r="J934">
        <v>-11.7593635376333</v>
      </c>
      <c r="K934">
        <v>903.43134351187905</v>
      </c>
      <c r="L934">
        <v>810.58656074299404</v>
      </c>
      <c r="M934">
        <v>25.521129938421801</v>
      </c>
      <c r="N934">
        <v>0.56293892175906401</v>
      </c>
      <c r="O934">
        <v>32.3758719737381</v>
      </c>
      <c r="P934">
        <v>53.0504216759375</v>
      </c>
      <c r="Q934">
        <v>6.8070575665934996E-2</v>
      </c>
    </row>
    <row r="935" spans="1:17" hidden="1" x14ac:dyDescent="0.3">
      <c r="A935" t="s">
        <v>2022</v>
      </c>
      <c r="B935" t="s">
        <v>2023</v>
      </c>
      <c r="C935" t="s">
        <v>3127</v>
      </c>
      <c r="D935" t="s">
        <v>57</v>
      </c>
      <c r="E935">
        <v>3198.0551190719998</v>
      </c>
      <c r="F935">
        <v>211.44</v>
      </c>
      <c r="G935">
        <v>11.255563191523599</v>
      </c>
      <c r="H935">
        <v>-4.8064250856363797</v>
      </c>
      <c r="I935">
        <v>4.0749890336028196</v>
      </c>
      <c r="J935">
        <v>0.28003444053245502</v>
      </c>
      <c r="K935">
        <v>223.182689610338</v>
      </c>
      <c r="L935">
        <v>206.682335727474</v>
      </c>
      <c r="M935">
        <v>34.233780864042799</v>
      </c>
      <c r="N935">
        <v>0.63754705700527303</v>
      </c>
      <c r="O935">
        <v>27.648505486189901</v>
      </c>
      <c r="P935">
        <v>49.639065817409701</v>
      </c>
      <c r="Q935">
        <v>9.9378310472154993E-2</v>
      </c>
    </row>
    <row r="936" spans="1:17" hidden="1" x14ac:dyDescent="0.3">
      <c r="A936" t="s">
        <v>2024</v>
      </c>
      <c r="B936" t="s">
        <v>2025</v>
      </c>
      <c r="C936" t="s">
        <v>3127</v>
      </c>
      <c r="D936" t="s">
        <v>83</v>
      </c>
      <c r="E936">
        <v>3185.27315206</v>
      </c>
      <c r="F936">
        <v>36.43</v>
      </c>
      <c r="G936">
        <v>180.41173750462301</v>
      </c>
      <c r="H936">
        <v>34.1556790147554</v>
      </c>
      <c r="I936">
        <v>29.275119380611901</v>
      </c>
      <c r="J936">
        <v>13.4860755067408</v>
      </c>
      <c r="K936">
        <v>29.744531526716901</v>
      </c>
      <c r="L936">
        <v>25.589720589308602</v>
      </c>
      <c r="M936">
        <v>68.625323909349007</v>
      </c>
      <c r="N936">
        <v>1.80348807683353</v>
      </c>
      <c r="O936">
        <v>2.7449903925336101E-2</v>
      </c>
      <c r="P936">
        <v>239.01978382480701</v>
      </c>
      <c r="Q936">
        <v>6.8761272029715007E-2</v>
      </c>
    </row>
    <row r="937" spans="1:17" hidden="1" x14ac:dyDescent="0.3">
      <c r="A937" t="s">
        <v>2026</v>
      </c>
      <c r="B937" t="s">
        <v>2027</v>
      </c>
      <c r="C937" t="s">
        <v>3127</v>
      </c>
      <c r="D937" t="s">
        <v>1304</v>
      </c>
      <c r="E937">
        <v>3181.04884128</v>
      </c>
      <c r="F937">
        <v>216.2</v>
      </c>
      <c r="K937">
        <v>198.53034696656701</v>
      </c>
      <c r="L937">
        <v>172.215069946667</v>
      </c>
      <c r="M937">
        <v>81.1750791682543</v>
      </c>
      <c r="N937">
        <v>1</v>
      </c>
      <c r="Q937">
        <v>0.14788253940821999</v>
      </c>
    </row>
    <row r="938" spans="1:17" x14ac:dyDescent="0.3">
      <c r="A938" t="s">
        <v>2028</v>
      </c>
      <c r="B938" t="s">
        <v>2029</v>
      </c>
      <c r="C938" t="s">
        <v>3118</v>
      </c>
      <c r="D938" t="s">
        <v>200</v>
      </c>
      <c r="E938">
        <v>3177.8188312500001</v>
      </c>
      <c r="F938">
        <v>202.5</v>
      </c>
      <c r="G938">
        <v>-49.520989879475302</v>
      </c>
      <c r="H938">
        <v>-4.1345079232100801</v>
      </c>
      <c r="I938">
        <v>-20.357646233293401</v>
      </c>
      <c r="J938">
        <v>-6.05398025163288</v>
      </c>
      <c r="K938">
        <v>212.72037087723601</v>
      </c>
      <c r="L938">
        <v>224.72219965080501</v>
      </c>
      <c r="M938">
        <v>15.339769793563701</v>
      </c>
      <c r="N938">
        <v>0.69074788903315698</v>
      </c>
      <c r="O938">
        <v>47.1111111111111</v>
      </c>
      <c r="P938">
        <v>7.2279586973788597</v>
      </c>
      <c r="Q938">
        <v>-6.7233583572689996E-3</v>
      </c>
    </row>
    <row r="939" spans="1:17" hidden="1" x14ac:dyDescent="0.3">
      <c r="A939" t="s">
        <v>2030</v>
      </c>
      <c r="B939" t="s">
        <v>2031</v>
      </c>
      <c r="C939" t="s">
        <v>3127</v>
      </c>
      <c r="D939" t="s">
        <v>88</v>
      </c>
      <c r="E939">
        <v>3158.5780967999999</v>
      </c>
      <c r="F939">
        <v>2568.1</v>
      </c>
      <c r="G939">
        <v>-7.8810806487529801</v>
      </c>
      <c r="H939">
        <v>-12.509973363210401</v>
      </c>
      <c r="I939">
        <v>-6.4119983624828896</v>
      </c>
      <c r="J939">
        <v>-5.4604379214059904</v>
      </c>
      <c r="K939">
        <v>2917.15970393823</v>
      </c>
      <c r="L939">
        <v>2797.9026882304602</v>
      </c>
      <c r="M939">
        <v>23.836535029147001</v>
      </c>
      <c r="N939">
        <v>0.63751451905882595</v>
      </c>
      <c r="O939">
        <v>48.5631400646392</v>
      </c>
      <c r="P939">
        <v>22.7551922755192</v>
      </c>
      <c r="Q939">
        <v>0.14108733671086701</v>
      </c>
    </row>
    <row r="940" spans="1:17" hidden="1" x14ac:dyDescent="0.3">
      <c r="A940" t="s">
        <v>2032</v>
      </c>
      <c r="B940" t="s">
        <v>2033</v>
      </c>
      <c r="C940" t="s">
        <v>3127</v>
      </c>
      <c r="D940" t="s">
        <v>377</v>
      </c>
      <c r="E940">
        <v>3142.0988170000001</v>
      </c>
      <c r="F940">
        <v>286</v>
      </c>
      <c r="G940">
        <v>-4.57775412362236</v>
      </c>
      <c r="H940">
        <v>9.0316848407863795</v>
      </c>
      <c r="I940">
        <v>18.145133174445402</v>
      </c>
      <c r="J940">
        <v>-0.18023087604013799</v>
      </c>
      <c r="K940">
        <v>275.57805004612499</v>
      </c>
      <c r="L940">
        <v>239.83881793434</v>
      </c>
      <c r="M940">
        <v>44.110855198365002</v>
      </c>
      <c r="N940">
        <v>0.58399553893369205</v>
      </c>
      <c r="O940">
        <v>13.4615384615384</v>
      </c>
      <c r="P940">
        <v>59.776536312849103</v>
      </c>
      <c r="Q940">
        <v>5.2137534488166999E-2</v>
      </c>
    </row>
    <row r="941" spans="1:17" hidden="1" x14ac:dyDescent="0.3">
      <c r="A941" t="s">
        <v>2034</v>
      </c>
      <c r="B941" t="s">
        <v>2035</v>
      </c>
      <c r="C941" t="s">
        <v>3127</v>
      </c>
      <c r="D941" t="s">
        <v>131</v>
      </c>
      <c r="E941">
        <v>3137.8401152799902</v>
      </c>
      <c r="F941">
        <v>102.38</v>
      </c>
      <c r="G941">
        <v>7.1902599796297197</v>
      </c>
      <c r="H941">
        <v>1.9500685828630999</v>
      </c>
      <c r="I941">
        <v>-13.796228176727</v>
      </c>
      <c r="J941">
        <v>10.0925864536518</v>
      </c>
      <c r="K941">
        <v>102.717086887128</v>
      </c>
      <c r="L941">
        <v>103.044642015317</v>
      </c>
      <c r="M941">
        <v>54.493835642335</v>
      </c>
      <c r="N941">
        <v>1.0421980426250199</v>
      </c>
      <c r="O941">
        <v>57.941004102363699</v>
      </c>
      <c r="P941">
        <v>35.512905360688201</v>
      </c>
      <c r="Q941">
        <v>0.186278353152351</v>
      </c>
    </row>
    <row r="942" spans="1:17" hidden="1" x14ac:dyDescent="0.3">
      <c r="A942" t="s">
        <v>2036</v>
      </c>
      <c r="B942" t="s">
        <v>2037</v>
      </c>
      <c r="C942" t="s">
        <v>3127</v>
      </c>
      <c r="D942" t="s">
        <v>24</v>
      </c>
      <c r="E942">
        <v>3136.3470423799999</v>
      </c>
      <c r="F942">
        <v>376.9</v>
      </c>
      <c r="G942">
        <v>0.487834658324104</v>
      </c>
      <c r="H942">
        <v>-1.5273660306247601</v>
      </c>
      <c r="I942">
        <v>21.461914533647899</v>
      </c>
      <c r="J942">
        <v>-6.9646628476526597</v>
      </c>
      <c r="K942">
        <v>387.93012754880903</v>
      </c>
      <c r="L942">
        <v>340.02853081190301</v>
      </c>
      <c r="M942">
        <v>29.793913754725398</v>
      </c>
      <c r="N942">
        <v>0.52170192870248999</v>
      </c>
      <c r="O942">
        <v>23.9055452374635</v>
      </c>
      <c r="P942">
        <v>51.122694466720098</v>
      </c>
      <c r="Q942">
        <v>-4.0878293588709001E-2</v>
      </c>
    </row>
    <row r="943" spans="1:17" hidden="1" x14ac:dyDescent="0.3">
      <c r="A943" t="s">
        <v>2038</v>
      </c>
      <c r="B943" t="s">
        <v>2039</v>
      </c>
      <c r="C943" t="s">
        <v>3127</v>
      </c>
      <c r="D943" t="s">
        <v>134</v>
      </c>
      <c r="E943">
        <v>3134.36504126</v>
      </c>
      <c r="F943">
        <v>311.8</v>
      </c>
      <c r="G943">
        <v>18.875459165797</v>
      </c>
      <c r="H943">
        <v>0.444899948161744</v>
      </c>
      <c r="I943">
        <v>-23.896347173722202</v>
      </c>
      <c r="J943">
        <v>3.18616089866984</v>
      </c>
      <c r="K943">
        <v>326.38975609020099</v>
      </c>
      <c r="L943">
        <v>328.95714319052502</v>
      </c>
      <c r="M943">
        <v>56.020788424414299</v>
      </c>
      <c r="N943">
        <v>0.79698554892245199</v>
      </c>
      <c r="O943">
        <v>50.416933932007701</v>
      </c>
      <c r="P943">
        <v>48.405521180390203</v>
      </c>
      <c r="Q943">
        <v>4.9141731169530002E-2</v>
      </c>
    </row>
    <row r="944" spans="1:17" hidden="1" x14ac:dyDescent="0.3">
      <c r="A944" t="s">
        <v>2040</v>
      </c>
      <c r="B944" t="s">
        <v>2041</v>
      </c>
      <c r="C944" t="s">
        <v>3127</v>
      </c>
      <c r="D944" t="s">
        <v>261</v>
      </c>
      <c r="E944">
        <v>3115.0734589799999</v>
      </c>
      <c r="F944">
        <v>1183.3</v>
      </c>
      <c r="G944">
        <v>-52.789750808094297</v>
      </c>
      <c r="H944">
        <v>-2.1058588491422401</v>
      </c>
      <c r="I944">
        <v>-22.304587462252702</v>
      </c>
      <c r="J944">
        <v>-3.1319457271411402</v>
      </c>
      <c r="K944">
        <v>1266.73162835622</v>
      </c>
      <c r="L944">
        <v>1298.1073523796899</v>
      </c>
      <c r="M944">
        <v>28.350637481924402</v>
      </c>
      <c r="N944">
        <v>0.191288294731387</v>
      </c>
      <c r="O944">
        <v>54.056452294430798</v>
      </c>
      <c r="P944">
        <v>7.1732632913685297</v>
      </c>
      <c r="Q944">
        <v>7.0201769042831E-2</v>
      </c>
    </row>
    <row r="945" spans="1:17" x14ac:dyDescent="0.3">
      <c r="A945" t="s">
        <v>2042</v>
      </c>
      <c r="B945" t="s">
        <v>2043</v>
      </c>
      <c r="C945" t="s">
        <v>3124</v>
      </c>
      <c r="D945" t="s">
        <v>1442</v>
      </c>
      <c r="E945">
        <v>3110.1612916549998</v>
      </c>
      <c r="F945">
        <v>116.15</v>
      </c>
      <c r="G945">
        <v>-36.707193843315203</v>
      </c>
      <c r="H945">
        <v>-6.0247881427931702</v>
      </c>
      <c r="I945">
        <v>-12.6695428885578</v>
      </c>
      <c r="J945">
        <v>-0.32817096239994897</v>
      </c>
      <c r="K945">
        <v>124.606992866601</v>
      </c>
      <c r="L945">
        <v>133.822751735807</v>
      </c>
      <c r="M945">
        <v>34.712394728650203</v>
      </c>
      <c r="N945">
        <v>0.39021094598835598</v>
      </c>
      <c r="O945">
        <v>37.580714593198401</v>
      </c>
      <c r="P945">
        <v>11.2015318334131</v>
      </c>
      <c r="Q945">
        <v>-0.114399628240164</v>
      </c>
    </row>
    <row r="946" spans="1:17" hidden="1" x14ac:dyDescent="0.3">
      <c r="A946" t="s">
        <v>2044</v>
      </c>
      <c r="B946" t="s">
        <v>2045</v>
      </c>
      <c r="C946" t="s">
        <v>3127</v>
      </c>
      <c r="D946" t="s">
        <v>1662</v>
      </c>
      <c r="E946">
        <v>3108.9300457740001</v>
      </c>
      <c r="F946">
        <v>140.54</v>
      </c>
      <c r="G946">
        <v>-35.817979118854701</v>
      </c>
      <c r="H946">
        <v>1.5807891498306701</v>
      </c>
      <c r="I946">
        <v>-12.1393191630619</v>
      </c>
      <c r="J946">
        <v>2.3854433294075301</v>
      </c>
      <c r="K946">
        <v>146.23569110204599</v>
      </c>
      <c r="L946">
        <v>149.04949760333599</v>
      </c>
      <c r="M946">
        <v>48.114783500205398</v>
      </c>
      <c r="N946">
        <v>0.37004502336406198</v>
      </c>
      <c r="O946">
        <v>27.4299131919738</v>
      </c>
      <c r="P946">
        <v>8.9457364341085199</v>
      </c>
      <c r="Q946">
        <v>1.5575514966639999E-2</v>
      </c>
    </row>
    <row r="947" spans="1:17" hidden="1" x14ac:dyDescent="0.3">
      <c r="A947" t="s">
        <v>2046</v>
      </c>
      <c r="B947" t="s">
        <v>2047</v>
      </c>
      <c r="C947" t="s">
        <v>3127</v>
      </c>
      <c r="D947" t="s">
        <v>120</v>
      </c>
      <c r="E947">
        <v>3098.3724917599998</v>
      </c>
      <c r="F947">
        <v>946.4</v>
      </c>
      <c r="G947">
        <v>-15.7665423787594</v>
      </c>
      <c r="H947">
        <v>-15.641751656855201</v>
      </c>
      <c r="I947">
        <v>-2.8909730635860198</v>
      </c>
      <c r="J947">
        <v>-5.5230924806326396</v>
      </c>
      <c r="K947">
        <v>1051.81183340033</v>
      </c>
      <c r="L947">
        <v>959.42838770852904</v>
      </c>
      <c r="M947">
        <v>31.890248165925801</v>
      </c>
      <c r="N947">
        <v>0.71004870572720802</v>
      </c>
      <c r="O947">
        <v>40.532544378698198</v>
      </c>
      <c r="P947">
        <v>31.4444444444444</v>
      </c>
      <c r="Q947">
        <v>0.11915479380543099</v>
      </c>
    </row>
    <row r="948" spans="1:17" hidden="1" x14ac:dyDescent="0.3">
      <c r="A948" t="s">
        <v>2048</v>
      </c>
      <c r="B948" t="s">
        <v>2049</v>
      </c>
      <c r="C948" t="s">
        <v>3127</v>
      </c>
      <c r="D948" t="s">
        <v>377</v>
      </c>
      <c r="E948">
        <v>3097.9574600000001</v>
      </c>
      <c r="F948">
        <v>12073.1</v>
      </c>
      <c r="G948">
        <v>-51.601194994112802</v>
      </c>
      <c r="H948">
        <v>-1.63492780132072</v>
      </c>
      <c r="I948">
        <v>-6.1133375654530298</v>
      </c>
      <c r="J948">
        <v>-2.5033052744540698</v>
      </c>
      <c r="K948">
        <v>12481.2912542829</v>
      </c>
      <c r="L948">
        <v>12324.1100449156</v>
      </c>
      <c r="M948">
        <v>30.6023657526645</v>
      </c>
      <c r="N948">
        <v>0.30368314214991499</v>
      </c>
      <c r="O948">
        <v>39.351119430800601</v>
      </c>
      <c r="P948">
        <v>32.6714285714285</v>
      </c>
      <c r="Q948">
        <v>-4.5942334190109999E-2</v>
      </c>
    </row>
    <row r="949" spans="1:17" hidden="1" x14ac:dyDescent="0.3">
      <c r="A949" t="s">
        <v>2050</v>
      </c>
      <c r="B949" t="s">
        <v>2051</v>
      </c>
      <c r="C949" t="s">
        <v>3127</v>
      </c>
      <c r="D949" t="s">
        <v>2052</v>
      </c>
      <c r="E949">
        <v>3096.75</v>
      </c>
      <c r="F949">
        <v>619.35</v>
      </c>
      <c r="G949">
        <v>167.761876027623</v>
      </c>
      <c r="H949">
        <v>9.2869108094407</v>
      </c>
      <c r="I949">
        <v>13.761408633155099</v>
      </c>
      <c r="J949">
        <v>-1.3417848964891199</v>
      </c>
      <c r="K949">
        <v>554.60335406048898</v>
      </c>
      <c r="M949">
        <v>47.425059040697597</v>
      </c>
      <c r="N949">
        <v>1.13527681882112</v>
      </c>
      <c r="O949">
        <v>15.726164527327001</v>
      </c>
      <c r="P949">
        <v>209.67500000000001</v>
      </c>
    </row>
    <row r="950" spans="1:17" x14ac:dyDescent="0.3">
      <c r="A950" t="s">
        <v>2053</v>
      </c>
      <c r="B950" t="s">
        <v>2054</v>
      </c>
      <c r="C950" t="s">
        <v>3126</v>
      </c>
      <c r="D950" t="s">
        <v>278</v>
      </c>
      <c r="E950">
        <v>3096.2167488</v>
      </c>
      <c r="F950">
        <v>302.39999999999998</v>
      </c>
      <c r="G950">
        <v>26.102437898596101</v>
      </c>
      <c r="H950">
        <v>-0.80102610788675799</v>
      </c>
      <c r="I950">
        <v>2.6046960575340501</v>
      </c>
      <c r="J950">
        <v>4.9132454357509898</v>
      </c>
      <c r="K950">
        <v>316.331722483715</v>
      </c>
      <c r="L950">
        <v>288.73115240173797</v>
      </c>
      <c r="M950">
        <v>47.215975593325702</v>
      </c>
      <c r="N950">
        <v>0.70564562311787604</v>
      </c>
      <c r="O950">
        <v>19.9900793650793</v>
      </c>
      <c r="P950">
        <v>59.999999999999901</v>
      </c>
      <c r="Q950">
        <v>1.3503766500803E-2</v>
      </c>
    </row>
    <row r="951" spans="1:17" x14ac:dyDescent="0.3">
      <c r="A951" t="s">
        <v>2055</v>
      </c>
      <c r="B951" t="s">
        <v>2056</v>
      </c>
      <c r="C951" t="s">
        <v>3114</v>
      </c>
      <c r="D951" t="s">
        <v>197</v>
      </c>
      <c r="E951">
        <v>3080.9470114400001</v>
      </c>
      <c r="F951">
        <v>224.8</v>
      </c>
      <c r="G951">
        <v>-34.599266947169603</v>
      </c>
      <c r="H951">
        <v>-6.1319499885305904</v>
      </c>
      <c r="I951">
        <v>-14.537029076297801</v>
      </c>
      <c r="J951">
        <v>3.1955527401750499</v>
      </c>
      <c r="K951">
        <v>242.47813150733899</v>
      </c>
      <c r="L951">
        <v>243.345899775882</v>
      </c>
      <c r="M951">
        <v>36.468035926594197</v>
      </c>
      <c r="N951">
        <v>0.61042666984384697</v>
      </c>
      <c r="O951">
        <v>28.536476868327298</v>
      </c>
      <c r="P951">
        <v>12.540675844806</v>
      </c>
      <c r="Q951">
        <v>-3.7521189919742001E-2</v>
      </c>
    </row>
    <row r="952" spans="1:17" hidden="1" x14ac:dyDescent="0.3">
      <c r="A952" t="s">
        <v>2057</v>
      </c>
      <c r="B952" t="s">
        <v>2058</v>
      </c>
      <c r="C952" t="s">
        <v>3127</v>
      </c>
      <c r="D952" t="s">
        <v>48</v>
      </c>
      <c r="E952">
        <v>3077.7732563750001</v>
      </c>
      <c r="F952">
        <v>491.95</v>
      </c>
      <c r="G952">
        <v>54.023684327239103</v>
      </c>
      <c r="H952">
        <v>20.894927873871399</v>
      </c>
      <c r="I952">
        <v>15.5233375970772</v>
      </c>
      <c r="J952">
        <v>5.9219561239340299</v>
      </c>
      <c r="K952">
        <v>458.738004249418</v>
      </c>
      <c r="L952">
        <v>408.64306625971</v>
      </c>
      <c r="M952">
        <v>60.8336555495544</v>
      </c>
      <c r="N952">
        <v>1.2299913786879</v>
      </c>
      <c r="O952">
        <v>10.5803435308466</v>
      </c>
      <c r="P952">
        <v>90.611802084544095</v>
      </c>
      <c r="Q952">
        <v>0.16966795272052199</v>
      </c>
    </row>
    <row r="953" spans="1:17" hidden="1" x14ac:dyDescent="0.3">
      <c r="A953" t="s">
        <v>2059</v>
      </c>
      <c r="B953" t="s">
        <v>2060</v>
      </c>
      <c r="C953" t="s">
        <v>3127</v>
      </c>
      <c r="D953" t="s">
        <v>250</v>
      </c>
      <c r="E953">
        <v>3069.7877684099999</v>
      </c>
      <c r="F953">
        <v>950.7</v>
      </c>
      <c r="G953">
        <v>8.56033722093823</v>
      </c>
      <c r="H953">
        <v>14.081393805351301</v>
      </c>
      <c r="I953">
        <v>57.5731436869889</v>
      </c>
      <c r="J953">
        <v>13.9103417500516</v>
      </c>
      <c r="K953">
        <v>800.49798516609997</v>
      </c>
      <c r="L953">
        <v>702.40410066206903</v>
      </c>
      <c r="M953">
        <v>70.110968059041397</v>
      </c>
      <c r="N953">
        <v>1.2327757755702999</v>
      </c>
      <c r="O953">
        <v>0.97822656989585699</v>
      </c>
      <c r="P953">
        <v>80.0397689612726</v>
      </c>
      <c r="Q953">
        <v>2.3704872610639E-2</v>
      </c>
    </row>
    <row r="954" spans="1:17" hidden="1" x14ac:dyDescent="0.3">
      <c r="A954" t="s">
        <v>2061</v>
      </c>
      <c r="B954" t="s">
        <v>2062</v>
      </c>
      <c r="C954" t="s">
        <v>3127</v>
      </c>
      <c r="D954" t="s">
        <v>237</v>
      </c>
      <c r="E954">
        <v>3062.9042977499998</v>
      </c>
      <c r="F954">
        <v>1060.95</v>
      </c>
      <c r="G954">
        <v>4.5220031654272903</v>
      </c>
      <c r="H954">
        <v>-12.2608127176834</v>
      </c>
      <c r="I954">
        <v>26.430964054868699</v>
      </c>
      <c r="J954">
        <v>0.96833743996853605</v>
      </c>
      <c r="K954">
        <v>1080.9961187218701</v>
      </c>
      <c r="L954">
        <v>948.71332439002401</v>
      </c>
      <c r="M954">
        <v>33.990130720680902</v>
      </c>
      <c r="N954">
        <v>0.28282879808139899</v>
      </c>
      <c r="O954">
        <v>29.105989914698998</v>
      </c>
      <c r="P954">
        <v>60.433993648873397</v>
      </c>
      <c r="Q954">
        <v>-2.3544422462129001E-2</v>
      </c>
    </row>
    <row r="955" spans="1:17" hidden="1" x14ac:dyDescent="0.3">
      <c r="A955" t="s">
        <v>2063</v>
      </c>
      <c r="B955" t="s">
        <v>2064</v>
      </c>
      <c r="C955" t="s">
        <v>3127</v>
      </c>
      <c r="D955" t="s">
        <v>27</v>
      </c>
      <c r="E955">
        <v>3053.61</v>
      </c>
      <c r="F955">
        <v>48.47</v>
      </c>
      <c r="G955">
        <v>48.131677112614597</v>
      </c>
      <c r="H955">
        <v>-4.0382304226772696</v>
      </c>
      <c r="I955">
        <v>16.7618239469057</v>
      </c>
      <c r="J955">
        <v>1.7670958013737501</v>
      </c>
      <c r="K955">
        <v>53.4162336081354</v>
      </c>
      <c r="L955">
        <v>47.744442237855402</v>
      </c>
      <c r="M955">
        <v>40.418282817723203</v>
      </c>
      <c r="N955">
        <v>0.445254388842939</v>
      </c>
      <c r="O955">
        <v>110.29502785227901</v>
      </c>
      <c r="P955">
        <v>82.218045112781894</v>
      </c>
      <c r="Q955">
        <v>9.0825677657313003E-2</v>
      </c>
    </row>
    <row r="956" spans="1:17" hidden="1" x14ac:dyDescent="0.3">
      <c r="A956" t="s">
        <v>2065</v>
      </c>
      <c r="B956" t="s">
        <v>2066</v>
      </c>
      <c r="C956" t="s">
        <v>3127</v>
      </c>
      <c r="D956" t="s">
        <v>267</v>
      </c>
      <c r="E956">
        <v>3042.06</v>
      </c>
      <c r="F956">
        <v>15210.3</v>
      </c>
      <c r="G956">
        <v>-4.3102794905075204</v>
      </c>
      <c r="H956">
        <v>6.7088065206596204</v>
      </c>
      <c r="I956">
        <v>0.21803984437038201</v>
      </c>
      <c r="J956">
        <v>-1.5811783111845701</v>
      </c>
      <c r="K956">
        <v>14960.538920761101</v>
      </c>
      <c r="L956">
        <v>14175.629232881</v>
      </c>
      <c r="M956">
        <v>45.692805468585497</v>
      </c>
      <c r="N956">
        <v>1.2683091155263799</v>
      </c>
      <c r="O956">
        <v>11.766697566780399</v>
      </c>
      <c r="P956">
        <v>46.238823190077802</v>
      </c>
      <c r="Q956">
        <v>0.138382523376681</v>
      </c>
    </row>
    <row r="957" spans="1:17" hidden="1" x14ac:dyDescent="0.3">
      <c r="A957" t="s">
        <v>2067</v>
      </c>
      <c r="B957" t="s">
        <v>2068</v>
      </c>
      <c r="C957" t="s">
        <v>3127</v>
      </c>
      <c r="D957" t="s">
        <v>120</v>
      </c>
      <c r="E957">
        <v>3039.1157103999999</v>
      </c>
      <c r="F957">
        <v>17.600000000000001</v>
      </c>
      <c r="G957">
        <v>65.393479653756899</v>
      </c>
      <c r="H957">
        <v>-7.5534516536345402</v>
      </c>
      <c r="I957">
        <v>-22.242874633549601</v>
      </c>
      <c r="J957">
        <v>-0.826526553390587</v>
      </c>
      <c r="K957">
        <v>18.7690313632238</v>
      </c>
      <c r="L957">
        <v>18.355959415214599</v>
      </c>
      <c r="M957">
        <v>32.406505562042902</v>
      </c>
      <c r="N957">
        <v>0.46231031056961902</v>
      </c>
      <c r="O957">
        <v>92.897727272727195</v>
      </c>
      <c r="P957">
        <v>97.752808988764002</v>
      </c>
      <c r="Q957">
        <v>0.105058861990153</v>
      </c>
    </row>
    <row r="958" spans="1:17" hidden="1" x14ac:dyDescent="0.3">
      <c r="A958" t="s">
        <v>2069</v>
      </c>
      <c r="B958" t="s">
        <v>2070</v>
      </c>
      <c r="C958" t="s">
        <v>3127</v>
      </c>
      <c r="D958" t="s">
        <v>217</v>
      </c>
      <c r="E958">
        <v>3030.7470630399998</v>
      </c>
      <c r="F958">
        <v>5900.8</v>
      </c>
      <c r="G958">
        <v>112.362429827385</v>
      </c>
      <c r="H958">
        <v>21.581448309567801</v>
      </c>
      <c r="I958">
        <v>56.165350101174901</v>
      </c>
      <c r="J958">
        <v>-23.192992704071401</v>
      </c>
      <c r="K958">
        <v>5325.3414257235299</v>
      </c>
      <c r="L958">
        <v>4211.4241728227498</v>
      </c>
      <c r="M958">
        <v>38.937192855682099</v>
      </c>
      <c r="N958">
        <v>3.0356153541549999</v>
      </c>
      <c r="O958">
        <v>43.623745932754801</v>
      </c>
      <c r="P958">
        <v>142.93124742692399</v>
      </c>
      <c r="Q958">
        <v>0.11972104498908299</v>
      </c>
    </row>
    <row r="959" spans="1:17" hidden="1" x14ac:dyDescent="0.3">
      <c r="A959" t="s">
        <v>2071</v>
      </c>
      <c r="B959" t="s">
        <v>2072</v>
      </c>
      <c r="C959" t="s">
        <v>3127</v>
      </c>
      <c r="D959" t="s">
        <v>1976</v>
      </c>
      <c r="E959">
        <v>3029.12</v>
      </c>
      <c r="F959">
        <v>473.3</v>
      </c>
      <c r="G959">
        <v>55.821899224994702</v>
      </c>
      <c r="H959">
        <v>5.4105412698301798</v>
      </c>
      <c r="I959">
        <v>59.919382304209897</v>
      </c>
      <c r="J959">
        <v>-0.33835958336330602</v>
      </c>
      <c r="K959">
        <v>426.99890080219001</v>
      </c>
      <c r="L959">
        <v>340.53010168766099</v>
      </c>
      <c r="M959">
        <v>39.211009499101799</v>
      </c>
      <c r="N959">
        <v>0.41416051152885203</v>
      </c>
      <c r="O959">
        <v>7.6484259454891097</v>
      </c>
      <c r="P959">
        <v>108.456287161418</v>
      </c>
      <c r="Q959">
        <v>0.18752415293906799</v>
      </c>
    </row>
    <row r="960" spans="1:17" hidden="1" x14ac:dyDescent="0.3">
      <c r="A960" t="s">
        <v>2073</v>
      </c>
      <c r="B960" t="s">
        <v>2074</v>
      </c>
      <c r="C960" t="s">
        <v>3127</v>
      </c>
      <c r="D960" t="s">
        <v>51</v>
      </c>
      <c r="E960">
        <v>3027.5998880249999</v>
      </c>
      <c r="F960">
        <v>277.85000000000002</v>
      </c>
      <c r="G960">
        <v>63.359018884766598</v>
      </c>
      <c r="H960">
        <v>-18.743294004887399</v>
      </c>
      <c r="I960">
        <v>-6.1635091600490997</v>
      </c>
      <c r="J960">
        <v>-2.00173221931415</v>
      </c>
      <c r="K960">
        <v>329.48673302152599</v>
      </c>
      <c r="L960">
        <v>286.75954034463501</v>
      </c>
      <c r="M960">
        <v>19.832508904381001</v>
      </c>
      <c r="N960">
        <v>0.82845480850716902</v>
      </c>
      <c r="O960">
        <v>40.363505488572898</v>
      </c>
      <c r="P960">
        <v>156.792975970425</v>
      </c>
      <c r="Q960">
        <v>0.13192631495784601</v>
      </c>
    </row>
    <row r="961" spans="1:17" hidden="1" x14ac:dyDescent="0.3">
      <c r="A961" t="s">
        <v>2075</v>
      </c>
      <c r="B961" t="s">
        <v>2076</v>
      </c>
      <c r="C961" t="s">
        <v>3127</v>
      </c>
      <c r="D961" t="s">
        <v>48</v>
      </c>
      <c r="E961">
        <v>3013.2129918599999</v>
      </c>
      <c r="F961">
        <v>757.05</v>
      </c>
      <c r="G961">
        <v>-38.524344250546598</v>
      </c>
      <c r="H961">
        <v>-6.0799640163306101</v>
      </c>
      <c r="I961">
        <v>-25.131517919212602</v>
      </c>
      <c r="J961">
        <v>-6.3420268666553801</v>
      </c>
      <c r="K961">
        <v>854.60968662773598</v>
      </c>
      <c r="L961">
        <v>882.60219588225596</v>
      </c>
      <c r="M961">
        <v>29.796532157862401</v>
      </c>
      <c r="N961">
        <v>0.64428270635316598</v>
      </c>
      <c r="O961">
        <v>81.758140149263596</v>
      </c>
      <c r="P961">
        <v>6.7922132881929702</v>
      </c>
    </row>
    <row r="962" spans="1:17" hidden="1" x14ac:dyDescent="0.3">
      <c r="A962" t="s">
        <v>2077</v>
      </c>
      <c r="B962" t="s">
        <v>2078</v>
      </c>
      <c r="C962" t="s">
        <v>3127</v>
      </c>
      <c r="D962" t="s">
        <v>134</v>
      </c>
      <c r="E962">
        <v>3001.5651260999998</v>
      </c>
      <c r="F962">
        <v>586.15</v>
      </c>
      <c r="G962">
        <v>18.370238180678601</v>
      </c>
      <c r="H962">
        <v>-9.3119987095459997</v>
      </c>
      <c r="I962">
        <v>27.6272497064265</v>
      </c>
      <c r="J962">
        <v>4.1641169179200803</v>
      </c>
      <c r="K962">
        <v>611.74812771535198</v>
      </c>
      <c r="L962">
        <v>536.11983190832495</v>
      </c>
      <c r="M962">
        <v>39.642316745680702</v>
      </c>
      <c r="N962">
        <v>0.46201586609469403</v>
      </c>
      <c r="O962">
        <v>25.7186726947027</v>
      </c>
      <c r="P962">
        <v>73.571217056558993</v>
      </c>
      <c r="Q962">
        <v>0.182421102720912</v>
      </c>
    </row>
    <row r="963" spans="1:17" x14ac:dyDescent="0.3">
      <c r="A963" t="s">
        <v>2079</v>
      </c>
      <c r="B963" t="s">
        <v>2080</v>
      </c>
      <c r="C963" t="s">
        <v>3119</v>
      </c>
      <c r="D963" t="s">
        <v>120</v>
      </c>
      <c r="E963">
        <v>2994.7051485000002</v>
      </c>
      <c r="F963">
        <v>1028.7</v>
      </c>
      <c r="G963">
        <v>-26.8057197911915</v>
      </c>
      <c r="H963">
        <v>-6.4986862064089204</v>
      </c>
      <c r="I963">
        <v>-25.7116403473932</v>
      </c>
      <c r="J963">
        <v>1.4941558878735399</v>
      </c>
      <c r="K963">
        <v>1088.42694816833</v>
      </c>
      <c r="L963">
        <v>1115.03424776674</v>
      </c>
      <c r="M963">
        <v>38.089687653380601</v>
      </c>
      <c r="N963">
        <v>0.57257453519195001</v>
      </c>
      <c r="O963">
        <v>32.108486439195097</v>
      </c>
      <c r="P963">
        <v>7.7172774869109997</v>
      </c>
      <c r="Q963">
        <v>-1.6477141380254998E-2</v>
      </c>
    </row>
    <row r="964" spans="1:17" hidden="1" x14ac:dyDescent="0.3">
      <c r="A964" t="s">
        <v>2081</v>
      </c>
      <c r="B964" t="s">
        <v>2082</v>
      </c>
      <c r="C964" t="s">
        <v>3127</v>
      </c>
      <c r="D964" t="s">
        <v>54</v>
      </c>
      <c r="E964">
        <v>2992.6227512700002</v>
      </c>
      <c r="F964">
        <v>478.35</v>
      </c>
      <c r="G964">
        <v>0.47840133020641601</v>
      </c>
      <c r="H964">
        <v>-5.5526064249314899</v>
      </c>
      <c r="I964">
        <v>-15.724750536395</v>
      </c>
      <c r="J964">
        <v>-3.9767687473470898</v>
      </c>
      <c r="K964">
        <v>510.39395377718603</v>
      </c>
      <c r="L964">
        <v>482.47370470449499</v>
      </c>
      <c r="M964">
        <v>17.2333599730805</v>
      </c>
      <c r="N964">
        <v>0.69833771013633505</v>
      </c>
      <c r="O964">
        <v>24.3859098986098</v>
      </c>
      <c r="P964">
        <v>30.518417462482901</v>
      </c>
      <c r="Q964">
        <v>5.1777966427123998E-2</v>
      </c>
    </row>
    <row r="965" spans="1:17" hidden="1" x14ac:dyDescent="0.3">
      <c r="A965" t="s">
        <v>2083</v>
      </c>
      <c r="B965" t="s">
        <v>2084</v>
      </c>
      <c r="C965" t="s">
        <v>3127</v>
      </c>
      <c r="D965" t="s">
        <v>529</v>
      </c>
      <c r="E965">
        <v>2991.64780453</v>
      </c>
      <c r="F965">
        <v>283.85000000000002</v>
      </c>
      <c r="G965">
        <v>-64.214821371229306</v>
      </c>
      <c r="H965">
        <v>-3.9228705533630799</v>
      </c>
      <c r="I965">
        <v>-13.078867987408101</v>
      </c>
      <c r="J965">
        <v>1.9675222531219401</v>
      </c>
      <c r="K965">
        <v>297.77277858326198</v>
      </c>
      <c r="L965">
        <v>305.89120815274498</v>
      </c>
      <c r="M965">
        <v>39.583196285641499</v>
      </c>
      <c r="N965">
        <v>1.45333070236657</v>
      </c>
      <c r="O965">
        <v>81.222476660207803</v>
      </c>
      <c r="P965">
        <v>15.339292970337199</v>
      </c>
    </row>
    <row r="966" spans="1:17" hidden="1" x14ac:dyDescent="0.3">
      <c r="A966" t="s">
        <v>2085</v>
      </c>
      <c r="B966" t="s">
        <v>2086</v>
      </c>
      <c r="C966" t="s">
        <v>3127</v>
      </c>
      <c r="D966" t="s">
        <v>120</v>
      </c>
      <c r="E966">
        <v>2979.384555443</v>
      </c>
      <c r="F966">
        <v>166.37</v>
      </c>
      <c r="G966">
        <v>-25.4735413667178</v>
      </c>
      <c r="H966">
        <v>-8.3516919844870703</v>
      </c>
      <c r="I966">
        <v>-10.47263958736</v>
      </c>
      <c r="J966">
        <v>-0.79986250381248603</v>
      </c>
      <c r="K966">
        <v>176.99539638340701</v>
      </c>
      <c r="L966">
        <v>173.64716399986301</v>
      </c>
      <c r="M966">
        <v>32.496471016871098</v>
      </c>
      <c r="N966">
        <v>0.44963423854956902</v>
      </c>
      <c r="O966">
        <v>42.453567349882697</v>
      </c>
      <c r="P966">
        <v>29.824424502536001</v>
      </c>
      <c r="Q966">
        <v>8.9101271187771003E-2</v>
      </c>
    </row>
    <row r="967" spans="1:17" x14ac:dyDescent="0.3">
      <c r="A967" t="s">
        <v>2087</v>
      </c>
      <c r="B967" t="s">
        <v>2088</v>
      </c>
      <c r="C967" t="s">
        <v>3116</v>
      </c>
      <c r="D967" t="s">
        <v>171</v>
      </c>
      <c r="E967">
        <v>2970.5693009649999</v>
      </c>
      <c r="F967">
        <v>189.47</v>
      </c>
      <c r="G967">
        <v>5.7480713475615897</v>
      </c>
      <c r="H967">
        <v>4.5371890671964898</v>
      </c>
      <c r="I967">
        <v>-26.064432924661201</v>
      </c>
      <c r="J967">
        <v>3.2000060891958402</v>
      </c>
      <c r="K967">
        <v>184.68120967984001</v>
      </c>
      <c r="L967">
        <v>185.43500414142599</v>
      </c>
      <c r="M967">
        <v>50.288750821307701</v>
      </c>
      <c r="N967">
        <v>0.59639947366825297</v>
      </c>
      <c r="O967">
        <v>49.364015411410698</v>
      </c>
      <c r="P967">
        <v>42.458646616541301</v>
      </c>
      <c r="Q967">
        <v>-1.2889887838442001E-2</v>
      </c>
    </row>
    <row r="968" spans="1:17" hidden="1" x14ac:dyDescent="0.3">
      <c r="A968" t="s">
        <v>2089</v>
      </c>
      <c r="B968" t="s">
        <v>2090</v>
      </c>
      <c r="C968" t="s">
        <v>3127</v>
      </c>
      <c r="D968" t="s">
        <v>75</v>
      </c>
      <c r="E968">
        <v>2963.7936509000001</v>
      </c>
      <c r="F968">
        <v>226.75</v>
      </c>
      <c r="G968">
        <v>-35.197520791335002</v>
      </c>
      <c r="H968">
        <v>-0.67802657353878004</v>
      </c>
      <c r="I968">
        <v>-5.9068773526934404</v>
      </c>
      <c r="J968">
        <v>5.2989187511054601</v>
      </c>
      <c r="K968">
        <v>226.36268457529599</v>
      </c>
      <c r="L968">
        <v>232.584957760393</v>
      </c>
      <c r="M968">
        <v>50.467116542508002</v>
      </c>
      <c r="N968">
        <v>0.97002452269884498</v>
      </c>
      <c r="O968">
        <v>34.509371554575502</v>
      </c>
      <c r="P968">
        <v>16.881443298969</v>
      </c>
      <c r="Q968">
        <v>-5.8475910237273998E-2</v>
      </c>
    </row>
    <row r="969" spans="1:17" hidden="1" x14ac:dyDescent="0.3">
      <c r="A969" t="s">
        <v>2091</v>
      </c>
      <c r="B969" t="s">
        <v>2092</v>
      </c>
      <c r="C969" t="s">
        <v>3127</v>
      </c>
      <c r="D969" t="s">
        <v>134</v>
      </c>
      <c r="E969">
        <v>2958.2895125099999</v>
      </c>
      <c r="F969">
        <v>63.51</v>
      </c>
      <c r="G969">
        <v>15.873845139592801</v>
      </c>
      <c r="H969">
        <v>-7.2788284568372399</v>
      </c>
      <c r="I969">
        <v>-14.8967145138392</v>
      </c>
      <c r="J969">
        <v>2.32177250848755</v>
      </c>
      <c r="K969">
        <v>71.772968257929193</v>
      </c>
      <c r="M969">
        <v>38.9998653650905</v>
      </c>
      <c r="N969">
        <v>0.48713365750867199</v>
      </c>
      <c r="O969">
        <v>70.917965674696902</v>
      </c>
      <c r="P969">
        <v>76.4166666666666</v>
      </c>
    </row>
    <row r="970" spans="1:17" hidden="1" x14ac:dyDescent="0.3">
      <c r="A970" t="s">
        <v>2093</v>
      </c>
      <c r="B970" t="s">
        <v>2094</v>
      </c>
      <c r="C970" t="s">
        <v>3127</v>
      </c>
      <c r="D970" t="s">
        <v>217</v>
      </c>
      <c r="E970">
        <v>2955.6363558150001</v>
      </c>
      <c r="F970">
        <v>2711.15</v>
      </c>
      <c r="G970">
        <v>141.95679080115599</v>
      </c>
      <c r="H970">
        <v>0.483049095005118</v>
      </c>
      <c r="I970">
        <v>79.988525520819707</v>
      </c>
      <c r="J970">
        <v>-9.4544123387607808</v>
      </c>
      <c r="K970">
        <v>2572.0237627442002</v>
      </c>
      <c r="L970">
        <v>1919.55081216905</v>
      </c>
      <c r="M970">
        <v>40.207052574118798</v>
      </c>
      <c r="N970">
        <v>1.6954427367353899</v>
      </c>
      <c r="O970">
        <v>25.334267746159298</v>
      </c>
      <c r="P970">
        <v>172.751509054325</v>
      </c>
      <c r="Q970">
        <v>0.14899529088035299</v>
      </c>
    </row>
    <row r="971" spans="1:17" x14ac:dyDescent="0.3">
      <c r="A971" t="s">
        <v>2095</v>
      </c>
      <c r="B971" t="s">
        <v>2096</v>
      </c>
      <c r="C971" t="s">
        <v>3121</v>
      </c>
      <c r="D971" t="s">
        <v>444</v>
      </c>
      <c r="E971">
        <v>2952.2627224749999</v>
      </c>
      <c r="F971">
        <v>409.75</v>
      </c>
      <c r="G971">
        <v>-10.1621265831293</v>
      </c>
      <c r="H971">
        <v>-10.1741520174368</v>
      </c>
      <c r="I971">
        <v>-20.739390158672201</v>
      </c>
      <c r="J971">
        <v>-10.331607969386599</v>
      </c>
      <c r="K971">
        <v>473.64233859741603</v>
      </c>
      <c r="L971">
        <v>461.50087652475798</v>
      </c>
      <c r="M971">
        <v>15.091077435040001</v>
      </c>
      <c r="N971">
        <v>1.3533793044759701</v>
      </c>
      <c r="O971">
        <v>35.375228798047601</v>
      </c>
      <c r="P971">
        <v>17.727338026145599</v>
      </c>
      <c r="Q971">
        <v>-8.8320505363827004E-2</v>
      </c>
    </row>
    <row r="972" spans="1:17" hidden="1" x14ac:dyDescent="0.3">
      <c r="A972" t="s">
        <v>2097</v>
      </c>
      <c r="B972" t="s">
        <v>2098</v>
      </c>
      <c r="C972" t="s">
        <v>3127</v>
      </c>
      <c r="D972" t="s">
        <v>473</v>
      </c>
      <c r="E972">
        <v>2951.4748340000001</v>
      </c>
      <c r="F972">
        <v>1285.9000000000001</v>
      </c>
      <c r="G972">
        <v>78.265048348552995</v>
      </c>
      <c r="H972">
        <v>19.657746761672001</v>
      </c>
      <c r="I972">
        <v>101.273758324412</v>
      </c>
      <c r="J972">
        <v>-0.81531592473371695</v>
      </c>
      <c r="K972">
        <v>1160.68705060103</v>
      </c>
      <c r="L972">
        <v>906.78800736303697</v>
      </c>
      <c r="M972">
        <v>51.745058998847298</v>
      </c>
      <c r="N972">
        <v>2.1061527229057</v>
      </c>
      <c r="O972">
        <v>10.0396609378645</v>
      </c>
      <c r="P972">
        <v>141.710526315789</v>
      </c>
    </row>
    <row r="973" spans="1:17" hidden="1" x14ac:dyDescent="0.3">
      <c r="A973" t="s">
        <v>2099</v>
      </c>
      <c r="B973" t="s">
        <v>2100</v>
      </c>
      <c r="C973" t="s">
        <v>3127</v>
      </c>
      <c r="D973" t="s">
        <v>200</v>
      </c>
      <c r="E973">
        <v>2943.3256212000001</v>
      </c>
      <c r="F973">
        <v>489</v>
      </c>
      <c r="G973">
        <v>9.0070723517674196</v>
      </c>
      <c r="H973">
        <v>-7.1964267868373701</v>
      </c>
      <c r="I973">
        <v>-10.962995685534301</v>
      </c>
      <c r="J973">
        <v>-1.6409698170142</v>
      </c>
      <c r="K973">
        <v>559.74966937940701</v>
      </c>
      <c r="L973">
        <v>538.21917919368104</v>
      </c>
      <c r="M973">
        <v>20.3782430665653</v>
      </c>
      <c r="N973">
        <v>1.19762763905952</v>
      </c>
      <c r="O973">
        <v>42.638036809815901</v>
      </c>
      <c r="P973">
        <v>37.378845343447097</v>
      </c>
      <c r="Q973">
        <v>5.5712557418440001E-2</v>
      </c>
    </row>
    <row r="974" spans="1:17" x14ac:dyDescent="0.3">
      <c r="A974" t="s">
        <v>2101</v>
      </c>
      <c r="B974" t="s">
        <v>2102</v>
      </c>
      <c r="C974" t="s">
        <v>3112</v>
      </c>
      <c r="D974" t="s">
        <v>54</v>
      </c>
      <c r="E974">
        <v>2939.5545613999998</v>
      </c>
      <c r="F974">
        <v>412.25</v>
      </c>
      <c r="G974">
        <v>-82.005935144607605</v>
      </c>
      <c r="H974">
        <v>-30.5532533069773</v>
      </c>
      <c r="I974">
        <v>-60.476470190441603</v>
      </c>
      <c r="J974">
        <v>-17.833585204294799</v>
      </c>
      <c r="K974">
        <v>552.01917464357405</v>
      </c>
      <c r="L974">
        <v>701.31221681989598</v>
      </c>
      <c r="M974">
        <v>7.2714540297262902</v>
      </c>
      <c r="N974">
        <v>2.3521691968367802</v>
      </c>
      <c r="O974">
        <v>201.56458459672501</v>
      </c>
      <c r="P974">
        <v>10.7008592910848</v>
      </c>
      <c r="Q974">
        <v>-4.2691488710444002E-2</v>
      </c>
    </row>
    <row r="975" spans="1:17" hidden="1" x14ac:dyDescent="0.3">
      <c r="A975" t="s">
        <v>2103</v>
      </c>
      <c r="B975" t="s">
        <v>2104</v>
      </c>
      <c r="C975" t="s">
        <v>3127</v>
      </c>
      <c r="D975" t="s">
        <v>200</v>
      </c>
      <c r="E975">
        <v>2938.4817915599901</v>
      </c>
      <c r="F975">
        <v>309.36</v>
      </c>
      <c r="G975">
        <v>-7.0968331847629198</v>
      </c>
      <c r="H975">
        <v>23.961627344723301</v>
      </c>
      <c r="I975">
        <v>38.486071992474699</v>
      </c>
      <c r="J975">
        <v>-6.92067347242536</v>
      </c>
      <c r="K975">
        <v>254.24089038122099</v>
      </c>
      <c r="L975">
        <v>225.68519595604101</v>
      </c>
      <c r="M975">
        <v>47.737097132152599</v>
      </c>
      <c r="N975">
        <v>2.7009231477198798</v>
      </c>
      <c r="O975">
        <v>7.2213602275665796</v>
      </c>
      <c r="P975">
        <v>79.183318853171102</v>
      </c>
      <c r="Q975">
        <v>9.4849502116553006E-2</v>
      </c>
    </row>
    <row r="976" spans="1:17" hidden="1" x14ac:dyDescent="0.3">
      <c r="A976" t="s">
        <v>2105</v>
      </c>
      <c r="B976" t="s">
        <v>2106</v>
      </c>
      <c r="C976" t="s">
        <v>3127</v>
      </c>
      <c r="D976" t="s">
        <v>2107</v>
      </c>
      <c r="E976">
        <v>2921.3095042300001</v>
      </c>
      <c r="F976">
        <v>252.85</v>
      </c>
      <c r="G976">
        <v>5.9122519674733498</v>
      </c>
      <c r="H976">
        <v>-0.59152030930049704</v>
      </c>
      <c r="I976">
        <v>-14.066291347244301</v>
      </c>
      <c r="J976">
        <v>-0.55623934639707895</v>
      </c>
      <c r="K976">
        <v>265.32977975966003</v>
      </c>
      <c r="L976">
        <v>244.53278925865001</v>
      </c>
      <c r="M976">
        <v>32.657207872044197</v>
      </c>
      <c r="N976">
        <v>0.58895119937697205</v>
      </c>
      <c r="O976">
        <v>30.512161360490399</v>
      </c>
      <c r="P976">
        <v>133.57967667436401</v>
      </c>
    </row>
    <row r="977" spans="1:17" hidden="1" x14ac:dyDescent="0.3">
      <c r="A977" t="s">
        <v>2108</v>
      </c>
      <c r="B977" t="s">
        <v>2109</v>
      </c>
      <c r="C977" t="s">
        <v>3127</v>
      </c>
      <c r="D977" t="s">
        <v>409</v>
      </c>
      <c r="E977">
        <v>2909.0716361250002</v>
      </c>
      <c r="F977">
        <v>1949.45</v>
      </c>
      <c r="G977">
        <v>-42.969921695028397</v>
      </c>
      <c r="H977">
        <v>6.7856502965797496</v>
      </c>
      <c r="I977">
        <v>-7.9406974631781697</v>
      </c>
      <c r="J977">
        <v>5.1183844715560101</v>
      </c>
      <c r="K977">
        <v>1898.06043744411</v>
      </c>
      <c r="L977">
        <v>1951.3291850217099</v>
      </c>
      <c r="M977">
        <v>62.1504176471284</v>
      </c>
      <c r="N977">
        <v>1.0168333257068201</v>
      </c>
      <c r="O977">
        <v>24.394059863038201</v>
      </c>
      <c r="P977">
        <v>15.3520710059171</v>
      </c>
      <c r="Q977">
        <v>-6.2193319291572E-2</v>
      </c>
    </row>
    <row r="978" spans="1:17" hidden="1" x14ac:dyDescent="0.3">
      <c r="A978" t="s">
        <v>2110</v>
      </c>
      <c r="B978" t="s">
        <v>2111</v>
      </c>
      <c r="C978" t="s">
        <v>3127</v>
      </c>
      <c r="D978" t="s">
        <v>473</v>
      </c>
      <c r="E978">
        <v>2907.1161367999998</v>
      </c>
      <c r="F978">
        <v>4552</v>
      </c>
      <c r="G978">
        <v>11.002981333002801</v>
      </c>
      <c r="H978">
        <v>-1.82990960604411</v>
      </c>
      <c r="I978">
        <v>14.875256730110699</v>
      </c>
      <c r="J978">
        <v>-0.27781719339944499</v>
      </c>
      <c r="K978">
        <v>4590.6244775841096</v>
      </c>
      <c r="L978">
        <v>4132.1318731719803</v>
      </c>
      <c r="M978">
        <v>38.427359920379899</v>
      </c>
      <c r="N978">
        <v>0.39503567580291699</v>
      </c>
      <c r="O978">
        <v>19.2003514938488</v>
      </c>
      <c r="P978">
        <v>59.6044950123595</v>
      </c>
      <c r="Q978">
        <v>0.12757783583420901</v>
      </c>
    </row>
    <row r="979" spans="1:17" hidden="1" x14ac:dyDescent="0.3">
      <c r="A979" t="s">
        <v>2112</v>
      </c>
      <c r="B979" t="s">
        <v>2113</v>
      </c>
      <c r="C979" t="s">
        <v>3127</v>
      </c>
      <c r="D979" t="s">
        <v>21</v>
      </c>
      <c r="E979">
        <v>2898.0162850000002</v>
      </c>
      <c r="F979">
        <v>228.4</v>
      </c>
      <c r="G979">
        <v>-49.437318869502</v>
      </c>
      <c r="H979">
        <v>-16.210315094761899</v>
      </c>
      <c r="I979">
        <v>-5.5878672474098696</v>
      </c>
      <c r="J979">
        <v>1.0861740517476099</v>
      </c>
      <c r="K979">
        <v>242.648961934997</v>
      </c>
      <c r="L979">
        <v>235.116722056908</v>
      </c>
      <c r="M979">
        <v>37.317003891871103</v>
      </c>
      <c r="N979">
        <v>0.26164522203099599</v>
      </c>
      <c r="O979">
        <v>40.1050788091068</v>
      </c>
      <c r="P979">
        <v>35.984758275779903</v>
      </c>
      <c r="Q979">
        <v>0.117282691083824</v>
      </c>
    </row>
    <row r="980" spans="1:17" hidden="1" x14ac:dyDescent="0.3">
      <c r="A980" t="s">
        <v>2114</v>
      </c>
      <c r="B980" t="s">
        <v>2115</v>
      </c>
      <c r="C980" t="s">
        <v>3127</v>
      </c>
      <c r="D980" t="s">
        <v>730</v>
      </c>
      <c r="E980">
        <v>2896.4452655179998</v>
      </c>
      <c r="F980">
        <v>26.74</v>
      </c>
      <c r="G980">
        <v>23.481191922995901</v>
      </c>
      <c r="H980">
        <v>-15.616196099003499</v>
      </c>
      <c r="I980">
        <v>-7.1534520479594397</v>
      </c>
      <c r="J980">
        <v>-7.9577739473289801</v>
      </c>
      <c r="K980">
        <v>26.548469462000899</v>
      </c>
      <c r="L980">
        <v>23.751908926845299</v>
      </c>
      <c r="M980">
        <v>33.383651982332097</v>
      </c>
      <c r="N980">
        <v>0.48935749824998998</v>
      </c>
      <c r="O980">
        <v>40.949887808526498</v>
      </c>
      <c r="P980">
        <v>53.678160919540197</v>
      </c>
      <c r="Q980">
        <v>-1.2040971961316999E-2</v>
      </c>
    </row>
    <row r="981" spans="1:17" hidden="1" x14ac:dyDescent="0.3">
      <c r="A981" t="s">
        <v>2116</v>
      </c>
      <c r="B981" t="s">
        <v>2117</v>
      </c>
      <c r="C981" t="s">
        <v>3127</v>
      </c>
      <c r="D981" t="s">
        <v>412</v>
      </c>
      <c r="E981">
        <v>2890.80437175</v>
      </c>
      <c r="F981">
        <v>3775.35</v>
      </c>
      <c r="G981">
        <v>-27.863724478896501</v>
      </c>
      <c r="H981">
        <v>-6.9329559832851801</v>
      </c>
      <c r="I981">
        <v>-17.4122181052219</v>
      </c>
      <c r="J981">
        <v>-2.5075281980080799</v>
      </c>
      <c r="K981">
        <v>4117.0608926919804</v>
      </c>
      <c r="L981">
        <v>4156.1902194417698</v>
      </c>
      <c r="M981">
        <v>32.933794418474001</v>
      </c>
      <c r="N981">
        <v>0.52458985952788895</v>
      </c>
      <c r="O981">
        <v>35.007350311891599</v>
      </c>
      <c r="P981">
        <v>6.7976407688717204</v>
      </c>
      <c r="Q981">
        <v>4.3245459492602001E-2</v>
      </c>
    </row>
    <row r="982" spans="1:17" x14ac:dyDescent="0.3">
      <c r="A982" t="s">
        <v>2118</v>
      </c>
      <c r="B982" t="s">
        <v>2119</v>
      </c>
      <c r="C982" t="s">
        <v>3114</v>
      </c>
      <c r="D982" t="s">
        <v>522</v>
      </c>
      <c r="E982">
        <v>2888.2282761000001</v>
      </c>
      <c r="F982">
        <v>397.35</v>
      </c>
      <c r="G982">
        <v>-15.848583620586201</v>
      </c>
      <c r="H982">
        <v>-10.623160633451199</v>
      </c>
      <c r="I982">
        <v>7.4941452060451397</v>
      </c>
      <c r="J982">
        <v>-3.2167021041359201</v>
      </c>
      <c r="K982">
        <v>427.27220551318402</v>
      </c>
      <c r="L982">
        <v>394.50870734341697</v>
      </c>
      <c r="M982">
        <v>31.7087783899795</v>
      </c>
      <c r="N982">
        <v>0.37383294983729598</v>
      </c>
      <c r="O982">
        <v>27.091984396627598</v>
      </c>
      <c r="P982">
        <v>34.672089476359901</v>
      </c>
      <c r="Q982">
        <v>-8.2833631525370006E-3</v>
      </c>
    </row>
    <row r="983" spans="1:17" hidden="1" x14ac:dyDescent="0.3">
      <c r="A983" t="s">
        <v>2120</v>
      </c>
      <c r="B983" t="s">
        <v>2121</v>
      </c>
      <c r="C983" t="s">
        <v>3127</v>
      </c>
      <c r="D983" t="s">
        <v>458</v>
      </c>
      <c r="E983">
        <v>2886.850508</v>
      </c>
      <c r="F983">
        <v>509</v>
      </c>
      <c r="G983">
        <v>-2.0284040672046002</v>
      </c>
      <c r="H983">
        <v>3.1830123824713099</v>
      </c>
      <c r="I983">
        <v>-19.921147147777901</v>
      </c>
      <c r="J983">
        <v>1.3118611626530301</v>
      </c>
      <c r="K983">
        <v>517.31236960800402</v>
      </c>
      <c r="L983">
        <v>510.08947760051501</v>
      </c>
      <c r="M983">
        <v>40.953109260976497</v>
      </c>
      <c r="N983">
        <v>0.46863643406215399</v>
      </c>
      <c r="O983">
        <v>29.656188605107999</v>
      </c>
      <c r="P983">
        <v>25.6169792694965</v>
      </c>
      <c r="Q983">
        <v>-3.9540841239019998E-3</v>
      </c>
    </row>
    <row r="984" spans="1:17" hidden="1" x14ac:dyDescent="0.3">
      <c r="A984" t="s">
        <v>2122</v>
      </c>
      <c r="B984" t="s">
        <v>2123</v>
      </c>
      <c r="C984" t="s">
        <v>3127</v>
      </c>
      <c r="D984" t="s">
        <v>278</v>
      </c>
      <c r="E984">
        <v>2876.6512591999999</v>
      </c>
      <c r="F984">
        <v>278</v>
      </c>
      <c r="G984">
        <v>13.2728095245385</v>
      </c>
      <c r="H984">
        <v>-7.0507231491921303</v>
      </c>
      <c r="I984">
        <v>24.6696727719455</v>
      </c>
      <c r="J984">
        <v>-1.7509534278666401</v>
      </c>
      <c r="K984">
        <v>319.72514860566997</v>
      </c>
      <c r="L984">
        <v>295.19952893977199</v>
      </c>
      <c r="M984">
        <v>28.3679184390788</v>
      </c>
      <c r="N984">
        <v>0.43118045552107898</v>
      </c>
      <c r="O984">
        <v>64.928057553956805</v>
      </c>
      <c r="P984">
        <v>73.75</v>
      </c>
      <c r="Q984">
        <v>0.199724419927714</v>
      </c>
    </row>
    <row r="985" spans="1:17" hidden="1" x14ac:dyDescent="0.3">
      <c r="A985" t="s">
        <v>2124</v>
      </c>
      <c r="B985" t="s">
        <v>2125</v>
      </c>
      <c r="C985" t="s">
        <v>3127</v>
      </c>
      <c r="D985" t="s">
        <v>278</v>
      </c>
      <c r="E985">
        <v>2867.430990155</v>
      </c>
      <c r="F985">
        <v>97.15</v>
      </c>
      <c r="G985">
        <v>53.577490645563898</v>
      </c>
      <c r="H985">
        <v>1.97804009187036</v>
      </c>
      <c r="I985">
        <v>66.8934576791886</v>
      </c>
      <c r="J985">
        <v>-3.2292524458037501</v>
      </c>
      <c r="K985">
        <v>92.415176690560898</v>
      </c>
      <c r="L985">
        <v>72.325160358821805</v>
      </c>
      <c r="M985">
        <v>38.879921859181003</v>
      </c>
      <c r="N985">
        <v>0.63121096568021895</v>
      </c>
      <c r="O985">
        <v>15.6973751930005</v>
      </c>
      <c r="P985">
        <v>111.42546245919399</v>
      </c>
      <c r="Q985">
        <v>6.9620848771650007E-2</v>
      </c>
    </row>
    <row r="986" spans="1:17" hidden="1" x14ac:dyDescent="0.3">
      <c r="A986" t="s">
        <v>2126</v>
      </c>
      <c r="B986" t="s">
        <v>2127</v>
      </c>
      <c r="C986" t="s">
        <v>3127</v>
      </c>
      <c r="D986" t="s">
        <v>2128</v>
      </c>
      <c r="E986">
        <v>2861.8252200000002</v>
      </c>
      <c r="F986">
        <v>290.7</v>
      </c>
      <c r="G986">
        <v>153.56724955318001</v>
      </c>
      <c r="H986">
        <v>-1.7308014229931199</v>
      </c>
      <c r="I986">
        <v>73.441727489669603</v>
      </c>
      <c r="J986">
        <v>3.8782553698884499</v>
      </c>
      <c r="K986">
        <v>262.57881515917501</v>
      </c>
      <c r="L986">
        <v>194.72528083042201</v>
      </c>
      <c r="M986">
        <v>46.092761985754599</v>
      </c>
      <c r="N986">
        <v>0.138382231338985</v>
      </c>
      <c r="O986">
        <v>13.467492260061899</v>
      </c>
      <c r="P986">
        <v>227.18064153066899</v>
      </c>
    </row>
    <row r="987" spans="1:17" hidden="1" x14ac:dyDescent="0.3">
      <c r="A987" t="s">
        <v>2129</v>
      </c>
      <c r="B987" t="s">
        <v>2130</v>
      </c>
      <c r="C987" t="s">
        <v>3127</v>
      </c>
      <c r="D987" t="s">
        <v>240</v>
      </c>
      <c r="E987">
        <v>2859.5876192999999</v>
      </c>
      <c r="F987">
        <v>207.3</v>
      </c>
      <c r="G987">
        <v>141.00924250332099</v>
      </c>
      <c r="H987">
        <v>-5.2720262134065399</v>
      </c>
      <c r="I987">
        <v>94.564134601591206</v>
      </c>
      <c r="J987">
        <v>-4.6943844902513998</v>
      </c>
      <c r="K987">
        <v>225.76456867000999</v>
      </c>
      <c r="L987">
        <v>177.56616215499099</v>
      </c>
      <c r="M987">
        <v>31.0873094328287</v>
      </c>
      <c r="N987">
        <v>1.10355414116179</v>
      </c>
      <c r="O987">
        <v>48.576941630487198</v>
      </c>
      <c r="P987">
        <v>186.325966850828</v>
      </c>
      <c r="Q987">
        <v>0.148741206916323</v>
      </c>
    </row>
    <row r="988" spans="1:17" hidden="1" x14ac:dyDescent="0.3">
      <c r="A988" t="s">
        <v>2131</v>
      </c>
      <c r="B988" t="s">
        <v>2132</v>
      </c>
      <c r="C988" t="s">
        <v>3127</v>
      </c>
      <c r="D988" t="s">
        <v>51</v>
      </c>
      <c r="E988">
        <v>2835.0056715750002</v>
      </c>
      <c r="F988">
        <v>307.64999999999998</v>
      </c>
      <c r="G988">
        <v>-31.919017382371798</v>
      </c>
      <c r="H988">
        <v>-9.9934605606400098</v>
      </c>
      <c r="I988">
        <v>-13.582811116221899</v>
      </c>
      <c r="J988">
        <v>-6.9518215392303597</v>
      </c>
      <c r="K988">
        <v>339.114811867848</v>
      </c>
      <c r="L988">
        <v>341.95966499453999</v>
      </c>
      <c r="M988">
        <v>13.6870193145991</v>
      </c>
      <c r="N988">
        <v>1.23551436075479</v>
      </c>
      <c r="O988">
        <v>34.893547862831099</v>
      </c>
      <c r="P988">
        <v>7.3447313328680801</v>
      </c>
      <c r="Q988">
        <v>-9.3251136362137999E-2</v>
      </c>
    </row>
    <row r="989" spans="1:17" hidden="1" x14ac:dyDescent="0.3">
      <c r="A989" t="s">
        <v>2133</v>
      </c>
      <c r="B989" t="s">
        <v>2134</v>
      </c>
      <c r="C989" t="s">
        <v>3127</v>
      </c>
      <c r="D989" t="s">
        <v>240</v>
      </c>
      <c r="E989">
        <v>2834.5274297999999</v>
      </c>
      <c r="F989">
        <v>456.03</v>
      </c>
      <c r="G989">
        <v>-31.920345226549699</v>
      </c>
      <c r="H989">
        <v>0.80986264416579501</v>
      </c>
      <c r="I989">
        <v>-12.433417663035099</v>
      </c>
      <c r="J989">
        <v>8.3468629381578694</v>
      </c>
      <c r="M989">
        <v>55.1656872121794</v>
      </c>
      <c r="O989">
        <v>12.6022410806306</v>
      </c>
      <c r="P989">
        <v>13.412086545635299</v>
      </c>
    </row>
    <row r="990" spans="1:17" hidden="1" x14ac:dyDescent="0.3">
      <c r="A990" t="s">
        <v>2135</v>
      </c>
      <c r="B990" t="s">
        <v>2136</v>
      </c>
      <c r="C990" t="s">
        <v>3127</v>
      </c>
      <c r="D990" t="s">
        <v>217</v>
      </c>
      <c r="E990">
        <v>2817.6958903499999</v>
      </c>
      <c r="F990">
        <v>6454.75</v>
      </c>
      <c r="G990">
        <v>122.96893722838701</v>
      </c>
      <c r="H990">
        <v>1.9083418960726499</v>
      </c>
      <c r="I990">
        <v>39.117516705612701</v>
      </c>
      <c r="J990">
        <v>-21.7401619386529</v>
      </c>
      <c r="K990">
        <v>6470.7840679287701</v>
      </c>
      <c r="L990">
        <v>5213.3960997291497</v>
      </c>
      <c r="M990">
        <v>35.261561370664801</v>
      </c>
      <c r="N990">
        <v>3.92683722510264</v>
      </c>
      <c r="O990">
        <v>27.525465742282801</v>
      </c>
      <c r="P990">
        <v>153.316196381617</v>
      </c>
      <c r="Q990">
        <v>0.127183394188117</v>
      </c>
    </row>
    <row r="991" spans="1:17" hidden="1" x14ac:dyDescent="0.3">
      <c r="A991" t="s">
        <v>2137</v>
      </c>
      <c r="B991" t="s">
        <v>2138</v>
      </c>
      <c r="C991" t="s">
        <v>3127</v>
      </c>
      <c r="D991" t="s">
        <v>2139</v>
      </c>
      <c r="E991">
        <v>2813.58</v>
      </c>
      <c r="F991">
        <v>1004.85</v>
      </c>
      <c r="G991">
        <v>87.705538107017603</v>
      </c>
      <c r="H991">
        <v>5.3827793108324604</v>
      </c>
      <c r="I991">
        <v>20.5471191656932</v>
      </c>
      <c r="J991">
        <v>1.2303389027939</v>
      </c>
      <c r="K991">
        <v>1000.08392803257</v>
      </c>
      <c r="L991">
        <v>901.70032831507297</v>
      </c>
      <c r="M991">
        <v>37.554748221850602</v>
      </c>
      <c r="N991">
        <v>0.669879492020096</v>
      </c>
      <c r="O991">
        <v>45.091307160272599</v>
      </c>
      <c r="P991">
        <v>123.847182000445</v>
      </c>
      <c r="Q991">
        <v>9.8488200461452999E-2</v>
      </c>
    </row>
    <row r="992" spans="1:17" x14ac:dyDescent="0.3">
      <c r="A992" t="s">
        <v>2140</v>
      </c>
      <c r="B992" t="s">
        <v>2141</v>
      </c>
      <c r="C992" t="s">
        <v>3125</v>
      </c>
      <c r="D992" t="s">
        <v>134</v>
      </c>
      <c r="E992">
        <v>2801.1424936950002</v>
      </c>
      <c r="F992">
        <v>368.55</v>
      </c>
      <c r="G992">
        <v>-48.843456637798099</v>
      </c>
      <c r="H992">
        <v>-3.5277783332778099</v>
      </c>
      <c r="I992">
        <v>-38.701665647652</v>
      </c>
      <c r="J992">
        <v>-3.2444217135708602</v>
      </c>
      <c r="K992">
        <v>395.07895850469998</v>
      </c>
      <c r="L992">
        <v>428.71632711952702</v>
      </c>
      <c r="M992">
        <v>33.1211199995575</v>
      </c>
      <c r="N992">
        <v>2.2097246562520301</v>
      </c>
      <c r="O992">
        <v>58.730158730158699</v>
      </c>
      <c r="P992">
        <v>6.8260869565217304</v>
      </c>
      <c r="Q992">
        <v>-5.25515865714E-4</v>
      </c>
    </row>
    <row r="993" spans="1:17" hidden="1" x14ac:dyDescent="0.3">
      <c r="A993" t="s">
        <v>2142</v>
      </c>
      <c r="B993" t="s">
        <v>2143</v>
      </c>
      <c r="C993" t="s">
        <v>3127</v>
      </c>
      <c r="D993" t="s">
        <v>137</v>
      </c>
      <c r="E993">
        <v>2799.0707739300001</v>
      </c>
      <c r="F993">
        <v>43.58</v>
      </c>
      <c r="G993">
        <v>20.312154006835701</v>
      </c>
      <c r="H993">
        <v>-7.3938296000586199</v>
      </c>
      <c r="I993">
        <v>-6.0946862523515302</v>
      </c>
      <c r="J993">
        <v>5.2618982503055198</v>
      </c>
      <c r="K993">
        <v>48.4886137346395</v>
      </c>
      <c r="L993">
        <v>45.6488821600935</v>
      </c>
      <c r="M993">
        <v>43.475504426628198</v>
      </c>
      <c r="N993">
        <v>0.41276058021484502</v>
      </c>
      <c r="O993">
        <v>55.920146856356098</v>
      </c>
      <c r="P993">
        <v>61.706864564007397</v>
      </c>
      <c r="Q993">
        <v>8.4629146607208994E-2</v>
      </c>
    </row>
    <row r="994" spans="1:17" hidden="1" x14ac:dyDescent="0.3">
      <c r="A994" t="s">
        <v>2144</v>
      </c>
      <c r="B994" t="s">
        <v>2145</v>
      </c>
      <c r="C994" t="s">
        <v>3127</v>
      </c>
      <c r="D994" t="s">
        <v>200</v>
      </c>
      <c r="E994">
        <v>2790.12394425</v>
      </c>
      <c r="F994">
        <v>1846.3</v>
      </c>
      <c r="G994">
        <v>-45.742219105468003</v>
      </c>
      <c r="H994">
        <v>1.1191801880482799</v>
      </c>
      <c r="I994">
        <v>-10.157054970329799</v>
      </c>
      <c r="J994">
        <v>2.2943320738810802</v>
      </c>
      <c r="K994">
        <v>1894.8153355668601</v>
      </c>
      <c r="L994">
        <v>1981.2040051894201</v>
      </c>
      <c r="M994">
        <v>51.968147485815102</v>
      </c>
      <c r="N994">
        <v>0.50188232802311605</v>
      </c>
      <c r="O994">
        <v>33.239451876726399</v>
      </c>
      <c r="P994">
        <v>5.97824527164709</v>
      </c>
      <c r="Q994">
        <v>1.7802264908267001E-2</v>
      </c>
    </row>
    <row r="995" spans="1:17" hidden="1" x14ac:dyDescent="0.3">
      <c r="A995" t="s">
        <v>2146</v>
      </c>
      <c r="B995" t="s">
        <v>2147</v>
      </c>
      <c r="C995" t="s">
        <v>3127</v>
      </c>
      <c r="D995" t="s">
        <v>240</v>
      </c>
      <c r="E995">
        <v>2776.6464598500002</v>
      </c>
      <c r="F995">
        <v>1779.15</v>
      </c>
      <c r="G995">
        <v>50.021831638191799</v>
      </c>
      <c r="H995">
        <v>2.2763064190102198</v>
      </c>
      <c r="I995">
        <v>29.1779244702591</v>
      </c>
      <c r="J995">
        <v>10.3744430531729</v>
      </c>
      <c r="K995">
        <v>1710.93431758781</v>
      </c>
      <c r="L995">
        <v>1607.94118982999</v>
      </c>
      <c r="M995">
        <v>63.599546756233799</v>
      </c>
      <c r="N995">
        <v>0.81881850015917002</v>
      </c>
      <c r="O995">
        <v>41.640671106989203</v>
      </c>
      <c r="P995">
        <v>92.122455590950807</v>
      </c>
      <c r="Q995">
        <v>0.29551901376936901</v>
      </c>
    </row>
    <row r="996" spans="1:17" hidden="1" x14ac:dyDescent="0.3">
      <c r="A996" t="s">
        <v>2148</v>
      </c>
      <c r="B996" t="s">
        <v>2149</v>
      </c>
      <c r="C996" t="s">
        <v>3127</v>
      </c>
      <c r="D996" t="s">
        <v>1304</v>
      </c>
      <c r="E996">
        <v>2758.2177717899999</v>
      </c>
      <c r="F996">
        <v>3038.1</v>
      </c>
      <c r="G996">
        <v>20.9682697363091</v>
      </c>
      <c r="H996">
        <v>-5.2210202486388999</v>
      </c>
      <c r="I996">
        <v>37.271209046557402</v>
      </c>
      <c r="J996">
        <v>-7.1354048985941496</v>
      </c>
      <c r="K996">
        <v>3217.88883381404</v>
      </c>
      <c r="L996">
        <v>2701.9504662924901</v>
      </c>
      <c r="M996">
        <v>21.680260562695</v>
      </c>
      <c r="N996">
        <v>0.348164662605426</v>
      </c>
      <c r="O996">
        <v>20.846910898258699</v>
      </c>
      <c r="P996">
        <v>50.774193548387103</v>
      </c>
      <c r="Q996">
        <v>0.18124250540565201</v>
      </c>
    </row>
    <row r="997" spans="1:17" hidden="1" x14ac:dyDescent="0.3">
      <c r="A997" t="s">
        <v>2150</v>
      </c>
      <c r="B997" t="s">
        <v>2151</v>
      </c>
      <c r="C997" t="s">
        <v>3127</v>
      </c>
      <c r="D997" t="s">
        <v>1585</v>
      </c>
      <c r="E997">
        <v>2753.1</v>
      </c>
      <c r="F997">
        <v>171</v>
      </c>
      <c r="G997">
        <v>136.72219348794101</v>
      </c>
      <c r="H997">
        <v>-14.387687990290001</v>
      </c>
      <c r="I997">
        <v>113.765453607788</v>
      </c>
      <c r="J997">
        <v>9.2998836916830498</v>
      </c>
      <c r="K997">
        <v>157.188324898899</v>
      </c>
      <c r="L997">
        <v>112.406796007371</v>
      </c>
      <c r="M997">
        <v>42.689677503495098</v>
      </c>
      <c r="N997">
        <v>6.4731916757655494E-2</v>
      </c>
      <c r="O997">
        <v>21.491228070175399</v>
      </c>
      <c r="P997">
        <v>228.782926360315</v>
      </c>
      <c r="Q997">
        <v>0.18940980012616401</v>
      </c>
    </row>
    <row r="998" spans="1:17" hidden="1" x14ac:dyDescent="0.3">
      <c r="A998" t="s">
        <v>2152</v>
      </c>
      <c r="B998" t="s">
        <v>2153</v>
      </c>
      <c r="C998" t="s">
        <v>3127</v>
      </c>
      <c r="D998" t="s">
        <v>75</v>
      </c>
      <c r="E998">
        <v>2752.466766</v>
      </c>
      <c r="F998">
        <v>213.5</v>
      </c>
      <c r="G998">
        <v>34.2089659747136</v>
      </c>
      <c r="H998">
        <v>-12.172098495249299</v>
      </c>
      <c r="I998">
        <v>11.8276488992027</v>
      </c>
      <c r="J998">
        <v>-0.42976499234965498</v>
      </c>
      <c r="K998">
        <v>230.94000784536701</v>
      </c>
      <c r="L998">
        <v>209.95592728799301</v>
      </c>
      <c r="M998">
        <v>27.739318350475799</v>
      </c>
      <c r="N998">
        <v>0.64159008955999497</v>
      </c>
      <c r="O998">
        <v>31.985948477751698</v>
      </c>
      <c r="P998">
        <v>66.406858924395905</v>
      </c>
      <c r="Q998">
        <v>4.6984722178715001E-2</v>
      </c>
    </row>
    <row r="999" spans="1:17" x14ac:dyDescent="0.3">
      <c r="A999" t="s">
        <v>2154</v>
      </c>
      <c r="B999" t="s">
        <v>2155</v>
      </c>
      <c r="C999" t="s">
        <v>3110</v>
      </c>
      <c r="D999" t="s">
        <v>70</v>
      </c>
      <c r="E999">
        <v>2750.1314380439999</v>
      </c>
      <c r="F999">
        <v>207.96</v>
      </c>
      <c r="G999">
        <v>0.57286233861004698</v>
      </c>
      <c r="H999">
        <v>-7.4238696253377503</v>
      </c>
      <c r="I999">
        <v>-11.5577433400908</v>
      </c>
      <c r="J999">
        <v>2.4774507842046098</v>
      </c>
      <c r="K999">
        <v>225.794318602109</v>
      </c>
      <c r="L999">
        <v>214.369702303064</v>
      </c>
      <c r="M999">
        <v>43.0658634196229</v>
      </c>
      <c r="N999">
        <v>0.48711341111925799</v>
      </c>
      <c r="O999">
        <v>41.156953260242297</v>
      </c>
      <c r="P999">
        <v>32.669856459330099</v>
      </c>
      <c r="Q999">
        <v>9.5070926160279994E-3</v>
      </c>
    </row>
    <row r="1000" spans="1:17" hidden="1" x14ac:dyDescent="0.3">
      <c r="A1000" t="s">
        <v>2156</v>
      </c>
      <c r="B1000" t="s">
        <v>2157</v>
      </c>
      <c r="C1000" t="s">
        <v>3127</v>
      </c>
      <c r="D1000" t="s">
        <v>120</v>
      </c>
      <c r="E1000">
        <v>2749.7573600000001</v>
      </c>
      <c r="F1000">
        <v>541.6</v>
      </c>
      <c r="G1000">
        <v>-52.847655949832699</v>
      </c>
      <c r="H1000">
        <v>-0.92938158004003801</v>
      </c>
      <c r="I1000">
        <v>-20.891850202628198</v>
      </c>
      <c r="J1000">
        <v>-5.3463757812733199</v>
      </c>
      <c r="K1000">
        <v>566.12261529820398</v>
      </c>
      <c r="L1000">
        <v>612.949906756264</v>
      </c>
      <c r="M1000">
        <v>36.354619933115004</v>
      </c>
      <c r="N1000">
        <v>1.05904809322736</v>
      </c>
      <c r="O1000">
        <v>51.375553914327902</v>
      </c>
      <c r="P1000">
        <v>8.1037924151696696</v>
      </c>
      <c r="Q1000">
        <v>1.5826241830431E-2</v>
      </c>
    </row>
    <row r="1001" spans="1:17" hidden="1" x14ac:dyDescent="0.3">
      <c r="A1001" t="s">
        <v>2158</v>
      </c>
      <c r="B1001" t="s">
        <v>2159</v>
      </c>
      <c r="C1001" t="s">
        <v>3127</v>
      </c>
      <c r="D1001" t="s">
        <v>111</v>
      </c>
      <c r="E1001">
        <v>2737.1117421099998</v>
      </c>
      <c r="F1001">
        <v>480.05</v>
      </c>
      <c r="G1001">
        <v>-26.050318360399999</v>
      </c>
      <c r="H1001">
        <v>1.72735167925352</v>
      </c>
      <c r="I1001">
        <v>-6.5633907968854501</v>
      </c>
      <c r="J1001">
        <v>-2.5024666108335198</v>
      </c>
      <c r="K1001">
        <v>495.608688223287</v>
      </c>
      <c r="M1001">
        <v>40.402935988652501</v>
      </c>
      <c r="N1001">
        <v>0.82599594461450998</v>
      </c>
      <c r="O1001">
        <v>30.715550463493301</v>
      </c>
      <c r="P1001">
        <v>9.3010018214936192</v>
      </c>
    </row>
    <row r="1002" spans="1:17" hidden="1" x14ac:dyDescent="0.3">
      <c r="A1002" t="s">
        <v>2160</v>
      </c>
      <c r="B1002" t="s">
        <v>2161</v>
      </c>
      <c r="C1002" t="s">
        <v>3127</v>
      </c>
      <c r="D1002" t="s">
        <v>200</v>
      </c>
      <c r="E1002">
        <v>2717.1384417449999</v>
      </c>
      <c r="F1002">
        <v>1903.05</v>
      </c>
      <c r="G1002">
        <v>30.220725514571399</v>
      </c>
      <c r="H1002">
        <v>-0.16100664828125699</v>
      </c>
      <c r="I1002">
        <v>36.180080217901903</v>
      </c>
      <c r="J1002">
        <v>-0.238057519961067</v>
      </c>
      <c r="K1002">
        <v>1947.4775675503399</v>
      </c>
      <c r="L1002">
        <v>1609.5202451605701</v>
      </c>
      <c r="M1002">
        <v>48.542397752763797</v>
      </c>
      <c r="N1002">
        <v>0.45248062125562299</v>
      </c>
      <c r="O1002">
        <v>29.197866582591001</v>
      </c>
      <c r="P1002">
        <v>86.555239682383998</v>
      </c>
      <c r="Q1002">
        <v>0.12738255289619899</v>
      </c>
    </row>
    <row r="1003" spans="1:17" hidden="1" x14ac:dyDescent="0.3">
      <c r="A1003" t="s">
        <v>2162</v>
      </c>
      <c r="B1003" t="s">
        <v>2163</v>
      </c>
      <c r="C1003" t="s">
        <v>3127</v>
      </c>
      <c r="D1003" t="s">
        <v>125</v>
      </c>
      <c r="E1003">
        <v>2715.4184174000002</v>
      </c>
      <c r="F1003">
        <v>3777.8</v>
      </c>
      <c r="G1003">
        <v>24.0451043869123</v>
      </c>
      <c r="H1003">
        <v>-0.79438865666801695</v>
      </c>
      <c r="I1003">
        <v>-23.839512175475001</v>
      </c>
      <c r="J1003">
        <v>-0.38520572232406203</v>
      </c>
      <c r="K1003">
        <v>3994.5418322865098</v>
      </c>
      <c r="L1003">
        <v>3878.3292785661201</v>
      </c>
      <c r="M1003">
        <v>31.8589707404536</v>
      </c>
      <c r="N1003">
        <v>0.38709385007963698</v>
      </c>
      <c r="O1003">
        <v>36.137434485679499</v>
      </c>
      <c r="P1003">
        <v>77.095443465216505</v>
      </c>
      <c r="Q1003">
        <v>0.13559757519511001</v>
      </c>
    </row>
    <row r="1004" spans="1:17" hidden="1" x14ac:dyDescent="0.3">
      <c r="A1004" t="s">
        <v>2164</v>
      </c>
      <c r="B1004" t="s">
        <v>2165</v>
      </c>
      <c r="C1004" t="s">
        <v>3127</v>
      </c>
      <c r="D1004" t="s">
        <v>51</v>
      </c>
      <c r="E1004">
        <v>2707.3851965549902</v>
      </c>
      <c r="F1004">
        <v>124.15</v>
      </c>
      <c r="G1004">
        <v>37.270390691767503</v>
      </c>
      <c r="H1004">
        <v>-12.322801356761399</v>
      </c>
      <c r="I1004">
        <v>4.7240347881893303</v>
      </c>
      <c r="J1004">
        <v>1.3292077397208499</v>
      </c>
      <c r="K1004">
        <v>134.69031994469</v>
      </c>
      <c r="L1004">
        <v>119.32310605398</v>
      </c>
      <c r="M1004">
        <v>36.535943981325303</v>
      </c>
      <c r="N1004">
        <v>0.69198283395635296</v>
      </c>
      <c r="O1004">
        <v>36.367297623842099</v>
      </c>
      <c r="P1004">
        <v>98.481215027977598</v>
      </c>
      <c r="Q1004">
        <v>2.0003508381506E-2</v>
      </c>
    </row>
    <row r="1005" spans="1:17" hidden="1" x14ac:dyDescent="0.3">
      <c r="A1005" t="s">
        <v>2166</v>
      </c>
      <c r="B1005" t="s">
        <v>2167</v>
      </c>
      <c r="C1005" t="s">
        <v>3127</v>
      </c>
      <c r="D1005" t="s">
        <v>801</v>
      </c>
      <c r="E1005">
        <v>2676.3677362950002</v>
      </c>
      <c r="F1005">
        <v>652.65</v>
      </c>
      <c r="G1005">
        <v>-28.861227710030299</v>
      </c>
      <c r="H1005">
        <v>-1.5530523660097799</v>
      </c>
      <c r="I1005">
        <v>-4.2323118222167597</v>
      </c>
      <c r="J1005">
        <v>-3.8703116427559401</v>
      </c>
      <c r="K1005">
        <v>706.425074687701</v>
      </c>
      <c r="L1005">
        <v>703.73431082032403</v>
      </c>
      <c r="M1005">
        <v>27.148927809356699</v>
      </c>
      <c r="N1005">
        <v>0.65468893105683901</v>
      </c>
      <c r="O1005">
        <v>33.701064889297399</v>
      </c>
      <c r="P1005">
        <v>16.295438346400498</v>
      </c>
      <c r="Q1005">
        <v>-5.7519700950478002E-2</v>
      </c>
    </row>
    <row r="1006" spans="1:17" hidden="1" x14ac:dyDescent="0.3">
      <c r="A1006" t="s">
        <v>2168</v>
      </c>
      <c r="B1006" t="s">
        <v>2169</v>
      </c>
      <c r="C1006" t="s">
        <v>3127</v>
      </c>
      <c r="D1006" t="s">
        <v>2170</v>
      </c>
      <c r="E1006">
        <v>2673.035633685</v>
      </c>
      <c r="F1006">
        <v>1606.35</v>
      </c>
      <c r="G1006">
        <v>7.1772035703661698</v>
      </c>
      <c r="H1006">
        <v>15.771500994833</v>
      </c>
      <c r="I1006">
        <v>26.664131133880701</v>
      </c>
      <c r="J1006">
        <v>4.4586016669103898</v>
      </c>
      <c r="M1006">
        <v>50.084428066647398</v>
      </c>
      <c r="O1006">
        <v>7.6975752482335702</v>
      </c>
      <c r="P1006">
        <v>44.696662613160299</v>
      </c>
    </row>
    <row r="1007" spans="1:17" hidden="1" x14ac:dyDescent="0.3">
      <c r="A1007" t="s">
        <v>2171</v>
      </c>
      <c r="B1007" t="s">
        <v>2172</v>
      </c>
      <c r="C1007" t="s">
        <v>3127</v>
      </c>
      <c r="D1007" t="s">
        <v>2173</v>
      </c>
      <c r="E1007">
        <v>2666.5271050000001</v>
      </c>
      <c r="F1007">
        <v>535.70000000000005</v>
      </c>
      <c r="G1007">
        <v>97.257267732692895</v>
      </c>
      <c r="H1007">
        <v>15.415709418359301</v>
      </c>
      <c r="I1007">
        <v>27.940485327123799</v>
      </c>
      <c r="J1007">
        <v>8.0244770806671202</v>
      </c>
      <c r="K1007">
        <v>490.128892268671</v>
      </c>
      <c r="L1007">
        <v>444.03788719595099</v>
      </c>
      <c r="M1007">
        <v>60.267440007523099</v>
      </c>
      <c r="N1007">
        <v>2.3556226396028799</v>
      </c>
      <c r="O1007">
        <v>15.363076348702601</v>
      </c>
      <c r="P1007">
        <v>139.955207166853</v>
      </c>
    </row>
    <row r="1008" spans="1:17" hidden="1" x14ac:dyDescent="0.3">
      <c r="A1008" t="s">
        <v>2174</v>
      </c>
      <c r="B1008" t="s">
        <v>2175</v>
      </c>
      <c r="C1008" t="s">
        <v>3127</v>
      </c>
      <c r="D1008" t="s">
        <v>194</v>
      </c>
      <c r="E1008">
        <v>2664.5194615199998</v>
      </c>
      <c r="F1008">
        <v>1841.2</v>
      </c>
      <c r="G1008">
        <v>4.7953185750422804</v>
      </c>
      <c r="H1008">
        <v>-0.50608189744326004</v>
      </c>
      <c r="I1008">
        <v>-26.641035443066901</v>
      </c>
      <c r="J1008">
        <v>-0.60864685210250002</v>
      </c>
      <c r="K1008">
        <v>1872.9781662734599</v>
      </c>
      <c r="L1008">
        <v>1852.2435036652701</v>
      </c>
      <c r="M1008">
        <v>39.882695317755299</v>
      </c>
      <c r="N1008">
        <v>0.63973774332209798</v>
      </c>
      <c r="O1008">
        <v>34.694764284162403</v>
      </c>
      <c r="P1008">
        <v>49.223973740730202</v>
      </c>
      <c r="Q1008">
        <v>9.1585649656867996E-2</v>
      </c>
    </row>
    <row r="1009" spans="1:17" hidden="1" x14ac:dyDescent="0.3">
      <c r="A1009" t="s">
        <v>2176</v>
      </c>
      <c r="B1009" t="s">
        <v>2177</v>
      </c>
      <c r="C1009" t="s">
        <v>3127</v>
      </c>
      <c r="D1009" t="s">
        <v>977</v>
      </c>
      <c r="E1009">
        <v>2647.5190413750001</v>
      </c>
      <c r="F1009">
        <v>401.75</v>
      </c>
      <c r="G1009">
        <v>-2.20557564978128</v>
      </c>
      <c r="H1009">
        <v>7.6950196043008301</v>
      </c>
      <c r="I1009">
        <v>6.4537548898396002</v>
      </c>
      <c r="J1009">
        <v>6.8236606421229897</v>
      </c>
      <c r="K1009">
        <v>387.46342879190797</v>
      </c>
      <c r="M1009">
        <v>59.519533932004499</v>
      </c>
      <c r="N1009">
        <v>1.0032737066672299</v>
      </c>
      <c r="O1009">
        <v>18.2078406969508</v>
      </c>
      <c r="P1009">
        <v>42.363571934798003</v>
      </c>
    </row>
    <row r="1010" spans="1:17" hidden="1" x14ac:dyDescent="0.3">
      <c r="A1010" t="s">
        <v>2178</v>
      </c>
      <c r="B1010" t="s">
        <v>2179</v>
      </c>
      <c r="C1010" t="s">
        <v>3127</v>
      </c>
      <c r="D1010" t="s">
        <v>1675</v>
      </c>
      <c r="E1010">
        <v>2644.090741</v>
      </c>
      <c r="F1010">
        <v>68.97</v>
      </c>
      <c r="G1010">
        <v>1.9422525586179999</v>
      </c>
      <c r="H1010">
        <v>9.9242869444202402</v>
      </c>
      <c r="I1010">
        <v>2.11010799828798</v>
      </c>
      <c r="J1010">
        <v>0.84349695584810902</v>
      </c>
      <c r="K1010">
        <v>65.249186237641695</v>
      </c>
      <c r="L1010">
        <v>61.372472924186098</v>
      </c>
      <c r="M1010">
        <v>53.860821394049402</v>
      </c>
      <c r="N1010">
        <v>1.12018248895531</v>
      </c>
      <c r="O1010">
        <v>2.6533275337102999</v>
      </c>
      <c r="P1010">
        <v>31.697536757685601</v>
      </c>
      <c r="Q1010">
        <v>-2.7484158448541001E-2</v>
      </c>
    </row>
    <row r="1011" spans="1:17" x14ac:dyDescent="0.3">
      <c r="A1011" t="s">
        <v>2180</v>
      </c>
      <c r="B1011" t="s">
        <v>2181</v>
      </c>
      <c r="C1011" t="s">
        <v>3110</v>
      </c>
      <c r="D1011" t="s">
        <v>451</v>
      </c>
      <c r="E1011">
        <v>2636.000435162</v>
      </c>
      <c r="F1011">
        <v>79.34</v>
      </c>
      <c r="G1011">
        <v>-25.383501045591601</v>
      </c>
      <c r="H1011">
        <v>-3.8312466446723898</v>
      </c>
      <c r="I1011">
        <v>-19.327874741664701</v>
      </c>
      <c r="J1011">
        <v>2.10617644829696</v>
      </c>
      <c r="K1011">
        <v>83.634951611031994</v>
      </c>
      <c r="L1011">
        <v>85.468260263130801</v>
      </c>
      <c r="M1011">
        <v>44.449996575014403</v>
      </c>
      <c r="N1011">
        <v>0.47359959959322601</v>
      </c>
      <c r="O1011">
        <v>51.247794302999701</v>
      </c>
      <c r="P1011">
        <v>26.8425259792166</v>
      </c>
      <c r="Q1011">
        <v>-2.4433330901703999E-2</v>
      </c>
    </row>
    <row r="1012" spans="1:17" hidden="1" x14ac:dyDescent="0.3">
      <c r="A1012" t="s">
        <v>2182</v>
      </c>
      <c r="B1012" t="s">
        <v>2183</v>
      </c>
      <c r="C1012" t="s">
        <v>3127</v>
      </c>
      <c r="D1012" t="s">
        <v>267</v>
      </c>
      <c r="E1012">
        <v>2617.569</v>
      </c>
      <c r="F1012">
        <v>18000</v>
      </c>
      <c r="G1012">
        <v>12.6651955923248</v>
      </c>
      <c r="H1012">
        <v>5.6955570886102302</v>
      </c>
      <c r="I1012">
        <v>21.8138402141916</v>
      </c>
      <c r="J1012">
        <v>0.395402461126864</v>
      </c>
      <c r="K1012">
        <v>17968.467776477301</v>
      </c>
      <c r="L1012">
        <v>16361.1101395891</v>
      </c>
      <c r="M1012">
        <v>51.616369728076201</v>
      </c>
      <c r="N1012">
        <v>0.53285882375634097</v>
      </c>
      <c r="O1012">
        <v>16.1111111111111</v>
      </c>
      <c r="P1012">
        <v>42.857142857142797</v>
      </c>
      <c r="Q1012">
        <v>0.14443267450994299</v>
      </c>
    </row>
    <row r="1013" spans="1:17" hidden="1" x14ac:dyDescent="0.3">
      <c r="A1013" t="s">
        <v>2184</v>
      </c>
      <c r="B1013" t="s">
        <v>2185</v>
      </c>
      <c r="C1013" t="s">
        <v>3127</v>
      </c>
      <c r="D1013" t="s">
        <v>51</v>
      </c>
      <c r="E1013">
        <v>2613.5208624500001</v>
      </c>
      <c r="F1013">
        <v>1058.5</v>
      </c>
      <c r="G1013">
        <v>30.3481855514332</v>
      </c>
      <c r="H1013">
        <v>-3.2486862064089101</v>
      </c>
      <c r="I1013">
        <v>-5.41417680318356</v>
      </c>
      <c r="J1013">
        <v>9.0008163064682498E-2</v>
      </c>
      <c r="K1013">
        <v>1082.86410260244</v>
      </c>
      <c r="L1013">
        <v>1027.46203507767</v>
      </c>
      <c r="M1013">
        <v>44.753351906966103</v>
      </c>
      <c r="N1013">
        <v>0.77122299981138098</v>
      </c>
      <c r="O1013">
        <v>17.902692489371699</v>
      </c>
      <c r="P1013">
        <v>69.292283086765295</v>
      </c>
      <c r="Q1013">
        <v>2.0782096868167E-2</v>
      </c>
    </row>
    <row r="1014" spans="1:17" hidden="1" x14ac:dyDescent="0.3">
      <c r="A1014" t="s">
        <v>2186</v>
      </c>
      <c r="B1014" t="s">
        <v>2187</v>
      </c>
      <c r="C1014" t="s">
        <v>3127</v>
      </c>
      <c r="D1014" t="s">
        <v>594</v>
      </c>
      <c r="E1014">
        <v>2612.804838</v>
      </c>
      <c r="F1014">
        <v>601.29999999999995</v>
      </c>
      <c r="G1014">
        <v>-13.143750487702199</v>
      </c>
      <c r="H1014">
        <v>2.9507683327885399</v>
      </c>
      <c r="I1014">
        <v>6.5489555668221904</v>
      </c>
      <c r="J1014">
        <v>1.1890013087181901</v>
      </c>
      <c r="K1014">
        <v>606.81981958210997</v>
      </c>
      <c r="L1014">
        <v>581.93465564913697</v>
      </c>
      <c r="M1014">
        <v>41.436466720858903</v>
      </c>
      <c r="N1014">
        <v>0.50135807175841096</v>
      </c>
      <c r="O1014">
        <v>16.414435389988299</v>
      </c>
      <c r="P1014">
        <v>32.153846153846096</v>
      </c>
      <c r="Q1014">
        <v>2.4804798381747001E-2</v>
      </c>
    </row>
    <row r="1015" spans="1:17" hidden="1" x14ac:dyDescent="0.3">
      <c r="A1015" t="s">
        <v>2188</v>
      </c>
      <c r="B1015" t="s">
        <v>2189</v>
      </c>
      <c r="C1015" t="s">
        <v>3127</v>
      </c>
      <c r="D1015" t="s">
        <v>250</v>
      </c>
      <c r="E1015">
        <v>2609.7028291500001</v>
      </c>
      <c r="F1015">
        <v>243.3</v>
      </c>
      <c r="G1015">
        <v>-34.780137588151</v>
      </c>
      <c r="H1015">
        <v>1.7312492135669</v>
      </c>
      <c r="I1015">
        <v>-19.940856910638999</v>
      </c>
      <c r="J1015">
        <v>7.6429314398729797</v>
      </c>
      <c r="K1015">
        <v>265.32478237597098</v>
      </c>
      <c r="L1015">
        <v>266.843225931642</v>
      </c>
      <c r="M1015">
        <v>57.155997758700302</v>
      </c>
      <c r="N1015">
        <v>1.01372868437998</v>
      </c>
      <c r="O1015">
        <v>39.5396629675298</v>
      </c>
      <c r="P1015">
        <v>15.664368908961199</v>
      </c>
      <c r="Q1015">
        <v>5.4812328527834998E-2</v>
      </c>
    </row>
    <row r="1016" spans="1:17" hidden="1" x14ac:dyDescent="0.3">
      <c r="A1016" t="s">
        <v>2190</v>
      </c>
      <c r="B1016" t="s">
        <v>2191</v>
      </c>
      <c r="C1016" t="s">
        <v>3127</v>
      </c>
      <c r="D1016" t="s">
        <v>67</v>
      </c>
      <c r="E1016">
        <v>2600.43595</v>
      </c>
      <c r="F1016">
        <v>969.95</v>
      </c>
      <c r="G1016">
        <v>281.147343748705</v>
      </c>
      <c r="H1016">
        <v>-8.0703428590642901</v>
      </c>
      <c r="I1016">
        <v>-44.1389882763456</v>
      </c>
      <c r="J1016">
        <v>-5.0874142312702997</v>
      </c>
      <c r="K1016">
        <v>1046.12407238071</v>
      </c>
      <c r="L1016">
        <v>963.14520794234602</v>
      </c>
      <c r="M1016">
        <v>17.7399390855159</v>
      </c>
      <c r="N1016">
        <v>0.40981836260496002</v>
      </c>
      <c r="O1016">
        <v>63.719779370070597</v>
      </c>
      <c r="P1016">
        <v>308.31403914965199</v>
      </c>
      <c r="Q1016">
        <v>0.20556914559584599</v>
      </c>
    </row>
    <row r="1017" spans="1:17" hidden="1" x14ac:dyDescent="0.3">
      <c r="A1017" t="s">
        <v>2192</v>
      </c>
      <c r="B1017" t="s">
        <v>2193</v>
      </c>
      <c r="C1017" t="s">
        <v>3127</v>
      </c>
      <c r="D1017" t="s">
        <v>134</v>
      </c>
      <c r="E1017">
        <v>2597.9869396710001</v>
      </c>
      <c r="F1017">
        <v>9.93</v>
      </c>
      <c r="G1017">
        <v>278.139427048031</v>
      </c>
      <c r="H1017">
        <v>-15.471387355834199</v>
      </c>
      <c r="I1017">
        <v>-23.882299483002701</v>
      </c>
      <c r="J1017">
        <v>-3.08204147612267</v>
      </c>
      <c r="K1017">
        <v>10.534851104549601</v>
      </c>
      <c r="L1017">
        <v>9.8937561940746992</v>
      </c>
      <c r="M1017">
        <v>30.437055250655199</v>
      </c>
      <c r="N1017">
        <v>0.61857244784243104</v>
      </c>
      <c r="O1017">
        <v>99.395770392749199</v>
      </c>
      <c r="P1017">
        <v>322.55319148936098</v>
      </c>
      <c r="Q1017">
        <v>0.13428301212051399</v>
      </c>
    </row>
    <row r="1018" spans="1:17" hidden="1" x14ac:dyDescent="0.3">
      <c r="A1018" t="s">
        <v>2194</v>
      </c>
      <c r="B1018" t="s">
        <v>2195</v>
      </c>
      <c r="C1018" t="s">
        <v>3127</v>
      </c>
      <c r="D1018" t="s">
        <v>278</v>
      </c>
      <c r="E1018">
        <v>2597.5631960000001</v>
      </c>
      <c r="F1018">
        <v>102.14</v>
      </c>
      <c r="G1018">
        <v>10.6740603345448</v>
      </c>
      <c r="H1018">
        <v>3.1767904041764501</v>
      </c>
      <c r="I1018">
        <v>10.2648049108347</v>
      </c>
      <c r="J1018">
        <v>-1.5825029672517801</v>
      </c>
      <c r="K1018">
        <v>100.49436018884001</v>
      </c>
      <c r="L1018">
        <v>91.9231850996551</v>
      </c>
      <c r="M1018">
        <v>36.483734257502903</v>
      </c>
      <c r="N1018">
        <v>1.25828562805702</v>
      </c>
      <c r="O1018">
        <v>13.520657920501201</v>
      </c>
      <c r="P1018">
        <v>43.053221288515303</v>
      </c>
      <c r="Q1018">
        <v>-2.1050928576214999E-2</v>
      </c>
    </row>
    <row r="1019" spans="1:17" hidden="1" x14ac:dyDescent="0.3">
      <c r="A1019" t="s">
        <v>2196</v>
      </c>
      <c r="B1019" t="s">
        <v>2197</v>
      </c>
      <c r="C1019" t="s">
        <v>3127</v>
      </c>
      <c r="D1019" t="s">
        <v>134</v>
      </c>
      <c r="E1019">
        <v>2596.3200201279901</v>
      </c>
      <c r="F1019">
        <v>139.84</v>
      </c>
      <c r="G1019">
        <v>-42.854624980110799</v>
      </c>
      <c r="H1019">
        <v>-6.2133455188125497</v>
      </c>
      <c r="I1019">
        <v>-23.367697416596201</v>
      </c>
      <c r="J1019">
        <v>-2.6555108638777698</v>
      </c>
      <c r="M1019">
        <v>30.113219199332899</v>
      </c>
      <c r="O1019">
        <v>35.869565217391298</v>
      </c>
      <c r="P1019">
        <v>6.7480916030534299</v>
      </c>
    </row>
    <row r="1020" spans="1:17" hidden="1" x14ac:dyDescent="0.3">
      <c r="A1020" t="s">
        <v>2198</v>
      </c>
      <c r="B1020" t="s">
        <v>2199</v>
      </c>
      <c r="C1020" t="s">
        <v>3127</v>
      </c>
      <c r="D1020" t="s">
        <v>131</v>
      </c>
      <c r="E1020">
        <v>2592.6913760000002</v>
      </c>
      <c r="F1020">
        <v>3524</v>
      </c>
      <c r="G1020">
        <v>437.89383534546403</v>
      </c>
      <c r="H1020">
        <v>-9.9448999217808396</v>
      </c>
      <c r="I1020">
        <v>69.726595432804402</v>
      </c>
      <c r="J1020">
        <v>-1.05988901772586</v>
      </c>
      <c r="K1020">
        <v>3318.4795245985902</v>
      </c>
      <c r="L1020">
        <v>2193.4590402910299</v>
      </c>
      <c r="M1020">
        <v>36.4632637976434</v>
      </c>
      <c r="N1020">
        <v>0.661895238085766</v>
      </c>
      <c r="O1020">
        <v>38.439273552780897</v>
      </c>
      <c r="P1020">
        <v>518.29985086411</v>
      </c>
      <c r="Q1020">
        <v>0.23974522608919399</v>
      </c>
    </row>
    <row r="1021" spans="1:17" hidden="1" x14ac:dyDescent="0.3">
      <c r="A1021" t="s">
        <v>2200</v>
      </c>
      <c r="B1021" t="s">
        <v>2201</v>
      </c>
      <c r="C1021" t="s">
        <v>3127</v>
      </c>
      <c r="D1021" t="s">
        <v>1331</v>
      </c>
      <c r="E1021">
        <v>2580.8388</v>
      </c>
      <c r="F1021">
        <v>999.99</v>
      </c>
      <c r="G1021">
        <v>-27.166695400947599</v>
      </c>
      <c r="H1021">
        <v>5.6952793108324604</v>
      </c>
      <c r="I1021">
        <v>-7.6807678374331099</v>
      </c>
      <c r="J1021">
        <v>0.388346288979458</v>
      </c>
      <c r="K1021">
        <v>999.99506018273996</v>
      </c>
      <c r="L1021">
        <v>999.99608006716005</v>
      </c>
      <c r="M1021">
        <v>55.379180563809697</v>
      </c>
      <c r="N1021">
        <v>0.79903401800953999</v>
      </c>
      <c r="O1021">
        <v>3.0010300103000902</v>
      </c>
      <c r="P1021">
        <v>3.09175257731959</v>
      </c>
      <c r="Q1021">
        <v>-0.101916752053546</v>
      </c>
    </row>
    <row r="1022" spans="1:17" hidden="1" x14ac:dyDescent="0.3">
      <c r="A1022" t="s">
        <v>2202</v>
      </c>
      <c r="B1022" t="s">
        <v>2203</v>
      </c>
      <c r="C1022" t="s">
        <v>3127</v>
      </c>
      <c r="D1022" t="s">
        <v>2204</v>
      </c>
      <c r="E1022">
        <v>2570.1311999999998</v>
      </c>
      <c r="F1022">
        <v>1040</v>
      </c>
      <c r="G1022">
        <v>1233.07246752879</v>
      </c>
      <c r="H1022">
        <v>-3.20041279500616</v>
      </c>
      <c r="I1022">
        <v>163.61278466028401</v>
      </c>
      <c r="J1022">
        <v>16.957016116696199</v>
      </c>
      <c r="K1022">
        <v>906.81708379612701</v>
      </c>
      <c r="L1022">
        <v>650.029189631436</v>
      </c>
      <c r="M1022">
        <v>59.089245612690299</v>
      </c>
      <c r="N1022">
        <v>0.44086634368765998</v>
      </c>
      <c r="O1022">
        <v>9.9278846153846008</v>
      </c>
      <c r="P1022">
        <v>1260.2391629297399</v>
      </c>
    </row>
    <row r="1023" spans="1:17" hidden="1" x14ac:dyDescent="0.3">
      <c r="A1023" t="s">
        <v>2205</v>
      </c>
      <c r="B1023" t="s">
        <v>2206</v>
      </c>
      <c r="C1023" t="s">
        <v>3127</v>
      </c>
      <c r="D1023" t="s">
        <v>465</v>
      </c>
      <c r="E1023">
        <v>2565.1266432900002</v>
      </c>
      <c r="F1023">
        <v>383.15</v>
      </c>
      <c r="G1023">
        <v>20.939218785368499</v>
      </c>
      <c r="H1023">
        <v>1.91185685093941</v>
      </c>
      <c r="I1023">
        <v>16.901601045675299</v>
      </c>
      <c r="J1023">
        <v>4.2851375306034303</v>
      </c>
      <c r="K1023">
        <v>363.18830269557401</v>
      </c>
      <c r="L1023">
        <v>333.99073935193297</v>
      </c>
      <c r="M1023">
        <v>43.987654380655897</v>
      </c>
      <c r="N1023">
        <v>0.60676226148541001</v>
      </c>
      <c r="O1023">
        <v>5.6505285136369601</v>
      </c>
      <c r="P1023">
        <v>56.707566462167598</v>
      </c>
    </row>
    <row r="1024" spans="1:17" x14ac:dyDescent="0.3">
      <c r="A1024" t="s">
        <v>2207</v>
      </c>
      <c r="B1024" t="s">
        <v>2208</v>
      </c>
      <c r="C1024" t="s">
        <v>3124</v>
      </c>
      <c r="D1024" t="s">
        <v>594</v>
      </c>
      <c r="E1024">
        <v>2564.4788256679999</v>
      </c>
      <c r="F1024">
        <v>174.04</v>
      </c>
      <c r="G1024">
        <v>-54.071357307709498</v>
      </c>
      <c r="H1024">
        <v>3.5152113606625801</v>
      </c>
      <c r="I1024">
        <v>-22.802908534823999</v>
      </c>
      <c r="J1024">
        <v>9.0351450211177209</v>
      </c>
      <c r="K1024">
        <v>172.244130430458</v>
      </c>
      <c r="L1024">
        <v>198.02008469025401</v>
      </c>
      <c r="M1024">
        <v>57.1229063137623</v>
      </c>
      <c r="N1024">
        <v>0.47804284723577101</v>
      </c>
      <c r="O1024">
        <v>79.269133532521195</v>
      </c>
      <c r="P1024">
        <v>20.9282934963868</v>
      </c>
    </row>
    <row r="1025" spans="1:17" hidden="1" x14ac:dyDescent="0.3">
      <c r="A1025" t="s">
        <v>2209</v>
      </c>
      <c r="B1025" t="s">
        <v>2210</v>
      </c>
      <c r="C1025" t="s">
        <v>3127</v>
      </c>
      <c r="D1025" t="s">
        <v>1655</v>
      </c>
      <c r="E1025">
        <v>2564.2253358449998</v>
      </c>
      <c r="F1025">
        <v>343.65</v>
      </c>
      <c r="G1025">
        <v>-41.254195400947602</v>
      </c>
      <c r="H1025">
        <v>4.9424384017415504</v>
      </c>
      <c r="I1025">
        <v>-21.767267837433099</v>
      </c>
      <c r="J1025">
        <v>6.9127312461999804</v>
      </c>
      <c r="M1025">
        <v>50.793251992102</v>
      </c>
      <c r="O1025">
        <v>25.461952568019701</v>
      </c>
      <c r="P1025">
        <v>8.3727530747398102</v>
      </c>
    </row>
    <row r="1026" spans="1:17" hidden="1" x14ac:dyDescent="0.3">
      <c r="A1026" t="s">
        <v>2211</v>
      </c>
      <c r="B1026" t="s">
        <v>2212</v>
      </c>
      <c r="C1026" t="s">
        <v>3127</v>
      </c>
      <c r="D1026" t="s">
        <v>311</v>
      </c>
      <c r="E1026">
        <v>2558.7019229849998</v>
      </c>
      <c r="F1026">
        <v>774.15</v>
      </c>
      <c r="G1026">
        <v>29.798024793699501</v>
      </c>
      <c r="H1026">
        <v>-7.2298907571947497</v>
      </c>
      <c r="I1026">
        <v>62.556625785436502</v>
      </c>
      <c r="J1026">
        <v>-7.7502575169874204</v>
      </c>
      <c r="K1026">
        <v>830.22863618645101</v>
      </c>
      <c r="L1026">
        <v>661.01410151364996</v>
      </c>
      <c r="M1026">
        <v>22.491152272049199</v>
      </c>
      <c r="N1026">
        <v>0.77088538606083001</v>
      </c>
      <c r="O1026">
        <v>24.9757798876186</v>
      </c>
      <c r="P1026">
        <v>89.047619047618994</v>
      </c>
      <c r="Q1026">
        <v>-4.8720338858227998E-2</v>
      </c>
    </row>
    <row r="1027" spans="1:17" hidden="1" x14ac:dyDescent="0.3">
      <c r="A1027" t="s">
        <v>2213</v>
      </c>
      <c r="B1027" t="s">
        <v>2214</v>
      </c>
      <c r="C1027" t="s">
        <v>3127</v>
      </c>
      <c r="D1027" t="s">
        <v>261</v>
      </c>
      <c r="E1027">
        <v>2557.5035312999998</v>
      </c>
      <c r="F1027">
        <v>1693</v>
      </c>
      <c r="G1027">
        <v>19.648549796988299</v>
      </c>
      <c r="H1027">
        <v>23.8550690790997</v>
      </c>
      <c r="I1027">
        <v>1.29644792646247</v>
      </c>
      <c r="J1027">
        <v>5.67259138298129</v>
      </c>
      <c r="K1027">
        <v>1611.5069699682001</v>
      </c>
      <c r="L1027">
        <v>1528.71226088246</v>
      </c>
      <c r="M1027">
        <v>59.690178992520998</v>
      </c>
      <c r="N1027">
        <v>1.4791648549255101</v>
      </c>
      <c r="O1027">
        <v>15.4873006497342</v>
      </c>
      <c r="P1027">
        <v>49.5715169184556</v>
      </c>
      <c r="Q1027">
        <v>2.531531965037E-2</v>
      </c>
    </row>
    <row r="1028" spans="1:17" hidden="1" x14ac:dyDescent="0.3">
      <c r="A1028" t="s">
        <v>2215</v>
      </c>
      <c r="B1028" t="s">
        <v>2216</v>
      </c>
      <c r="C1028" t="s">
        <v>3127</v>
      </c>
      <c r="D1028" t="s">
        <v>240</v>
      </c>
      <c r="E1028">
        <v>2549.8000000000002</v>
      </c>
      <c r="F1028">
        <v>579.5</v>
      </c>
      <c r="G1028">
        <v>95.589406847755001</v>
      </c>
      <c r="H1028">
        <v>-7.8772515533650704</v>
      </c>
      <c r="I1028">
        <v>59.4194247807906</v>
      </c>
      <c r="J1028">
        <v>-3.8776109859779102</v>
      </c>
      <c r="K1028">
        <v>603.86448643698395</v>
      </c>
      <c r="L1028">
        <v>457.46149339324597</v>
      </c>
      <c r="M1028">
        <v>26.191753930118502</v>
      </c>
      <c r="N1028">
        <v>0.48600431291093499</v>
      </c>
      <c r="O1028">
        <v>30.767903364969701</v>
      </c>
      <c r="P1028">
        <v>135.85673585673501</v>
      </c>
      <c r="Q1028">
        <v>0.183495566082502</v>
      </c>
    </row>
    <row r="1029" spans="1:17" hidden="1" x14ac:dyDescent="0.3">
      <c r="A1029" t="s">
        <v>2217</v>
      </c>
      <c r="B1029" t="s">
        <v>2218</v>
      </c>
      <c r="C1029" t="s">
        <v>3127</v>
      </c>
      <c r="D1029" t="s">
        <v>294</v>
      </c>
      <c r="E1029">
        <v>2548.597168453</v>
      </c>
      <c r="F1029">
        <v>1.99</v>
      </c>
      <c r="G1029">
        <v>93.944415710163398</v>
      </c>
      <c r="H1029">
        <v>-21.785636719701799</v>
      </c>
      <c r="I1029">
        <v>9.3790556919786496</v>
      </c>
      <c r="J1029">
        <v>-3.6530577614246802</v>
      </c>
      <c r="K1029">
        <v>2.3333196643169298</v>
      </c>
      <c r="L1029">
        <v>2.1721501783856199</v>
      </c>
      <c r="M1029">
        <v>23.3703385665399</v>
      </c>
      <c r="N1029">
        <v>0.70024195210097295</v>
      </c>
      <c r="O1029">
        <v>117.58793969849199</v>
      </c>
      <c r="P1029">
        <v>121.111111111111</v>
      </c>
      <c r="Q1029">
        <v>4.0582327167313997E-2</v>
      </c>
    </row>
    <row r="1030" spans="1:17" hidden="1" x14ac:dyDescent="0.3">
      <c r="A1030" t="s">
        <v>2219</v>
      </c>
      <c r="B1030" t="s">
        <v>2220</v>
      </c>
      <c r="C1030" t="s">
        <v>3127</v>
      </c>
      <c r="D1030" t="s">
        <v>397</v>
      </c>
      <c r="E1030">
        <v>2545.16898864</v>
      </c>
      <c r="F1030">
        <v>1960.8</v>
      </c>
      <c r="G1030">
        <v>369.30121192909399</v>
      </c>
      <c r="H1030">
        <v>14.155312849122</v>
      </c>
      <c r="I1030">
        <v>157.97529245250001</v>
      </c>
      <c r="J1030">
        <v>6.0708974772364304</v>
      </c>
      <c r="K1030">
        <v>1679.25645268884</v>
      </c>
      <c r="L1030">
        <v>1208.71714359065</v>
      </c>
      <c r="M1030">
        <v>78.5825275728658</v>
      </c>
      <c r="N1030">
        <v>3.8105278559615199</v>
      </c>
      <c r="O1030">
        <v>3.0701754385964799</v>
      </c>
      <c r="P1030">
        <v>409.29870129870102</v>
      </c>
      <c r="Q1030">
        <v>0.13407401614203601</v>
      </c>
    </row>
    <row r="1031" spans="1:17" hidden="1" x14ac:dyDescent="0.3">
      <c r="A1031" t="s">
        <v>2221</v>
      </c>
      <c r="B1031" t="s">
        <v>2222</v>
      </c>
      <c r="C1031" t="s">
        <v>3127</v>
      </c>
      <c r="D1031" t="s">
        <v>412</v>
      </c>
      <c r="E1031">
        <v>2528.2285525000002</v>
      </c>
      <c r="F1031">
        <v>1475.95</v>
      </c>
      <c r="G1031">
        <v>190.65199538285901</v>
      </c>
      <c r="H1031">
        <v>-1.1503137971860899</v>
      </c>
      <c r="I1031">
        <v>57.4799703150874</v>
      </c>
      <c r="J1031">
        <v>-12.841048782749001</v>
      </c>
      <c r="K1031">
        <v>1590.81734600918</v>
      </c>
      <c r="L1031">
        <v>1307.9188430404899</v>
      </c>
      <c r="M1031">
        <v>26.156258771703399</v>
      </c>
      <c r="N1031">
        <v>0.86009960278719599</v>
      </c>
      <c r="O1031">
        <v>47.647278024323199</v>
      </c>
      <c r="P1031">
        <v>239.29885057471199</v>
      </c>
      <c r="Q1031">
        <v>0.244633355399719</v>
      </c>
    </row>
    <row r="1032" spans="1:17" x14ac:dyDescent="0.3">
      <c r="A1032" t="s">
        <v>2223</v>
      </c>
      <c r="B1032" t="s">
        <v>2224</v>
      </c>
      <c r="C1032" t="s">
        <v>3114</v>
      </c>
      <c r="D1032" t="s">
        <v>377</v>
      </c>
      <c r="E1032">
        <v>2525.3662880400002</v>
      </c>
      <c r="F1032">
        <v>1792.65</v>
      </c>
      <c r="G1032">
        <v>-35.6489294217767</v>
      </c>
      <c r="H1032">
        <v>-6.3175412019880497</v>
      </c>
      <c r="I1032">
        <v>-8.02720238076515</v>
      </c>
      <c r="J1032">
        <v>0.20118612307022599</v>
      </c>
      <c r="K1032">
        <v>1967.9381592080999</v>
      </c>
      <c r="L1032">
        <v>1960.9076210819701</v>
      </c>
      <c r="M1032">
        <v>28.8664756541631</v>
      </c>
      <c r="N1032">
        <v>0.47810787399858001</v>
      </c>
      <c r="O1032">
        <v>42.802554876858203</v>
      </c>
      <c r="P1032">
        <v>17.090137165251399</v>
      </c>
      <c r="Q1032">
        <v>-7.5818366633937997E-2</v>
      </c>
    </row>
    <row r="1033" spans="1:17" hidden="1" x14ac:dyDescent="0.3">
      <c r="A1033" t="s">
        <v>2225</v>
      </c>
      <c r="B1033" t="s">
        <v>2226</v>
      </c>
      <c r="C1033" t="s">
        <v>3127</v>
      </c>
      <c r="D1033" t="s">
        <v>217</v>
      </c>
      <c r="E1033">
        <v>2516.38588854</v>
      </c>
      <c r="F1033">
        <v>668.05</v>
      </c>
      <c r="G1033">
        <v>7.39871904159435</v>
      </c>
      <c r="H1033">
        <v>9.5374639579706493</v>
      </c>
      <c r="I1033">
        <v>6.5070538017430204</v>
      </c>
      <c r="J1033">
        <v>-9.3801918323540292</v>
      </c>
      <c r="K1033">
        <v>643.28503432660898</v>
      </c>
      <c r="L1033">
        <v>591.082480304672</v>
      </c>
      <c r="M1033">
        <v>43.688486754713502</v>
      </c>
      <c r="N1033">
        <v>2.2923658823802699</v>
      </c>
      <c r="O1033">
        <v>21.667539854801198</v>
      </c>
      <c r="P1033">
        <v>41.206932995138402</v>
      </c>
      <c r="Q1033">
        <v>6.3487084598532001E-2</v>
      </c>
    </row>
    <row r="1034" spans="1:17" x14ac:dyDescent="0.3">
      <c r="A1034" t="s">
        <v>2227</v>
      </c>
      <c r="B1034" t="s">
        <v>2228</v>
      </c>
      <c r="C1034" t="s">
        <v>3122</v>
      </c>
      <c r="D1034" t="s">
        <v>1277</v>
      </c>
      <c r="E1034">
        <v>2512.318332495</v>
      </c>
      <c r="F1034">
        <v>300.35000000000002</v>
      </c>
      <c r="G1034">
        <v>-65.060628704110002</v>
      </c>
      <c r="H1034">
        <v>3.1859499576646799</v>
      </c>
      <c r="I1034">
        <v>-20.3210262277819</v>
      </c>
      <c r="J1034">
        <v>2.1728294296981701</v>
      </c>
      <c r="K1034">
        <v>324.51937750486098</v>
      </c>
      <c r="L1034">
        <v>374.64590155532102</v>
      </c>
      <c r="M1034">
        <v>47.334535124950001</v>
      </c>
      <c r="N1034">
        <v>1.3575042512356501</v>
      </c>
      <c r="O1034">
        <v>76.137809092553994</v>
      </c>
      <c r="P1034">
        <v>11.992010681221499</v>
      </c>
      <c r="Q1034">
        <v>-5.1689731796853003E-2</v>
      </c>
    </row>
    <row r="1035" spans="1:17" hidden="1" x14ac:dyDescent="0.3">
      <c r="A1035" t="s">
        <v>2229</v>
      </c>
      <c r="B1035" t="s">
        <v>2230</v>
      </c>
      <c r="C1035" t="s">
        <v>3127</v>
      </c>
      <c r="D1035" t="s">
        <v>267</v>
      </c>
      <c r="E1035">
        <v>2511.4870092000001</v>
      </c>
      <c r="F1035">
        <v>367.9</v>
      </c>
      <c r="G1035">
        <v>-57.203778219241798</v>
      </c>
      <c r="H1035">
        <v>-7.6791049256207398</v>
      </c>
      <c r="I1035">
        <v>-26.303966023675098</v>
      </c>
      <c r="J1035">
        <v>-2.1888310063391998</v>
      </c>
      <c r="K1035">
        <v>392.76358591302198</v>
      </c>
      <c r="L1035">
        <v>446.76294870267901</v>
      </c>
      <c r="M1035">
        <v>14.452330497551101</v>
      </c>
      <c r="N1035">
        <v>0.58274693179038095</v>
      </c>
      <c r="O1035">
        <v>57.053547159554199</v>
      </c>
      <c r="P1035">
        <v>5.1142857142857103</v>
      </c>
      <c r="Q1035">
        <v>-0.210840332690821</v>
      </c>
    </row>
    <row r="1036" spans="1:17" hidden="1" x14ac:dyDescent="0.3">
      <c r="A1036" t="s">
        <v>2231</v>
      </c>
      <c r="B1036" t="s">
        <v>2232</v>
      </c>
      <c r="C1036" t="s">
        <v>3127</v>
      </c>
      <c r="D1036" t="s">
        <v>120</v>
      </c>
      <c r="E1036">
        <v>2503.1250817199998</v>
      </c>
      <c r="F1036">
        <v>193.56</v>
      </c>
      <c r="G1036">
        <v>-0.242105237013266</v>
      </c>
      <c r="H1036">
        <v>7.5578070270186997</v>
      </c>
      <c r="I1036">
        <v>21.705258900534801</v>
      </c>
      <c r="J1036">
        <v>0.80264682542744203</v>
      </c>
      <c r="K1036">
        <v>183.823896470341</v>
      </c>
      <c r="L1036">
        <v>165.54926506385601</v>
      </c>
      <c r="M1036">
        <v>41.494880699527798</v>
      </c>
      <c r="N1036">
        <v>0.70929779600960097</v>
      </c>
      <c r="O1036">
        <v>10.560033064682701</v>
      </c>
      <c r="P1036">
        <v>68.313043478260795</v>
      </c>
    </row>
    <row r="1037" spans="1:17" hidden="1" x14ac:dyDescent="0.3">
      <c r="A1037" t="s">
        <v>2233</v>
      </c>
      <c r="B1037" t="s">
        <v>2234</v>
      </c>
      <c r="C1037" t="s">
        <v>3127</v>
      </c>
      <c r="D1037" t="s">
        <v>120</v>
      </c>
      <c r="E1037">
        <v>2501.3633378159998</v>
      </c>
      <c r="F1037">
        <v>185.36</v>
      </c>
      <c r="G1037">
        <v>57.271115544325902</v>
      </c>
      <c r="H1037">
        <v>10.626706214830101</v>
      </c>
      <c r="I1037">
        <v>27.619502235559501</v>
      </c>
      <c r="J1037">
        <v>-4.2280383364052501</v>
      </c>
      <c r="K1037">
        <v>180.845561715711</v>
      </c>
      <c r="L1037">
        <v>158.118380746442</v>
      </c>
      <c r="M1037">
        <v>41.543299256382703</v>
      </c>
      <c r="N1037">
        <v>1.9965745286760299</v>
      </c>
      <c r="O1037">
        <v>15.990504963314599</v>
      </c>
      <c r="P1037">
        <v>85.36</v>
      </c>
      <c r="Q1037">
        <v>0.184917223596127</v>
      </c>
    </row>
    <row r="1038" spans="1:17" hidden="1" x14ac:dyDescent="0.3">
      <c r="A1038" t="s">
        <v>2235</v>
      </c>
      <c r="B1038" t="s">
        <v>2236</v>
      </c>
      <c r="C1038" t="s">
        <v>3127</v>
      </c>
      <c r="D1038" t="s">
        <v>48</v>
      </c>
      <c r="E1038">
        <v>2498.8800684399998</v>
      </c>
      <c r="F1038">
        <v>2304.4</v>
      </c>
      <c r="G1038">
        <v>-0.42944804772343298</v>
      </c>
      <c r="H1038">
        <v>-8.9929149740062595</v>
      </c>
      <c r="I1038">
        <v>-32.682615542183001</v>
      </c>
      <c r="J1038">
        <v>3.7305786115857398</v>
      </c>
      <c r="K1038">
        <v>2532.2681665658702</v>
      </c>
      <c r="L1038">
        <v>2545.6893699799002</v>
      </c>
      <c r="M1038">
        <v>40.331723051357798</v>
      </c>
      <c r="N1038">
        <v>0.87633451497790804</v>
      </c>
      <c r="O1038">
        <v>60.905224787363302</v>
      </c>
      <c r="P1038">
        <v>34.367346938775498</v>
      </c>
      <c r="Q1038">
        <v>8.3700221874459996E-2</v>
      </c>
    </row>
    <row r="1039" spans="1:17" x14ac:dyDescent="0.3">
      <c r="A1039" t="s">
        <v>2237</v>
      </c>
      <c r="B1039" t="s">
        <v>2238</v>
      </c>
      <c r="C1039" t="s">
        <v>3118</v>
      </c>
      <c r="D1039" t="s">
        <v>267</v>
      </c>
      <c r="E1039">
        <v>2496.7261760000001</v>
      </c>
      <c r="F1039">
        <v>257.60000000000002</v>
      </c>
      <c r="G1039">
        <v>-28.431547834830301</v>
      </c>
      <c r="H1039">
        <v>-11.1662388844581</v>
      </c>
      <c r="I1039">
        <v>-25.784997530645601</v>
      </c>
      <c r="J1039">
        <v>-2.1039631068839002</v>
      </c>
      <c r="K1039">
        <v>290.680265760319</v>
      </c>
      <c r="L1039">
        <v>301.17660292774599</v>
      </c>
      <c r="M1039">
        <v>21.1047240138682</v>
      </c>
      <c r="N1039">
        <v>0.96193594603440402</v>
      </c>
      <c r="O1039">
        <v>55.881211180124197</v>
      </c>
      <c r="P1039">
        <v>6.18301731244848</v>
      </c>
      <c r="Q1039">
        <v>6.7618477778544003E-2</v>
      </c>
    </row>
    <row r="1040" spans="1:17" hidden="1" x14ac:dyDescent="0.3">
      <c r="A1040" t="s">
        <v>2239</v>
      </c>
      <c r="B1040" t="s">
        <v>2240</v>
      </c>
      <c r="C1040" t="s">
        <v>3127</v>
      </c>
      <c r="D1040" t="s">
        <v>137</v>
      </c>
      <c r="E1040">
        <v>2490.9606749999998</v>
      </c>
      <c r="F1040">
        <v>445.65</v>
      </c>
      <c r="G1040">
        <v>-37.606807941140602</v>
      </c>
      <c r="H1040">
        <v>-8.4122062937740605</v>
      </c>
      <c r="I1040">
        <v>-8.1043014091010903</v>
      </c>
      <c r="J1040">
        <v>-1.26100536937228</v>
      </c>
      <c r="K1040">
        <v>462.74869748142902</v>
      </c>
      <c r="L1040">
        <v>450.47426610058398</v>
      </c>
      <c r="M1040">
        <v>31.942364384298401</v>
      </c>
      <c r="N1040">
        <v>0.61711631108533904</v>
      </c>
      <c r="O1040">
        <v>29.249410972736399</v>
      </c>
      <c r="P1040">
        <v>37.123076923076901</v>
      </c>
      <c r="Q1040">
        <v>0.21561303467936199</v>
      </c>
    </row>
    <row r="1041" spans="1:17" x14ac:dyDescent="0.3">
      <c r="A1041" t="s">
        <v>2241</v>
      </c>
      <c r="B1041" t="s">
        <v>2242</v>
      </c>
      <c r="C1041" t="s">
        <v>3118</v>
      </c>
      <c r="D1041" t="s">
        <v>1655</v>
      </c>
      <c r="E1041">
        <v>2488.120782</v>
      </c>
      <c r="F1041">
        <v>602</v>
      </c>
      <c r="G1041">
        <v>-43.135427952594803</v>
      </c>
      <c r="H1041">
        <v>-4.1436642812597304</v>
      </c>
      <c r="I1041">
        <v>-31.799009029844999</v>
      </c>
      <c r="J1041">
        <v>-2.0573184055267402</v>
      </c>
      <c r="K1041">
        <v>623.55158285719006</v>
      </c>
      <c r="L1041">
        <v>668.93156204133095</v>
      </c>
      <c r="M1041">
        <v>31.433535033937801</v>
      </c>
      <c r="N1041">
        <v>0.36377327426258599</v>
      </c>
      <c r="O1041">
        <v>50.332225913621201</v>
      </c>
      <c r="P1041">
        <v>11.234294161123399</v>
      </c>
    </row>
    <row r="1042" spans="1:17" hidden="1" x14ac:dyDescent="0.3">
      <c r="A1042" t="s">
        <v>2243</v>
      </c>
      <c r="B1042" t="s">
        <v>2244</v>
      </c>
      <c r="C1042" t="s">
        <v>3127</v>
      </c>
      <c r="D1042" t="s">
        <v>51</v>
      </c>
      <c r="E1042">
        <v>2477.3416579499999</v>
      </c>
      <c r="F1042">
        <v>292.64999999999998</v>
      </c>
      <c r="G1042">
        <v>122.854662992901</v>
      </c>
      <c r="H1042">
        <v>-13.026376017965701</v>
      </c>
      <c r="I1042">
        <v>35.565459769027903</v>
      </c>
      <c r="J1042">
        <v>-1.19151076581213</v>
      </c>
      <c r="K1042">
        <v>321.63736149053602</v>
      </c>
      <c r="L1042">
        <v>252.342953713127</v>
      </c>
      <c r="M1042">
        <v>27.740960986661101</v>
      </c>
      <c r="N1042">
        <v>0.46358141122108998</v>
      </c>
      <c r="O1042">
        <v>35.998633179565999</v>
      </c>
      <c r="P1042">
        <v>158.29655781112001</v>
      </c>
      <c r="Q1042">
        <v>7.7920639446683995E-2</v>
      </c>
    </row>
    <row r="1043" spans="1:17" hidden="1" x14ac:dyDescent="0.3">
      <c r="A1043" t="s">
        <v>2245</v>
      </c>
      <c r="B1043" t="s">
        <v>2246</v>
      </c>
      <c r="C1043" t="s">
        <v>3127</v>
      </c>
      <c r="D1043" t="s">
        <v>377</v>
      </c>
      <c r="E1043">
        <v>2473.6449313749999</v>
      </c>
      <c r="F1043">
        <v>1036.1500000000001</v>
      </c>
      <c r="G1043">
        <v>-2.31430354650738</v>
      </c>
      <c r="H1043">
        <v>4.5050354083934296</v>
      </c>
      <c r="I1043">
        <v>8.8266694482249495</v>
      </c>
      <c r="J1043">
        <v>-3.15551086387778</v>
      </c>
      <c r="K1043">
        <v>992.84276551580501</v>
      </c>
      <c r="L1043">
        <v>945.19223767719802</v>
      </c>
      <c r="M1043">
        <v>30.9013343695038</v>
      </c>
      <c r="N1043">
        <v>0.33665557048467598</v>
      </c>
      <c r="O1043">
        <v>39.941128215026701</v>
      </c>
      <c r="P1043">
        <v>38.763894468996902</v>
      </c>
      <c r="Q1043">
        <v>3.0650465021827999E-2</v>
      </c>
    </row>
    <row r="1044" spans="1:17" hidden="1" x14ac:dyDescent="0.3">
      <c r="A1044" t="s">
        <v>2247</v>
      </c>
      <c r="B1044" t="s">
        <v>2248</v>
      </c>
      <c r="C1044" t="s">
        <v>3127</v>
      </c>
      <c r="D1044" t="s">
        <v>594</v>
      </c>
      <c r="E1044">
        <v>2455.4291625599999</v>
      </c>
      <c r="F1044">
        <v>541.20000000000005</v>
      </c>
      <c r="G1044">
        <v>-23.438856397593501</v>
      </c>
      <c r="H1044">
        <v>18.7015423588491</v>
      </c>
      <c r="I1044">
        <v>8.1097058467774197</v>
      </c>
      <c r="J1044">
        <v>7.0054278231983798</v>
      </c>
      <c r="K1044">
        <v>506.37534095956198</v>
      </c>
      <c r="L1044">
        <v>499.56410216231899</v>
      </c>
      <c r="M1044">
        <v>65.541617464169605</v>
      </c>
      <c r="N1044">
        <v>1.7562474131455601</v>
      </c>
      <c r="O1044">
        <v>5.7280118255728096</v>
      </c>
      <c r="P1044">
        <v>32.12890625</v>
      </c>
      <c r="Q1044">
        <v>7.3005305673109998E-3</v>
      </c>
    </row>
    <row r="1045" spans="1:17" hidden="1" x14ac:dyDescent="0.3">
      <c r="A1045" t="s">
        <v>2249</v>
      </c>
      <c r="B1045" t="s">
        <v>2250</v>
      </c>
      <c r="C1045" t="s">
        <v>3127</v>
      </c>
      <c r="D1045" t="s">
        <v>594</v>
      </c>
      <c r="E1045">
        <v>2437.8507753599902</v>
      </c>
      <c r="F1045">
        <v>1705.2</v>
      </c>
      <c r="G1045">
        <v>207.876039641787</v>
      </c>
      <c r="H1045">
        <v>-10.2467496746747</v>
      </c>
      <c r="I1045">
        <v>6.4873451780998304</v>
      </c>
      <c r="J1045">
        <v>7.5820657509265503</v>
      </c>
      <c r="K1045">
        <v>1797.1671980410499</v>
      </c>
      <c r="L1045">
        <v>1573.0268707702301</v>
      </c>
      <c r="M1045">
        <v>38.722467151065601</v>
      </c>
      <c r="N1045">
        <v>0.73962088112774804</v>
      </c>
      <c r="O1045">
        <v>31.6795683790757</v>
      </c>
      <c r="P1045">
        <v>251.58762886597901</v>
      </c>
      <c r="Q1045">
        <v>0.25421601816670503</v>
      </c>
    </row>
    <row r="1046" spans="1:17" hidden="1" x14ac:dyDescent="0.3">
      <c r="A1046" t="s">
        <v>2251</v>
      </c>
      <c r="B1046" t="s">
        <v>2252</v>
      </c>
      <c r="C1046" t="s">
        <v>3127</v>
      </c>
      <c r="D1046" t="s">
        <v>1010</v>
      </c>
      <c r="E1046">
        <v>2430.8891567700002</v>
      </c>
      <c r="F1046">
        <v>933.15</v>
      </c>
      <c r="G1046">
        <v>301.42441724114599</v>
      </c>
      <c r="H1046">
        <v>-5.8718848682720104</v>
      </c>
      <c r="I1046">
        <v>166.05153166388601</v>
      </c>
      <c r="J1046">
        <v>-2.79892823082456</v>
      </c>
      <c r="K1046">
        <v>925.78587752985902</v>
      </c>
      <c r="L1046">
        <v>632.00281136181798</v>
      </c>
      <c r="M1046">
        <v>39.812582067655399</v>
      </c>
      <c r="N1046">
        <v>0.68206435738068605</v>
      </c>
      <c r="O1046">
        <v>27.525049563307</v>
      </c>
      <c r="P1046">
        <v>387.98535756308002</v>
      </c>
    </row>
    <row r="1047" spans="1:17" hidden="1" x14ac:dyDescent="0.3">
      <c r="A1047" t="s">
        <v>2253</v>
      </c>
      <c r="B1047" t="s">
        <v>2254</v>
      </c>
      <c r="C1047" t="s">
        <v>3127</v>
      </c>
      <c r="D1047" t="s">
        <v>250</v>
      </c>
      <c r="E1047">
        <v>2429.1010000000001</v>
      </c>
      <c r="F1047">
        <v>5168.3</v>
      </c>
      <c r="G1047">
        <v>58.944215654147698</v>
      </c>
      <c r="H1047">
        <v>8.6833863475024309</v>
      </c>
      <c r="I1047">
        <v>38.8347608656143</v>
      </c>
      <c r="J1047">
        <v>-2.4912929097677701</v>
      </c>
      <c r="K1047">
        <v>4679.0349551627196</v>
      </c>
      <c r="L1047">
        <v>3721.3085313438801</v>
      </c>
      <c r="M1047">
        <v>51.350452329638998</v>
      </c>
      <c r="N1047">
        <v>0.58815504697284104</v>
      </c>
      <c r="O1047">
        <v>11.0403807828492</v>
      </c>
      <c r="P1047">
        <v>104.393735664003</v>
      </c>
      <c r="Q1047">
        <v>0.199515880822074</v>
      </c>
    </row>
    <row r="1048" spans="1:17" hidden="1" x14ac:dyDescent="0.3">
      <c r="A1048" t="s">
        <v>2255</v>
      </c>
      <c r="B1048" t="s">
        <v>2256</v>
      </c>
      <c r="C1048" t="s">
        <v>3127</v>
      </c>
      <c r="D1048" t="s">
        <v>120</v>
      </c>
      <c r="E1048">
        <v>2426.7481561680002</v>
      </c>
      <c r="F1048">
        <v>45.78</v>
      </c>
      <c r="G1048">
        <v>-13.6813210826532</v>
      </c>
      <c r="H1048">
        <v>-10.0309001526273</v>
      </c>
      <c r="I1048">
        <v>7.6641475064822302</v>
      </c>
      <c r="J1048">
        <v>8.9689910942355997</v>
      </c>
      <c r="K1048">
        <v>48.4648441442897</v>
      </c>
      <c r="L1048">
        <v>43.683295467313201</v>
      </c>
      <c r="M1048">
        <v>46.814756648533603</v>
      </c>
      <c r="N1048">
        <v>0.87574029126594399</v>
      </c>
      <c r="O1048">
        <v>28.6588029707295</v>
      </c>
      <c r="P1048">
        <v>49.217731421121201</v>
      </c>
      <c r="Q1048">
        <v>0.121813912315822</v>
      </c>
    </row>
    <row r="1049" spans="1:17" hidden="1" x14ac:dyDescent="0.3">
      <c r="A1049" t="s">
        <v>2257</v>
      </c>
      <c r="B1049" t="s">
        <v>2258</v>
      </c>
      <c r="C1049" t="s">
        <v>3127</v>
      </c>
      <c r="D1049" t="s">
        <v>240</v>
      </c>
      <c r="E1049">
        <v>2421.5556272059998</v>
      </c>
      <c r="F1049">
        <v>127.83</v>
      </c>
      <c r="G1049">
        <v>77.7876095533572</v>
      </c>
      <c r="H1049">
        <v>-1.56021837435272</v>
      </c>
      <c r="I1049">
        <v>74.778125396937398</v>
      </c>
      <c r="J1049">
        <v>-12.394966646190699</v>
      </c>
      <c r="K1049">
        <v>119.31090592488199</v>
      </c>
      <c r="L1049">
        <v>89.341621387956096</v>
      </c>
      <c r="M1049">
        <v>49.149196091098197</v>
      </c>
      <c r="N1049">
        <v>0.71553098758477696</v>
      </c>
      <c r="O1049">
        <v>30.1650629742626</v>
      </c>
      <c r="P1049">
        <v>147.444831591173</v>
      </c>
    </row>
    <row r="1050" spans="1:17" x14ac:dyDescent="0.3">
      <c r="A1050" t="s">
        <v>2259</v>
      </c>
      <c r="B1050" t="s">
        <v>2260</v>
      </c>
      <c r="C1050" t="s">
        <v>3123</v>
      </c>
      <c r="D1050" t="s">
        <v>94</v>
      </c>
      <c r="E1050">
        <v>2413.56874174</v>
      </c>
      <c r="F1050">
        <v>560.9</v>
      </c>
      <c r="G1050">
        <v>-56.5065795027365</v>
      </c>
      <c r="H1050">
        <v>-18.0700877422058</v>
      </c>
      <c r="I1050">
        <v>-26.3132631591129</v>
      </c>
      <c r="J1050">
        <v>-16.135730644097499</v>
      </c>
      <c r="K1050">
        <v>675.22476381839499</v>
      </c>
      <c r="L1050">
        <v>747.78907840303805</v>
      </c>
      <c r="M1050">
        <v>9.2052251312222406</v>
      </c>
      <c r="N1050">
        <v>0.86917067437290996</v>
      </c>
      <c r="O1050">
        <v>58.459618470315498</v>
      </c>
      <c r="P1050">
        <v>4.8411214953270898</v>
      </c>
    </row>
    <row r="1051" spans="1:17" hidden="1" x14ac:dyDescent="0.3">
      <c r="A1051" t="s">
        <v>2261</v>
      </c>
      <c r="B1051" t="s">
        <v>2262</v>
      </c>
      <c r="C1051" t="s">
        <v>3127</v>
      </c>
      <c r="D1051" t="s">
        <v>125</v>
      </c>
      <c r="E1051">
        <v>2404.6180898980001</v>
      </c>
      <c r="F1051">
        <v>201.73</v>
      </c>
      <c r="G1051">
        <v>-27.841239960277999</v>
      </c>
      <c r="H1051">
        <v>6.0012959083428203</v>
      </c>
      <c r="I1051">
        <v>-12.501659793083</v>
      </c>
      <c r="J1051">
        <v>-4.0406250578133296</v>
      </c>
      <c r="K1051">
        <v>199.670154925026</v>
      </c>
      <c r="L1051">
        <v>196.35775838062099</v>
      </c>
      <c r="M1051">
        <v>33.981014936891803</v>
      </c>
      <c r="N1051">
        <v>1.05664491970728</v>
      </c>
      <c r="O1051">
        <v>43.632578198582202</v>
      </c>
      <c r="P1051">
        <v>34.6662216288384</v>
      </c>
      <c r="Q1051">
        <v>3.6924069568699001E-2</v>
      </c>
    </row>
    <row r="1052" spans="1:17" x14ac:dyDescent="0.3">
      <c r="A1052" t="s">
        <v>2263</v>
      </c>
      <c r="B1052" t="s">
        <v>2264</v>
      </c>
      <c r="C1052" t="s">
        <v>3121</v>
      </c>
      <c r="D1052" t="s">
        <v>444</v>
      </c>
      <c r="E1052">
        <v>2403.2161673599999</v>
      </c>
      <c r="F1052">
        <v>452.8</v>
      </c>
      <c r="G1052">
        <v>-34.436816228307897</v>
      </c>
      <c r="H1052">
        <v>-0.32778775452422299</v>
      </c>
      <c r="I1052">
        <v>-24.551440317697399</v>
      </c>
      <c r="J1052">
        <v>-0.32347398503959002</v>
      </c>
      <c r="K1052">
        <v>463.33099944528198</v>
      </c>
      <c r="L1052">
        <v>485.19755539654699</v>
      </c>
      <c r="M1052">
        <v>34.062951274555999</v>
      </c>
      <c r="N1052">
        <v>0.31032188105525399</v>
      </c>
      <c r="O1052">
        <v>28.533568904593601</v>
      </c>
      <c r="P1052">
        <v>7.5279031109000103</v>
      </c>
      <c r="Q1052">
        <v>-1.7111877808898002E-2</v>
      </c>
    </row>
    <row r="1053" spans="1:17" hidden="1" x14ac:dyDescent="0.3">
      <c r="A1053" t="s">
        <v>2265</v>
      </c>
      <c r="B1053" t="s">
        <v>2266</v>
      </c>
      <c r="C1053" t="s">
        <v>3127</v>
      </c>
      <c r="D1053" t="s">
        <v>21</v>
      </c>
      <c r="E1053">
        <v>2399.3094215900001</v>
      </c>
      <c r="F1053">
        <v>520.70000000000005</v>
      </c>
      <c r="G1053">
        <v>72.871721809962807</v>
      </c>
      <c r="H1053">
        <v>38.147170919681699</v>
      </c>
      <c r="I1053">
        <v>13.1463140746216</v>
      </c>
      <c r="J1053">
        <v>15.325435566722099</v>
      </c>
      <c r="K1053">
        <v>427.15547947918401</v>
      </c>
      <c r="L1053">
        <v>389.49766502002501</v>
      </c>
      <c r="M1053">
        <v>63.295733971172297</v>
      </c>
      <c r="N1053">
        <v>1.2249627935074501</v>
      </c>
      <c r="O1053">
        <v>32.657960437871999</v>
      </c>
      <c r="P1053">
        <v>101.04247104247101</v>
      </c>
      <c r="Q1053">
        <v>0.138846628485461</v>
      </c>
    </row>
    <row r="1054" spans="1:17" hidden="1" x14ac:dyDescent="0.3">
      <c r="A1054" t="s">
        <v>2267</v>
      </c>
      <c r="B1054" t="s">
        <v>2268</v>
      </c>
      <c r="C1054" t="s">
        <v>3127</v>
      </c>
      <c r="D1054" t="s">
        <v>149</v>
      </c>
      <c r="E1054">
        <v>2398.3492081899999</v>
      </c>
      <c r="F1054">
        <v>1319.05</v>
      </c>
      <c r="G1054">
        <v>375.32854269428998</v>
      </c>
      <c r="H1054">
        <v>-1.4805406067354301</v>
      </c>
      <c r="I1054">
        <v>45.823083320486099</v>
      </c>
      <c r="J1054">
        <v>7.5011674171907403</v>
      </c>
      <c r="K1054">
        <v>1292.2299252228299</v>
      </c>
      <c r="M1054">
        <v>55.169823077300499</v>
      </c>
      <c r="N1054">
        <v>0.87919191919191897</v>
      </c>
      <c r="O1054">
        <v>18.949243773928199</v>
      </c>
      <c r="P1054">
        <v>470.153447157985</v>
      </c>
    </row>
    <row r="1055" spans="1:17" hidden="1" x14ac:dyDescent="0.3">
      <c r="A1055" t="s">
        <v>2269</v>
      </c>
      <c r="B1055" t="s">
        <v>2270</v>
      </c>
      <c r="C1055" t="s">
        <v>3127</v>
      </c>
      <c r="D1055" t="s">
        <v>278</v>
      </c>
      <c r="E1055">
        <v>2394.5236252999998</v>
      </c>
      <c r="F1055">
        <v>445.4</v>
      </c>
      <c r="G1055">
        <v>49.832191898368698</v>
      </c>
      <c r="H1055">
        <v>-9.6443433306769695</v>
      </c>
      <c r="I1055">
        <v>-16.396182077180601</v>
      </c>
      <c r="J1055">
        <v>-5.1494958262838004</v>
      </c>
      <c r="K1055">
        <v>524.91160509257304</v>
      </c>
      <c r="L1055">
        <v>487.92381996052001</v>
      </c>
      <c r="M1055">
        <v>32.9884604757844</v>
      </c>
      <c r="N1055">
        <v>1.0895991180970399</v>
      </c>
      <c r="O1055">
        <v>104.04131118095999</v>
      </c>
      <c r="P1055">
        <v>90.341880341880298</v>
      </c>
      <c r="Q1055">
        <v>0.17255946329038499</v>
      </c>
    </row>
    <row r="1056" spans="1:17" hidden="1" x14ac:dyDescent="0.3">
      <c r="A1056" t="s">
        <v>2271</v>
      </c>
      <c r="B1056" t="s">
        <v>2272</v>
      </c>
      <c r="C1056" t="s">
        <v>3127</v>
      </c>
      <c r="D1056" t="s">
        <v>406</v>
      </c>
      <c r="E1056">
        <v>2391.114755475</v>
      </c>
      <c r="F1056">
        <v>821.75</v>
      </c>
      <c r="G1056">
        <v>32.164375854505501</v>
      </c>
      <c r="H1056">
        <v>-2.8482889186590001</v>
      </c>
      <c r="I1056">
        <v>34.762596523808</v>
      </c>
      <c r="J1056">
        <v>3.5727115086070902</v>
      </c>
      <c r="K1056">
        <v>836.95112906083</v>
      </c>
      <c r="L1056">
        <v>728.41647107861399</v>
      </c>
      <c r="M1056">
        <v>49.434988616272598</v>
      </c>
      <c r="N1056">
        <v>0.41339724298506803</v>
      </c>
      <c r="O1056">
        <v>31.944021904472098</v>
      </c>
      <c r="P1056">
        <v>76.492697594501706</v>
      </c>
      <c r="Q1056">
        <v>6.0601260421759E-2</v>
      </c>
    </row>
    <row r="1057" spans="1:17" hidden="1" x14ac:dyDescent="0.3">
      <c r="A1057" t="s">
        <v>2273</v>
      </c>
      <c r="B1057" t="s">
        <v>2274</v>
      </c>
      <c r="C1057" t="s">
        <v>3127</v>
      </c>
      <c r="D1057" t="s">
        <v>890</v>
      </c>
      <c r="E1057">
        <v>2380.5</v>
      </c>
      <c r="F1057">
        <v>396.75</v>
      </c>
      <c r="G1057">
        <v>-37.637190718560198</v>
      </c>
      <c r="H1057">
        <v>-12.6616303736071</v>
      </c>
      <c r="I1057">
        <v>-18.1502631550456</v>
      </c>
      <c r="J1057">
        <v>-5.5900973300432</v>
      </c>
      <c r="M1057">
        <v>27.133837518064201</v>
      </c>
      <c r="O1057">
        <v>49.640831758033997</v>
      </c>
      <c r="P1057">
        <v>10.870476456615799</v>
      </c>
    </row>
    <row r="1058" spans="1:17" hidden="1" x14ac:dyDescent="0.3">
      <c r="A1058" t="s">
        <v>2275</v>
      </c>
      <c r="B1058" t="s">
        <v>2276</v>
      </c>
      <c r="C1058" t="s">
        <v>3127</v>
      </c>
      <c r="D1058" t="s">
        <v>261</v>
      </c>
      <c r="E1058">
        <v>2380.3654729750001</v>
      </c>
      <c r="F1058">
        <v>1594.75</v>
      </c>
      <c r="G1058">
        <v>-12.1966139360208</v>
      </c>
      <c r="H1058">
        <v>-11.151586824156499</v>
      </c>
      <c r="I1058">
        <v>-13.2068553052213</v>
      </c>
      <c r="J1058">
        <v>-2.02785472604576</v>
      </c>
      <c r="K1058">
        <v>1722.2179165612499</v>
      </c>
      <c r="L1058">
        <v>1706.1226203434801</v>
      </c>
      <c r="M1058">
        <v>24.058162156004698</v>
      </c>
      <c r="N1058">
        <v>0.73079800310977605</v>
      </c>
      <c r="O1058">
        <v>33.4002194701363</v>
      </c>
      <c r="P1058">
        <v>21.736641221374001</v>
      </c>
      <c r="Q1058">
        <v>2.0228533100821001E-2</v>
      </c>
    </row>
    <row r="1059" spans="1:17" hidden="1" x14ac:dyDescent="0.3">
      <c r="A1059" t="s">
        <v>2277</v>
      </c>
      <c r="B1059" t="s">
        <v>2278</v>
      </c>
      <c r="C1059" t="s">
        <v>3127</v>
      </c>
      <c r="D1059" t="s">
        <v>51</v>
      </c>
      <c r="E1059">
        <v>2380.1575032000001</v>
      </c>
      <c r="F1059">
        <v>258.60000000000002</v>
      </c>
      <c r="G1059">
        <v>43.526373905983</v>
      </c>
      <c r="H1059">
        <v>-2.8317138961750401</v>
      </c>
      <c r="I1059">
        <v>9.4928646954169196</v>
      </c>
      <c r="J1059">
        <v>-1.9413424020666299</v>
      </c>
      <c r="K1059">
        <v>263.17792316615902</v>
      </c>
      <c r="L1059">
        <v>232.777184166485</v>
      </c>
      <c r="M1059">
        <v>35.075183716681998</v>
      </c>
      <c r="N1059">
        <v>0.43393202343089998</v>
      </c>
      <c r="O1059">
        <v>17.1693735498839</v>
      </c>
      <c r="P1059">
        <v>82.112676056338003</v>
      </c>
      <c r="Q1059">
        <v>0.113594383020517</v>
      </c>
    </row>
    <row r="1060" spans="1:17" hidden="1" x14ac:dyDescent="0.3">
      <c r="A1060" t="s">
        <v>2279</v>
      </c>
      <c r="B1060" t="s">
        <v>2280</v>
      </c>
      <c r="C1060" t="s">
        <v>3127</v>
      </c>
      <c r="D1060" t="s">
        <v>2281</v>
      </c>
      <c r="E1060">
        <v>2369.6070805700001</v>
      </c>
      <c r="F1060">
        <v>4798.8999999999996</v>
      </c>
      <c r="G1060">
        <v>36.999287084000301</v>
      </c>
      <c r="H1060">
        <v>-12.639495027746101</v>
      </c>
      <c r="I1060">
        <v>21.700278803980598</v>
      </c>
      <c r="J1060">
        <v>-12.122842679894299</v>
      </c>
      <c r="K1060">
        <v>5371.9036612759501</v>
      </c>
      <c r="L1060">
        <v>4565.9780662027797</v>
      </c>
      <c r="M1060">
        <v>21.4671709495965</v>
      </c>
      <c r="N1060">
        <v>0.75233566433566401</v>
      </c>
      <c r="O1060">
        <v>34.259934568338501</v>
      </c>
      <c r="P1060">
        <v>74.505454545454498</v>
      </c>
      <c r="Q1060">
        <v>0.14632797535703199</v>
      </c>
    </row>
    <row r="1061" spans="1:17" hidden="1" x14ac:dyDescent="0.3">
      <c r="A1061" t="s">
        <v>2282</v>
      </c>
      <c r="B1061" t="s">
        <v>2283</v>
      </c>
      <c r="C1061" t="s">
        <v>3127</v>
      </c>
      <c r="D1061" t="s">
        <v>508</v>
      </c>
      <c r="E1061">
        <v>2363.152</v>
      </c>
      <c r="F1061">
        <v>134.27000000000001</v>
      </c>
      <c r="G1061">
        <v>114.979382146392</v>
      </c>
      <c r="H1061">
        <v>-2.6735150154086802</v>
      </c>
      <c r="I1061">
        <v>1.7497350150526201</v>
      </c>
      <c r="J1061">
        <v>0.93209336069141302</v>
      </c>
      <c r="K1061">
        <v>143.59529876893299</v>
      </c>
      <c r="L1061">
        <v>123.64130140288999</v>
      </c>
      <c r="M1061">
        <v>38.504852874830398</v>
      </c>
      <c r="N1061">
        <v>0.48319589928665502</v>
      </c>
      <c r="O1061">
        <v>38.899232888954998</v>
      </c>
      <c r="P1061">
        <v>143.905540417802</v>
      </c>
      <c r="Q1061">
        <v>3.7069346364835998E-2</v>
      </c>
    </row>
    <row r="1062" spans="1:17" hidden="1" x14ac:dyDescent="0.3">
      <c r="A1062" t="s">
        <v>2284</v>
      </c>
      <c r="B1062" t="s">
        <v>2285</v>
      </c>
      <c r="C1062" t="s">
        <v>3127</v>
      </c>
      <c r="D1062" t="s">
        <v>48</v>
      </c>
      <c r="E1062">
        <v>2357.1008928599999</v>
      </c>
      <c r="F1062">
        <v>594.6</v>
      </c>
      <c r="G1062">
        <v>-44.583362067614303</v>
      </c>
      <c r="H1062">
        <v>-0.39387510093224598</v>
      </c>
      <c r="I1062">
        <v>-19.603927221228101</v>
      </c>
      <c r="J1062">
        <v>1.20135713245739</v>
      </c>
      <c r="K1062">
        <v>649.64325523942205</v>
      </c>
      <c r="L1062">
        <v>679.96383728855801</v>
      </c>
      <c r="M1062">
        <v>41.562538312037503</v>
      </c>
      <c r="N1062">
        <v>1.4270906646127901</v>
      </c>
      <c r="O1062">
        <v>35.7214934409687</v>
      </c>
      <c r="P1062">
        <v>5.1644853201273397</v>
      </c>
      <c r="Q1062">
        <v>-7.9852778627189994E-3</v>
      </c>
    </row>
    <row r="1063" spans="1:17" x14ac:dyDescent="0.3">
      <c r="A1063" t="s">
        <v>2286</v>
      </c>
      <c r="B1063" t="s">
        <v>2287</v>
      </c>
      <c r="C1063" t="s">
        <v>3129</v>
      </c>
      <c r="D1063" t="s">
        <v>1981</v>
      </c>
      <c r="E1063">
        <v>2356.8078771199998</v>
      </c>
      <c r="F1063">
        <v>12.8</v>
      </c>
      <c r="G1063">
        <v>-52.093381617956403</v>
      </c>
      <c r="H1063">
        <v>-7.2417836262304798</v>
      </c>
      <c r="I1063">
        <v>-35.158521378509498</v>
      </c>
      <c r="J1063">
        <v>-3.4736575820244999</v>
      </c>
      <c r="K1063">
        <v>13.9414939161523</v>
      </c>
      <c r="L1063">
        <v>15.8283665331821</v>
      </c>
      <c r="M1063">
        <v>26.849745184382101</v>
      </c>
      <c r="N1063">
        <v>0.645569354251324</v>
      </c>
      <c r="O1063">
        <v>103.515625</v>
      </c>
      <c r="P1063">
        <v>5.1766639276910498</v>
      </c>
      <c r="Q1063">
        <v>-2.180286489832E-2</v>
      </c>
    </row>
    <row r="1064" spans="1:17" hidden="1" x14ac:dyDescent="0.3">
      <c r="A1064" t="s">
        <v>2288</v>
      </c>
      <c r="B1064" t="s">
        <v>2289</v>
      </c>
      <c r="C1064" t="s">
        <v>3127</v>
      </c>
      <c r="D1064" t="s">
        <v>120</v>
      </c>
      <c r="E1064">
        <v>2352.7623680000002</v>
      </c>
      <c r="F1064">
        <v>487.3</v>
      </c>
      <c r="G1064">
        <v>-14.8014449253611</v>
      </c>
      <c r="H1064">
        <v>-10.965702953833199</v>
      </c>
      <c r="I1064">
        <v>-23.023958934067199</v>
      </c>
      <c r="J1064">
        <v>-2.8403764932978701</v>
      </c>
      <c r="K1064">
        <v>558.72135603487402</v>
      </c>
      <c r="L1064">
        <v>547.92640526714194</v>
      </c>
      <c r="M1064">
        <v>24.2619699760812</v>
      </c>
      <c r="N1064">
        <v>0.68967139930627697</v>
      </c>
      <c r="O1064">
        <v>49.764005745947003</v>
      </c>
      <c r="P1064">
        <v>15.672660376238801</v>
      </c>
      <c r="Q1064">
        <v>-5.7443917210639999E-3</v>
      </c>
    </row>
    <row r="1065" spans="1:17" hidden="1" x14ac:dyDescent="0.3">
      <c r="A1065" t="s">
        <v>2290</v>
      </c>
      <c r="B1065" t="s">
        <v>2291</v>
      </c>
      <c r="C1065" t="s">
        <v>3127</v>
      </c>
      <c r="D1065" t="s">
        <v>1148</v>
      </c>
      <c r="E1065">
        <v>2349.6069419999999</v>
      </c>
      <c r="F1065">
        <v>446</v>
      </c>
      <c r="G1065">
        <v>72.118380559731406</v>
      </c>
      <c r="H1065">
        <v>-8.5035036506279802</v>
      </c>
      <c r="I1065">
        <v>57.383148520820001</v>
      </c>
      <c r="J1065">
        <v>-0.31687907313331598</v>
      </c>
      <c r="K1065">
        <v>473.29690362967199</v>
      </c>
      <c r="L1065">
        <v>398.76966839726998</v>
      </c>
      <c r="M1065">
        <v>33.722641050616602</v>
      </c>
      <c r="N1065">
        <v>0.36251843968078501</v>
      </c>
      <c r="O1065">
        <v>37.600896860986502</v>
      </c>
      <c r="P1065">
        <v>101.99275362318799</v>
      </c>
      <c r="Q1065">
        <v>8.1830201624181004E-2</v>
      </c>
    </row>
    <row r="1066" spans="1:17" hidden="1" x14ac:dyDescent="0.3">
      <c r="A1066" t="s">
        <v>2292</v>
      </c>
      <c r="B1066" t="s">
        <v>2293</v>
      </c>
      <c r="C1066" t="s">
        <v>3127</v>
      </c>
      <c r="D1066" t="s">
        <v>748</v>
      </c>
      <c r="E1066">
        <v>2348.7817922849999</v>
      </c>
      <c r="F1066">
        <v>1981.95</v>
      </c>
      <c r="G1066">
        <v>-41.215439925862</v>
      </c>
      <c r="H1066">
        <v>-14.245513317432801</v>
      </c>
      <c r="I1066">
        <v>-30.601579337228898</v>
      </c>
      <c r="J1066">
        <v>-4.2276562048755801</v>
      </c>
      <c r="K1066">
        <v>2241.2249048424901</v>
      </c>
      <c r="L1066">
        <v>2351.2241132562299</v>
      </c>
      <c r="M1066">
        <v>20.9605653365225</v>
      </c>
      <c r="N1066">
        <v>0.38313895608784998</v>
      </c>
      <c r="O1066">
        <v>62.970811574459397</v>
      </c>
      <c r="P1066">
        <v>7.1382236877669003</v>
      </c>
      <c r="Q1066">
        <v>5.5122055412523997E-2</v>
      </c>
    </row>
    <row r="1067" spans="1:17" hidden="1" x14ac:dyDescent="0.3">
      <c r="A1067" t="s">
        <v>2294</v>
      </c>
      <c r="B1067" t="s">
        <v>2295</v>
      </c>
      <c r="C1067" t="s">
        <v>3127</v>
      </c>
      <c r="D1067" t="s">
        <v>149</v>
      </c>
      <c r="E1067">
        <v>2344.6880754099998</v>
      </c>
      <c r="F1067">
        <v>245.45</v>
      </c>
      <c r="G1067">
        <v>-44.3143747258422</v>
      </c>
      <c r="H1067">
        <v>-23.955977785680101</v>
      </c>
      <c r="I1067">
        <v>-33.915680684916197</v>
      </c>
      <c r="J1067">
        <v>-26.9782541229633</v>
      </c>
      <c r="K1067">
        <v>307.81774351052599</v>
      </c>
      <c r="L1067">
        <v>330.702568655503</v>
      </c>
      <c r="M1067">
        <v>16.188038439629601</v>
      </c>
      <c r="N1067">
        <v>2.70391148303221</v>
      </c>
      <c r="O1067">
        <v>96.862904868608695</v>
      </c>
      <c r="P1067">
        <v>22.4494886505362</v>
      </c>
      <c r="Q1067">
        <v>6.9878289157720999E-2</v>
      </c>
    </row>
    <row r="1068" spans="1:17" hidden="1" x14ac:dyDescent="0.3">
      <c r="A1068" t="s">
        <v>2296</v>
      </c>
      <c r="B1068" t="s">
        <v>2297</v>
      </c>
      <c r="C1068" t="s">
        <v>3127</v>
      </c>
      <c r="D1068" t="s">
        <v>278</v>
      </c>
      <c r="E1068">
        <v>2343.91885</v>
      </c>
      <c r="F1068">
        <v>469.3</v>
      </c>
      <c r="G1068">
        <v>-14.5031496081257</v>
      </c>
      <c r="H1068">
        <v>-2.1156855152630398</v>
      </c>
      <c r="I1068">
        <v>-5.8019864415794196</v>
      </c>
      <c r="J1068">
        <v>2.82184409557324</v>
      </c>
      <c r="K1068">
        <v>464.20692486805302</v>
      </c>
      <c r="L1068">
        <v>448.75670441200401</v>
      </c>
      <c r="M1068">
        <v>54.034225400476501</v>
      </c>
      <c r="N1068">
        <v>0.35633735653145898</v>
      </c>
      <c r="O1068">
        <v>12.9128489239292</v>
      </c>
      <c r="P1068">
        <v>22.998296422487201</v>
      </c>
      <c r="Q1068">
        <v>1.8056780724925999E-2</v>
      </c>
    </row>
    <row r="1069" spans="1:17" hidden="1" x14ac:dyDescent="0.3">
      <c r="A1069" t="s">
        <v>2298</v>
      </c>
      <c r="B1069" t="s">
        <v>2299</v>
      </c>
      <c r="C1069" t="s">
        <v>3127</v>
      </c>
      <c r="D1069" t="s">
        <v>278</v>
      </c>
      <c r="E1069">
        <v>2342.5458334499999</v>
      </c>
      <c r="F1069">
        <v>426.5</v>
      </c>
      <c r="G1069">
        <v>65.645239499594794</v>
      </c>
      <c r="H1069">
        <v>12.0550690274628</v>
      </c>
      <c r="I1069">
        <v>86.669742301550698</v>
      </c>
      <c r="J1069">
        <v>-4.8992488340601401</v>
      </c>
      <c r="K1069">
        <v>391.77684246402902</v>
      </c>
      <c r="M1069">
        <v>47.448321770176598</v>
      </c>
      <c r="N1069">
        <v>1.1082452655958199</v>
      </c>
      <c r="O1069">
        <v>13.669402110199201</v>
      </c>
      <c r="P1069">
        <v>155.77211394302799</v>
      </c>
    </row>
    <row r="1070" spans="1:17" hidden="1" x14ac:dyDescent="0.3">
      <c r="A1070" t="s">
        <v>2300</v>
      </c>
      <c r="B1070" t="s">
        <v>2301</v>
      </c>
      <c r="C1070" t="s">
        <v>3127</v>
      </c>
      <c r="D1070" t="s">
        <v>261</v>
      </c>
      <c r="E1070">
        <v>2340.5749999999998</v>
      </c>
      <c r="F1070">
        <v>3730</v>
      </c>
      <c r="G1070">
        <v>1666.1025353682801</v>
      </c>
      <c r="H1070">
        <v>-5.3047206891675396</v>
      </c>
      <c r="I1070">
        <v>96.128663165490096</v>
      </c>
      <c r="J1070">
        <v>0.35994901870538698</v>
      </c>
      <c r="K1070">
        <v>3741.4111252479101</v>
      </c>
      <c r="L1070">
        <v>2706.1761006971001</v>
      </c>
      <c r="M1070">
        <v>46.719561232312302</v>
      </c>
      <c r="N1070">
        <v>0.51880877742946696</v>
      </c>
      <c r="O1070">
        <v>28.656836461126002</v>
      </c>
      <c r="P1070">
        <v>1767.80170255383</v>
      </c>
      <c r="Q1070">
        <v>0.22877938147923299</v>
      </c>
    </row>
    <row r="1071" spans="1:17" hidden="1" x14ac:dyDescent="0.3">
      <c r="A1071" t="s">
        <v>2302</v>
      </c>
      <c r="B1071" t="s">
        <v>2303</v>
      </c>
      <c r="C1071" t="s">
        <v>3127</v>
      </c>
      <c r="D1071" t="s">
        <v>278</v>
      </c>
      <c r="E1071">
        <v>2339.4142547000001</v>
      </c>
      <c r="F1071">
        <v>398.5</v>
      </c>
      <c r="G1071">
        <v>-32.902946140155201</v>
      </c>
      <c r="H1071">
        <v>-12.0305084434092</v>
      </c>
      <c r="I1071">
        <v>-6.4605653990282299</v>
      </c>
      <c r="J1071">
        <v>0.83768081320478405</v>
      </c>
      <c r="K1071">
        <v>432.745670691557</v>
      </c>
      <c r="L1071">
        <v>423.15246466483302</v>
      </c>
      <c r="M1071">
        <v>30.751091682735801</v>
      </c>
      <c r="N1071">
        <v>0.267240382258703</v>
      </c>
      <c r="O1071">
        <v>34.930991217063998</v>
      </c>
      <c r="P1071">
        <v>20.447332628079099</v>
      </c>
      <c r="Q1071">
        <v>-4.2994044374810997E-2</v>
      </c>
    </row>
    <row r="1072" spans="1:17" hidden="1" x14ac:dyDescent="0.3">
      <c r="A1072" t="s">
        <v>2304</v>
      </c>
      <c r="B1072" t="s">
        <v>2305</v>
      </c>
      <c r="C1072" t="s">
        <v>3127</v>
      </c>
      <c r="D1072" t="s">
        <v>409</v>
      </c>
      <c r="E1072">
        <v>2330.3009632349999</v>
      </c>
      <c r="F1072">
        <v>1050.8499999999999</v>
      </c>
      <c r="G1072">
        <v>-25.251265277778199</v>
      </c>
      <c r="H1072">
        <v>-0.97583180027864602</v>
      </c>
      <c r="I1072">
        <v>-12.121888415772601</v>
      </c>
      <c r="J1072">
        <v>-5.3325836810619496</v>
      </c>
      <c r="K1072">
        <v>1106.11773513259</v>
      </c>
      <c r="L1072">
        <v>1066.2708877554001</v>
      </c>
      <c r="M1072">
        <v>34.293538061414303</v>
      </c>
      <c r="N1072">
        <v>0.81297850470520105</v>
      </c>
      <c r="O1072">
        <v>23.500023790265001</v>
      </c>
      <c r="P1072">
        <v>22.1918604651162</v>
      </c>
      <c r="Q1072">
        <v>8.6135757196577997E-2</v>
      </c>
    </row>
    <row r="1073" spans="1:17" hidden="1" x14ac:dyDescent="0.3">
      <c r="A1073" t="s">
        <v>2306</v>
      </c>
      <c r="B1073" t="s">
        <v>2307</v>
      </c>
      <c r="C1073" t="s">
        <v>3127</v>
      </c>
      <c r="D1073" t="s">
        <v>558</v>
      </c>
      <c r="E1073">
        <v>2329.6213572450001</v>
      </c>
      <c r="F1073">
        <v>671.45</v>
      </c>
      <c r="G1073">
        <v>7.4328836308253896</v>
      </c>
      <c r="H1073">
        <v>1.7079328825237601</v>
      </c>
      <c r="I1073">
        <v>7.2748632188928504</v>
      </c>
      <c r="J1073">
        <v>3.3132137868657798</v>
      </c>
      <c r="K1073">
        <v>674.010731897749</v>
      </c>
      <c r="L1073">
        <v>630.30708908260999</v>
      </c>
      <c r="M1073">
        <v>52.677431444886899</v>
      </c>
      <c r="N1073">
        <v>0.40061188771054901</v>
      </c>
      <c r="O1073">
        <v>39.697669223322599</v>
      </c>
      <c r="P1073">
        <v>74.402597402597394</v>
      </c>
      <c r="Q1073">
        <v>0.15887254050435101</v>
      </c>
    </row>
    <row r="1074" spans="1:17" hidden="1" x14ac:dyDescent="0.3">
      <c r="A1074" t="s">
        <v>2308</v>
      </c>
      <c r="B1074" t="s">
        <v>2309</v>
      </c>
      <c r="C1074" t="s">
        <v>3127</v>
      </c>
      <c r="D1074" t="s">
        <v>412</v>
      </c>
      <c r="E1074">
        <v>2320.9519343400002</v>
      </c>
      <c r="F1074">
        <v>1006.2</v>
      </c>
      <c r="G1074">
        <v>-48.6830169172692</v>
      </c>
      <c r="H1074">
        <v>-6.9588302782086302</v>
      </c>
      <c r="I1074">
        <v>-21.454993853971899</v>
      </c>
      <c r="J1074">
        <v>-2.85620455561852</v>
      </c>
      <c r="K1074">
        <v>1121.63424204031</v>
      </c>
      <c r="L1074">
        <v>1180.29596730443</v>
      </c>
      <c r="M1074">
        <v>13.3376831627649</v>
      </c>
      <c r="N1074">
        <v>1.14590367760024</v>
      </c>
      <c r="O1074">
        <v>43.1127012522361</v>
      </c>
      <c r="P1074">
        <v>0.219123505976104</v>
      </c>
      <c r="Q1074">
        <v>-3.4231193609599003E-2</v>
      </c>
    </row>
    <row r="1075" spans="1:17" hidden="1" x14ac:dyDescent="0.3">
      <c r="A1075" t="s">
        <v>2310</v>
      </c>
      <c r="B1075" t="s">
        <v>2311</v>
      </c>
      <c r="C1075" t="s">
        <v>3127</v>
      </c>
      <c r="D1075" t="s">
        <v>377</v>
      </c>
      <c r="E1075">
        <v>2314.9582336799999</v>
      </c>
      <c r="F1075">
        <v>949.95</v>
      </c>
      <c r="G1075">
        <v>-6.8589446410692698</v>
      </c>
      <c r="H1075">
        <v>20.484054388109801</v>
      </c>
      <c r="I1075">
        <v>18.016560313410402</v>
      </c>
      <c r="J1075">
        <v>4.2423583430285001</v>
      </c>
      <c r="K1075">
        <v>879.41960749725001</v>
      </c>
      <c r="L1075">
        <v>827.41642868231304</v>
      </c>
      <c r="M1075">
        <v>56.019521499189601</v>
      </c>
      <c r="N1075">
        <v>1.0573594727953</v>
      </c>
      <c r="O1075">
        <v>14.7428812042738</v>
      </c>
      <c r="P1075">
        <v>47.404763752036601</v>
      </c>
      <c r="Q1075">
        <v>-3.7424270737133003E-2</v>
      </c>
    </row>
    <row r="1076" spans="1:17" hidden="1" x14ac:dyDescent="0.3">
      <c r="A1076" t="s">
        <v>2312</v>
      </c>
      <c r="B1076" t="s">
        <v>2313</v>
      </c>
      <c r="C1076" t="s">
        <v>3127</v>
      </c>
      <c r="D1076" t="s">
        <v>163</v>
      </c>
      <c r="E1076">
        <v>2313.9387000000002</v>
      </c>
      <c r="F1076">
        <v>2178.85</v>
      </c>
      <c r="G1076">
        <v>312.47212622939901</v>
      </c>
      <c r="H1076">
        <v>20.689988305541402</v>
      </c>
      <c r="I1076">
        <v>19.204112898648798</v>
      </c>
      <c r="J1076">
        <v>-2.5945303391797201</v>
      </c>
      <c r="K1076">
        <v>2045.41154600814</v>
      </c>
      <c r="L1076">
        <v>1611.55725461165</v>
      </c>
      <c r="M1076">
        <v>50.691229186867702</v>
      </c>
      <c r="N1076">
        <v>1.35542882469827</v>
      </c>
      <c r="O1076">
        <v>20.458039791633201</v>
      </c>
      <c r="P1076">
        <v>339.68318030471102</v>
      </c>
      <c r="Q1076">
        <v>0.18693897268423501</v>
      </c>
    </row>
    <row r="1077" spans="1:17" hidden="1" x14ac:dyDescent="0.3">
      <c r="A1077" t="s">
        <v>2314</v>
      </c>
      <c r="B1077" t="s">
        <v>2315</v>
      </c>
      <c r="C1077" t="s">
        <v>3127</v>
      </c>
      <c r="D1077" t="s">
        <v>409</v>
      </c>
      <c r="E1077">
        <v>2309.9079567099998</v>
      </c>
      <c r="F1077">
        <v>695.15</v>
      </c>
      <c r="G1077">
        <v>-50.494330100114901</v>
      </c>
      <c r="H1077">
        <v>-5.55398060627825</v>
      </c>
      <c r="I1077">
        <v>-26.942253319430801</v>
      </c>
      <c r="J1077">
        <v>-4.2901072644390004</v>
      </c>
      <c r="K1077">
        <v>745.90225687821896</v>
      </c>
      <c r="L1077">
        <v>801.77971092351902</v>
      </c>
      <c r="M1077">
        <v>15.2471994230734</v>
      </c>
      <c r="N1077">
        <v>0.78566457316232297</v>
      </c>
      <c r="O1077">
        <v>35.179457671006197</v>
      </c>
      <c r="P1077">
        <v>3.8079593817665902</v>
      </c>
      <c r="Q1077">
        <v>-5.1529613361325999E-2</v>
      </c>
    </row>
    <row r="1078" spans="1:17" hidden="1" x14ac:dyDescent="0.3">
      <c r="A1078" t="s">
        <v>2316</v>
      </c>
      <c r="B1078" t="s">
        <v>2317</v>
      </c>
      <c r="C1078" t="s">
        <v>3127</v>
      </c>
      <c r="D1078" t="s">
        <v>75</v>
      </c>
      <c r="E1078">
        <v>2298.6366263099999</v>
      </c>
      <c r="F1078">
        <v>835.95</v>
      </c>
      <c r="G1078">
        <v>84.734445283462904</v>
      </c>
      <c r="H1078">
        <v>-2.46902953525582</v>
      </c>
      <c r="I1078">
        <v>-8.2861527134809005</v>
      </c>
      <c r="J1078">
        <v>-0.513886018243362</v>
      </c>
      <c r="K1078">
        <v>876.72269590290102</v>
      </c>
      <c r="L1078">
        <v>810.30060185299203</v>
      </c>
      <c r="M1078">
        <v>37.793112784113703</v>
      </c>
      <c r="N1078">
        <v>0.53450157481415095</v>
      </c>
      <c r="O1078">
        <v>30.833183802859001</v>
      </c>
      <c r="P1078">
        <v>113.79795396419399</v>
      </c>
      <c r="Q1078">
        <v>6.6566568331097004E-2</v>
      </c>
    </row>
    <row r="1079" spans="1:17" hidden="1" x14ac:dyDescent="0.3">
      <c r="A1079" t="s">
        <v>2318</v>
      </c>
      <c r="B1079" t="s">
        <v>2319</v>
      </c>
      <c r="C1079" t="s">
        <v>3127</v>
      </c>
      <c r="D1079" t="s">
        <v>594</v>
      </c>
      <c r="E1079">
        <v>2291.2460999999998</v>
      </c>
      <c r="F1079">
        <v>407.55</v>
      </c>
      <c r="G1079">
        <v>20.683839697909502</v>
      </c>
      <c r="H1079">
        <v>9.4806046932540298</v>
      </c>
      <c r="I1079">
        <v>1.4659204325186801</v>
      </c>
      <c r="J1079">
        <v>0.47485721784672302</v>
      </c>
      <c r="K1079">
        <v>400.07259908076901</v>
      </c>
      <c r="L1079">
        <v>371.85278931754902</v>
      </c>
      <c r="M1079">
        <v>53.317629927408703</v>
      </c>
      <c r="N1079">
        <v>0.52145474258737401</v>
      </c>
      <c r="O1079">
        <v>16.3047478836952</v>
      </c>
      <c r="P1079">
        <v>48.388858547241902</v>
      </c>
      <c r="Q1079">
        <v>4.2049952171219998E-2</v>
      </c>
    </row>
    <row r="1080" spans="1:17" hidden="1" x14ac:dyDescent="0.3">
      <c r="A1080" t="s">
        <v>2320</v>
      </c>
      <c r="B1080" t="s">
        <v>2321</v>
      </c>
      <c r="C1080" t="s">
        <v>3127</v>
      </c>
      <c r="D1080" t="s">
        <v>1976</v>
      </c>
      <c r="E1080">
        <v>2286.0617241</v>
      </c>
      <c r="F1080">
        <v>571.45000000000005</v>
      </c>
      <c r="G1080">
        <v>894.19166027376104</v>
      </c>
      <c r="H1080">
        <v>16.982468759764</v>
      </c>
      <c r="I1080">
        <v>17.473539214691201</v>
      </c>
      <c r="J1080">
        <v>2.5267851454520902</v>
      </c>
      <c r="K1080">
        <v>574.711613008173</v>
      </c>
      <c r="L1080">
        <v>474.77827321744098</v>
      </c>
      <c r="M1080">
        <v>55.8488166746383</v>
      </c>
      <c r="N1080">
        <v>0.76455457322799703</v>
      </c>
      <c r="O1080">
        <v>66.016274389710304</v>
      </c>
    </row>
    <row r="1081" spans="1:17" hidden="1" x14ac:dyDescent="0.3">
      <c r="A1081" t="s">
        <v>2322</v>
      </c>
      <c r="B1081" t="s">
        <v>2323</v>
      </c>
      <c r="C1081" t="s">
        <v>3127</v>
      </c>
      <c r="D1081" t="s">
        <v>200</v>
      </c>
      <c r="E1081">
        <v>2284.3520075000001</v>
      </c>
      <c r="F1081">
        <v>2443.75</v>
      </c>
      <c r="G1081">
        <v>-13.8727686508317</v>
      </c>
      <c r="H1081">
        <v>0.73977148634642798</v>
      </c>
      <c r="I1081">
        <v>-11.9196628197015</v>
      </c>
      <c r="J1081">
        <v>1.14567673214788</v>
      </c>
      <c r="K1081">
        <v>2617.2809053773899</v>
      </c>
      <c r="L1081">
        <v>2597.2672659084801</v>
      </c>
      <c r="M1081">
        <v>47.074403715381898</v>
      </c>
      <c r="N1081">
        <v>0.58088510437112895</v>
      </c>
      <c r="O1081">
        <v>24.1452685421994</v>
      </c>
      <c r="P1081">
        <v>15.2168788307402</v>
      </c>
      <c r="Q1081">
        <v>6.5081456133657997E-2</v>
      </c>
    </row>
    <row r="1082" spans="1:17" hidden="1" x14ac:dyDescent="0.3">
      <c r="A1082" t="s">
        <v>2324</v>
      </c>
      <c r="B1082" t="s">
        <v>2325</v>
      </c>
      <c r="C1082" t="s">
        <v>3127</v>
      </c>
      <c r="D1082" t="s">
        <v>508</v>
      </c>
      <c r="E1082">
        <v>2281.9704516299998</v>
      </c>
      <c r="F1082">
        <v>248.7</v>
      </c>
      <c r="G1082">
        <v>-41.805446044503498</v>
      </c>
      <c r="H1082">
        <v>-0.90152669048226097</v>
      </c>
      <c r="I1082">
        <v>-13.5465354377359</v>
      </c>
      <c r="J1082">
        <v>2.60909828913594</v>
      </c>
      <c r="K1082">
        <v>248.41054246595499</v>
      </c>
      <c r="L1082">
        <v>254.937378173318</v>
      </c>
      <c r="M1082">
        <v>46.476751314834999</v>
      </c>
      <c r="N1082">
        <v>1.9549831084454199</v>
      </c>
      <c r="O1082">
        <v>27.462806594290299</v>
      </c>
      <c r="P1082">
        <v>16.760563380281599</v>
      </c>
      <c r="Q1082">
        <v>2.9876226676027001E-2</v>
      </c>
    </row>
    <row r="1083" spans="1:17" x14ac:dyDescent="0.3">
      <c r="A1083" t="s">
        <v>2326</v>
      </c>
      <c r="B1083" t="s">
        <v>2327</v>
      </c>
      <c r="C1083" t="s">
        <v>3112</v>
      </c>
      <c r="D1083" t="s">
        <v>24</v>
      </c>
      <c r="E1083">
        <v>2271.3620878080001</v>
      </c>
      <c r="F1083">
        <v>44.11</v>
      </c>
      <c r="G1083">
        <v>-63.285449926653698</v>
      </c>
      <c r="H1083">
        <v>-1.4875163880922699</v>
      </c>
      <c r="I1083">
        <v>-36.188681937919299</v>
      </c>
      <c r="J1083">
        <v>-2.71099229309069</v>
      </c>
      <c r="K1083">
        <v>47.153480584035698</v>
      </c>
      <c r="L1083">
        <v>55.692627008031302</v>
      </c>
      <c r="M1083">
        <v>33.009298693428804</v>
      </c>
      <c r="N1083">
        <v>0.68799369904658203</v>
      </c>
      <c r="O1083">
        <v>86.805712990251607</v>
      </c>
      <c r="P1083">
        <v>4.9988098071887599</v>
      </c>
    </row>
    <row r="1084" spans="1:17" hidden="1" x14ac:dyDescent="0.3">
      <c r="A1084" t="s">
        <v>2328</v>
      </c>
      <c r="B1084" t="s">
        <v>2329</v>
      </c>
      <c r="C1084" t="s">
        <v>3127</v>
      </c>
      <c r="D1084" t="s">
        <v>1277</v>
      </c>
      <c r="E1084">
        <v>2260.0352232099999</v>
      </c>
      <c r="F1084">
        <v>795.35</v>
      </c>
      <c r="G1084">
        <v>-0.81035256196128103</v>
      </c>
      <c r="H1084">
        <v>0.79434726960044599</v>
      </c>
      <c r="I1084">
        <v>-23.5068394852265</v>
      </c>
      <c r="J1084">
        <v>-2.3523797484178899</v>
      </c>
      <c r="K1084">
        <v>808.75174818128005</v>
      </c>
      <c r="L1084">
        <v>829.01273478138705</v>
      </c>
      <c r="M1084">
        <v>41.722531624637099</v>
      </c>
      <c r="N1084">
        <v>0.660574864322924</v>
      </c>
      <c r="O1084">
        <v>44.709876155151797</v>
      </c>
      <c r="P1084">
        <v>27.849220382575101</v>
      </c>
      <c r="Q1084">
        <v>-1.3562631043160999E-2</v>
      </c>
    </row>
    <row r="1085" spans="1:17" hidden="1" x14ac:dyDescent="0.3">
      <c r="A1085" t="s">
        <v>2330</v>
      </c>
      <c r="B1085" t="s">
        <v>2331</v>
      </c>
      <c r="C1085" t="s">
        <v>3127</v>
      </c>
      <c r="D1085" t="s">
        <v>473</v>
      </c>
      <c r="E1085">
        <v>2259.1334173099999</v>
      </c>
      <c r="F1085">
        <v>373.45</v>
      </c>
      <c r="G1085">
        <v>-11.2064407820996</v>
      </c>
      <c r="H1085">
        <v>-2.1162283736588301</v>
      </c>
      <c r="I1085">
        <v>3.7645771342171201</v>
      </c>
      <c r="J1085">
        <v>-6.5613716697385902</v>
      </c>
      <c r="K1085">
        <v>392.74977814475398</v>
      </c>
      <c r="L1085">
        <v>374.47170317320501</v>
      </c>
      <c r="M1085">
        <v>27.933738741717299</v>
      </c>
      <c r="N1085">
        <v>0.44537985724625201</v>
      </c>
      <c r="O1085">
        <v>21.167492301512901</v>
      </c>
      <c r="P1085">
        <v>27.2402044293015</v>
      </c>
      <c r="Q1085">
        <v>3.2763915784558999E-2</v>
      </c>
    </row>
    <row r="1086" spans="1:17" hidden="1" x14ac:dyDescent="0.3">
      <c r="A1086" t="s">
        <v>2332</v>
      </c>
      <c r="B1086" t="s">
        <v>2333</v>
      </c>
      <c r="C1086" t="s">
        <v>3127</v>
      </c>
      <c r="D1086" t="s">
        <v>48</v>
      </c>
      <c r="E1086">
        <v>2255.4816520499999</v>
      </c>
      <c r="F1086">
        <v>335.5</v>
      </c>
      <c r="G1086">
        <v>61.953935940653203</v>
      </c>
      <c r="H1086">
        <v>-12.4318024211685</v>
      </c>
      <c r="I1086">
        <v>-9.8663567587159093</v>
      </c>
      <c r="J1086">
        <v>-9.7125271209362296</v>
      </c>
      <c r="K1086">
        <v>388.97919718304598</v>
      </c>
      <c r="L1086">
        <v>359.03045325165499</v>
      </c>
      <c r="M1086">
        <v>20.132508060961602</v>
      </c>
      <c r="N1086">
        <v>1.33147350569616</v>
      </c>
      <c r="O1086">
        <v>92.548435171386004</v>
      </c>
      <c r="P1086">
        <v>109.818636647904</v>
      </c>
      <c r="Q1086">
        <v>1.9270555228323001E-2</v>
      </c>
    </row>
    <row r="1087" spans="1:17" hidden="1" x14ac:dyDescent="0.3">
      <c r="A1087" t="s">
        <v>2334</v>
      </c>
      <c r="B1087" t="s">
        <v>2335</v>
      </c>
      <c r="C1087" t="s">
        <v>3127</v>
      </c>
      <c r="D1087" t="s">
        <v>458</v>
      </c>
      <c r="E1087">
        <v>2255.1974249999998</v>
      </c>
      <c r="F1087">
        <v>898.75</v>
      </c>
      <c r="G1087">
        <v>24.0489182946861</v>
      </c>
      <c r="H1087">
        <v>-5.4572319182406304</v>
      </c>
      <c r="I1087">
        <v>44.341544747140603</v>
      </c>
      <c r="J1087">
        <v>2.5351075605942901</v>
      </c>
      <c r="K1087">
        <v>896.42633496598899</v>
      </c>
      <c r="L1087">
        <v>761.03752024893402</v>
      </c>
      <c r="M1087">
        <v>38.887069041429001</v>
      </c>
      <c r="N1087">
        <v>0.13855382445810899</v>
      </c>
      <c r="O1087">
        <v>26.0751043115438</v>
      </c>
      <c r="P1087">
        <v>74.260785264178296</v>
      </c>
      <c r="Q1087">
        <v>0.104090605732268</v>
      </c>
    </row>
    <row r="1088" spans="1:17" hidden="1" x14ac:dyDescent="0.3">
      <c r="A1088" t="s">
        <v>2336</v>
      </c>
      <c r="B1088" t="s">
        <v>2337</v>
      </c>
      <c r="C1088" t="s">
        <v>3127</v>
      </c>
      <c r="D1088" t="s">
        <v>200</v>
      </c>
      <c r="E1088">
        <v>2253.9281872799902</v>
      </c>
      <c r="F1088">
        <v>716.1</v>
      </c>
      <c r="G1088">
        <v>-6.0708976500387504</v>
      </c>
      <c r="H1088">
        <v>15.2997096905793</v>
      </c>
      <c r="I1088">
        <v>24.041008397276698</v>
      </c>
      <c r="J1088">
        <v>2.6610802225789598</v>
      </c>
      <c r="K1088">
        <v>663.41726533794304</v>
      </c>
      <c r="L1088">
        <v>582.78763632072798</v>
      </c>
      <c r="M1088">
        <v>52.975266241282299</v>
      </c>
      <c r="N1088">
        <v>0.62519602871943603</v>
      </c>
      <c r="O1088">
        <v>10.6200251361541</v>
      </c>
      <c r="P1088">
        <v>78.134328358208904</v>
      </c>
      <c r="Q1088">
        <v>2.4739503728352999E-2</v>
      </c>
    </row>
    <row r="1089" spans="1:17" x14ac:dyDescent="0.3">
      <c r="A1089" t="s">
        <v>2338</v>
      </c>
      <c r="B1089" t="s">
        <v>2339</v>
      </c>
      <c r="C1089" t="s">
        <v>3129</v>
      </c>
      <c r="D1089" t="s">
        <v>1981</v>
      </c>
      <c r="E1089">
        <v>2246.9977526819998</v>
      </c>
      <c r="F1089">
        <v>47.13</v>
      </c>
      <c r="G1089">
        <v>-25.483847504507501</v>
      </c>
      <c r="H1089">
        <v>-10.1041530448912</v>
      </c>
      <c r="I1089">
        <v>-15.987160833541999</v>
      </c>
      <c r="J1089">
        <v>-1.4003385588047901</v>
      </c>
      <c r="K1089">
        <v>50.233949432363403</v>
      </c>
      <c r="L1089">
        <v>51.413280751795298</v>
      </c>
      <c r="M1089">
        <v>30.170328303944</v>
      </c>
      <c r="N1089">
        <v>0.70665377711836097</v>
      </c>
      <c r="O1089">
        <v>47.252280925100699</v>
      </c>
      <c r="P1089">
        <v>11.788425047438301</v>
      </c>
      <c r="Q1089">
        <v>-1.4088484915351999E-2</v>
      </c>
    </row>
    <row r="1090" spans="1:17" hidden="1" x14ac:dyDescent="0.3">
      <c r="A1090" t="s">
        <v>2340</v>
      </c>
      <c r="B1090" t="s">
        <v>2341</v>
      </c>
      <c r="C1090" t="s">
        <v>3127</v>
      </c>
      <c r="D1090" t="s">
        <v>1348</v>
      </c>
      <c r="E1090">
        <v>2241.9478808949998</v>
      </c>
      <c r="F1090">
        <v>790.45</v>
      </c>
      <c r="G1090">
        <v>67.357729356035193</v>
      </c>
      <c r="H1090">
        <v>8.5922152439800801</v>
      </c>
      <c r="I1090">
        <v>47.3864410885109</v>
      </c>
      <c r="J1090">
        <v>3.7160176076506799</v>
      </c>
      <c r="K1090">
        <v>733.04684624484696</v>
      </c>
      <c r="L1090">
        <v>608.79009845022995</v>
      </c>
      <c r="M1090">
        <v>46.545682864834802</v>
      </c>
      <c r="N1090">
        <v>1.0786066086008601</v>
      </c>
      <c r="O1090">
        <v>14.1122145613258</v>
      </c>
      <c r="P1090">
        <v>109.446210916799</v>
      </c>
      <c r="Q1090">
        <v>8.4239187024094997E-2</v>
      </c>
    </row>
    <row r="1091" spans="1:17" hidden="1" x14ac:dyDescent="0.3">
      <c r="A1091" t="s">
        <v>2342</v>
      </c>
      <c r="B1091" t="s">
        <v>2343</v>
      </c>
      <c r="C1091" t="s">
        <v>3127</v>
      </c>
      <c r="D1091" t="s">
        <v>264</v>
      </c>
      <c r="E1091">
        <v>2237.8853971499998</v>
      </c>
      <c r="F1091">
        <v>367.25</v>
      </c>
      <c r="G1091">
        <v>37.371835065002102</v>
      </c>
      <c r="H1091">
        <v>-6.5924329768798202</v>
      </c>
      <c r="I1091">
        <v>-7.9716296442613199</v>
      </c>
      <c r="J1091">
        <v>-4.4493967097755496</v>
      </c>
      <c r="K1091">
        <v>392.43282442746403</v>
      </c>
      <c r="L1091">
        <v>377.6893745982</v>
      </c>
      <c r="M1091">
        <v>31.7582494460428</v>
      </c>
      <c r="N1091">
        <v>0.33490191078953901</v>
      </c>
      <c r="O1091">
        <v>48.114363512593599</v>
      </c>
      <c r="P1091">
        <v>71.612149532710205</v>
      </c>
      <c r="Q1091">
        <v>6.0494069871171001E-2</v>
      </c>
    </row>
    <row r="1092" spans="1:17" hidden="1" x14ac:dyDescent="0.3">
      <c r="A1092" t="s">
        <v>2344</v>
      </c>
      <c r="B1092" t="s">
        <v>2345</v>
      </c>
      <c r="C1092" t="s">
        <v>3127</v>
      </c>
      <c r="D1092" t="s">
        <v>267</v>
      </c>
      <c r="E1092">
        <v>2232.868178575</v>
      </c>
      <c r="F1092">
        <v>1283.05</v>
      </c>
      <c r="G1092">
        <v>-19.838910884656698</v>
      </c>
      <c r="H1092">
        <v>-4.3368635463103997</v>
      </c>
      <c r="I1092">
        <v>-21.392401079976501</v>
      </c>
      <c r="J1092">
        <v>-3.5371388468787601</v>
      </c>
      <c r="K1092">
        <v>1334.0687910650199</v>
      </c>
      <c r="L1092">
        <v>1347.51287573431</v>
      </c>
      <c r="M1092">
        <v>30.634755004164202</v>
      </c>
      <c r="N1092">
        <v>0.424674155355792</v>
      </c>
      <c r="O1092">
        <v>37.952534975254203</v>
      </c>
      <c r="P1092">
        <v>15.8981075832166</v>
      </c>
      <c r="Q1092">
        <v>6.3350244680946993E-2</v>
      </c>
    </row>
    <row r="1093" spans="1:17" hidden="1" x14ac:dyDescent="0.3">
      <c r="A1093" t="s">
        <v>2346</v>
      </c>
      <c r="B1093" t="s">
        <v>2347</v>
      </c>
      <c r="C1093" t="s">
        <v>3127</v>
      </c>
      <c r="D1093" t="s">
        <v>558</v>
      </c>
      <c r="E1093">
        <v>2229.9887043099998</v>
      </c>
      <c r="F1093">
        <v>73.13</v>
      </c>
      <c r="G1093">
        <v>2.0382515955187199</v>
      </c>
      <c r="H1093">
        <v>-12.2075929927781</v>
      </c>
      <c r="I1093">
        <v>-8.6547170588278295</v>
      </c>
      <c r="J1093">
        <v>3.4575852362566999</v>
      </c>
      <c r="K1093">
        <v>79.481957809477805</v>
      </c>
      <c r="L1093">
        <v>77.226464345760903</v>
      </c>
      <c r="M1093">
        <v>39.220546558871</v>
      </c>
      <c r="N1093">
        <v>0.418955564696185</v>
      </c>
      <c r="O1093">
        <v>59.783946396827503</v>
      </c>
      <c r="P1093">
        <v>34.183486238532097</v>
      </c>
      <c r="Q1093">
        <v>0.146304812414805</v>
      </c>
    </row>
    <row r="1094" spans="1:17" hidden="1" x14ac:dyDescent="0.3">
      <c r="A1094" t="s">
        <v>2348</v>
      </c>
      <c r="B1094" t="s">
        <v>2349</v>
      </c>
      <c r="C1094" t="s">
        <v>3127</v>
      </c>
      <c r="D1094" t="s">
        <v>200</v>
      </c>
      <c r="E1094">
        <v>2220.2783082999999</v>
      </c>
      <c r="F1094">
        <v>399.1</v>
      </c>
      <c r="G1094">
        <v>-10.0598878892106</v>
      </c>
      <c r="H1094">
        <v>-4.2900197958055504</v>
      </c>
      <c r="I1094">
        <v>1.6177811150521699</v>
      </c>
      <c r="J1094">
        <v>-1.18307538542029</v>
      </c>
      <c r="K1094">
        <v>423.32744281094898</v>
      </c>
      <c r="L1094">
        <v>405.585916100904</v>
      </c>
      <c r="M1094">
        <v>27.973875128927499</v>
      </c>
      <c r="N1094">
        <v>0.43695613508433301</v>
      </c>
      <c r="O1094">
        <v>22.525682786269002</v>
      </c>
      <c r="P1094">
        <v>27.4876217856572</v>
      </c>
      <c r="Q1094">
        <v>3.4152708395227001E-2</v>
      </c>
    </row>
    <row r="1095" spans="1:17" hidden="1" x14ac:dyDescent="0.3">
      <c r="A1095" t="s">
        <v>2350</v>
      </c>
      <c r="B1095" t="s">
        <v>2351</v>
      </c>
      <c r="C1095" t="s">
        <v>3127</v>
      </c>
      <c r="D1095" t="s">
        <v>105</v>
      </c>
      <c r="E1095">
        <v>2215.8568227410001</v>
      </c>
      <c r="F1095">
        <v>18.89</v>
      </c>
      <c r="G1095">
        <v>26.869758660520301</v>
      </c>
      <c r="H1095">
        <v>0.168155462316604</v>
      </c>
      <c r="I1095">
        <v>-9.7908941532867804</v>
      </c>
      <c r="J1095">
        <v>0.27912117075425302</v>
      </c>
      <c r="K1095">
        <v>19.847117550171301</v>
      </c>
      <c r="L1095">
        <v>19.269068169344798</v>
      </c>
      <c r="M1095">
        <v>40.6733733761235</v>
      </c>
      <c r="N1095">
        <v>0.643505811253681</v>
      </c>
      <c r="O1095">
        <v>68.791213472264999</v>
      </c>
      <c r="P1095">
        <v>59.4517981495664</v>
      </c>
      <c r="Q1095">
        <v>0.127871250464755</v>
      </c>
    </row>
    <row r="1096" spans="1:17" hidden="1" x14ac:dyDescent="0.3">
      <c r="A1096" t="s">
        <v>2352</v>
      </c>
      <c r="B1096" t="s">
        <v>2353</v>
      </c>
      <c r="C1096" t="s">
        <v>3127</v>
      </c>
      <c r="D1096" t="s">
        <v>767</v>
      </c>
      <c r="E1096">
        <v>2211.1128114879998</v>
      </c>
      <c r="F1096">
        <v>19.52</v>
      </c>
      <c r="G1096">
        <v>-33.947975248130099</v>
      </c>
      <c r="H1096">
        <v>-7.1980773325241802</v>
      </c>
      <c r="I1096">
        <v>0.88530446512527505</v>
      </c>
      <c r="J1096">
        <v>-6.6121870854630096</v>
      </c>
      <c r="K1096">
        <v>19.9799523849784</v>
      </c>
      <c r="L1096">
        <v>18.7536282572073</v>
      </c>
      <c r="M1096">
        <v>43.3122979808862</v>
      </c>
      <c r="N1096">
        <v>1.08462101875703</v>
      </c>
      <c r="O1096">
        <v>40.881147540983598</v>
      </c>
      <c r="P1096">
        <v>38.341601700921302</v>
      </c>
      <c r="Q1096">
        <v>7.6253750026035003E-2</v>
      </c>
    </row>
    <row r="1097" spans="1:17" hidden="1" x14ac:dyDescent="0.3">
      <c r="A1097" t="s">
        <v>2354</v>
      </c>
      <c r="B1097" t="s">
        <v>2355</v>
      </c>
      <c r="C1097" t="s">
        <v>3127</v>
      </c>
      <c r="D1097" t="s">
        <v>1005</v>
      </c>
      <c r="E1097">
        <v>2187.6599769999998</v>
      </c>
      <c r="F1097">
        <v>120.04</v>
      </c>
      <c r="G1097">
        <v>-22.847585294056199</v>
      </c>
      <c r="H1097">
        <v>-8.77017523462208</v>
      </c>
      <c r="I1097">
        <v>-3.3606577305416399</v>
      </c>
      <c r="J1097">
        <v>-2.8939037210206302</v>
      </c>
      <c r="K1097">
        <v>127.13318430299999</v>
      </c>
      <c r="M1097">
        <v>19.406044291542099</v>
      </c>
      <c r="N1097">
        <v>0.26276175331520502</v>
      </c>
      <c r="O1097">
        <v>32.289236921026301</v>
      </c>
      <c r="P1097">
        <v>12.0821661998132</v>
      </c>
    </row>
    <row r="1098" spans="1:17" hidden="1" x14ac:dyDescent="0.3">
      <c r="A1098" t="s">
        <v>2356</v>
      </c>
      <c r="B1098" t="s">
        <v>2357</v>
      </c>
      <c r="C1098" t="s">
        <v>3127</v>
      </c>
      <c r="D1098" t="s">
        <v>51</v>
      </c>
      <c r="E1098">
        <v>2186.4570767549999</v>
      </c>
      <c r="F1098">
        <v>1547.35</v>
      </c>
      <c r="G1098">
        <v>0.71875441102799797</v>
      </c>
      <c r="H1098">
        <v>-3.7989611499306699</v>
      </c>
      <c r="I1098">
        <v>-8.9621053920600602</v>
      </c>
      <c r="J1098">
        <v>-3.3457828489999599</v>
      </c>
      <c r="K1098">
        <v>1616.60290034544</v>
      </c>
      <c r="L1098">
        <v>1522.69903027998</v>
      </c>
      <c r="M1098">
        <v>18.852553697114999</v>
      </c>
      <c r="N1098">
        <v>0.52302905125418697</v>
      </c>
      <c r="O1098">
        <v>22.3995863896339</v>
      </c>
      <c r="P1098">
        <v>31.365141353255702</v>
      </c>
      <c r="Q1098">
        <v>8.2452142865556993E-2</v>
      </c>
    </row>
    <row r="1099" spans="1:17" hidden="1" x14ac:dyDescent="0.3">
      <c r="A1099" t="s">
        <v>2358</v>
      </c>
      <c r="B1099" t="s">
        <v>2359</v>
      </c>
      <c r="C1099" t="s">
        <v>3127</v>
      </c>
      <c r="D1099" t="s">
        <v>737</v>
      </c>
      <c r="E1099">
        <v>2180.653534008</v>
      </c>
      <c r="F1099">
        <v>270.81</v>
      </c>
      <c r="G1099">
        <v>1.4902479217754701</v>
      </c>
      <c r="H1099">
        <v>-0.71435924338440804</v>
      </c>
      <c r="I1099">
        <v>1.2060831536810199</v>
      </c>
      <c r="J1099">
        <v>0.42782168097369799</v>
      </c>
      <c r="K1099">
        <v>276.04590899779703</v>
      </c>
      <c r="L1099">
        <v>259.72136502088802</v>
      </c>
      <c r="M1099">
        <v>58.290846172297002</v>
      </c>
      <c r="N1099">
        <v>2.4468635253673701</v>
      </c>
      <c r="O1099">
        <v>9.0432406484250993</v>
      </c>
      <c r="P1099">
        <v>30.190856208836099</v>
      </c>
      <c r="Q1099">
        <v>3.2968413234804997E-2</v>
      </c>
    </row>
    <row r="1100" spans="1:17" hidden="1" x14ac:dyDescent="0.3">
      <c r="A1100" t="s">
        <v>2360</v>
      </c>
      <c r="B1100" t="s">
        <v>2361</v>
      </c>
      <c r="C1100" t="s">
        <v>3127</v>
      </c>
      <c r="D1100" t="s">
        <v>131</v>
      </c>
      <c r="E1100">
        <v>2177.7548300200001</v>
      </c>
      <c r="F1100">
        <v>1688.6</v>
      </c>
      <c r="G1100">
        <v>-6.1721410873907896</v>
      </c>
      <c r="H1100">
        <v>-3.50148618781982</v>
      </c>
      <c r="I1100">
        <v>-24.4195735669336</v>
      </c>
      <c r="J1100">
        <v>-5.08964586467944</v>
      </c>
      <c r="K1100">
        <v>1753.1897707993</v>
      </c>
      <c r="L1100">
        <v>1660.45387210276</v>
      </c>
      <c r="M1100">
        <v>31.394752850204998</v>
      </c>
      <c r="N1100">
        <v>0.59943105690726906</v>
      </c>
      <c r="O1100">
        <v>24.304157290062701</v>
      </c>
      <c r="P1100">
        <v>27.605229350865201</v>
      </c>
      <c r="Q1100">
        <v>0.10219350122875701</v>
      </c>
    </row>
    <row r="1101" spans="1:17" hidden="1" x14ac:dyDescent="0.3">
      <c r="A1101" t="s">
        <v>2362</v>
      </c>
      <c r="B1101" t="s">
        <v>2363</v>
      </c>
      <c r="C1101" t="s">
        <v>3127</v>
      </c>
      <c r="D1101" t="s">
        <v>120</v>
      </c>
      <c r="E1101">
        <v>2170.66824597</v>
      </c>
      <c r="F1101">
        <v>266.14999999999998</v>
      </c>
      <c r="G1101">
        <v>-2.7684715168626202</v>
      </c>
      <c r="H1101">
        <v>-6.6321036463921796</v>
      </c>
      <c r="I1101">
        <v>-18.157399858960201</v>
      </c>
      <c r="J1101">
        <v>-1.7371132058862</v>
      </c>
      <c r="K1101">
        <v>280.937921532492</v>
      </c>
      <c r="L1101">
        <v>265.66718054596402</v>
      </c>
      <c r="M1101">
        <v>20.2744622607994</v>
      </c>
      <c r="N1101">
        <v>0.72510975961437596</v>
      </c>
      <c r="O1101">
        <v>27.8226563967687</v>
      </c>
      <c r="P1101">
        <v>43.554476806903899</v>
      </c>
      <c r="Q1101">
        <v>6.3946861985853004E-2</v>
      </c>
    </row>
    <row r="1102" spans="1:17" hidden="1" x14ac:dyDescent="0.3">
      <c r="A1102" t="s">
        <v>2364</v>
      </c>
      <c r="B1102" t="s">
        <v>2365</v>
      </c>
      <c r="C1102" t="s">
        <v>3127</v>
      </c>
      <c r="D1102" t="s">
        <v>537</v>
      </c>
      <c r="E1102">
        <v>2167.5714574499998</v>
      </c>
      <c r="F1102">
        <v>554.75</v>
      </c>
      <c r="G1102">
        <v>-41.583542053215503</v>
      </c>
      <c r="H1102">
        <v>-7.7769975275474001</v>
      </c>
      <c r="I1102">
        <v>-7.4177038576752903</v>
      </c>
      <c r="J1102">
        <v>-5.7789650216602899</v>
      </c>
      <c r="K1102">
        <v>613.182024025023</v>
      </c>
      <c r="L1102">
        <v>606.62258658554299</v>
      </c>
      <c r="M1102">
        <v>19.9901718468208</v>
      </c>
      <c r="N1102">
        <v>0.86085963292858703</v>
      </c>
      <c r="O1102">
        <v>29.788192879675499</v>
      </c>
      <c r="P1102">
        <v>20.3231753605899</v>
      </c>
      <c r="Q1102">
        <v>-0.16685965782374501</v>
      </c>
    </row>
    <row r="1103" spans="1:17" x14ac:dyDescent="0.3">
      <c r="A1103" t="s">
        <v>2366</v>
      </c>
      <c r="B1103" t="s">
        <v>2367</v>
      </c>
      <c r="C1103" t="s">
        <v>3126</v>
      </c>
      <c r="D1103" t="s">
        <v>406</v>
      </c>
      <c r="E1103">
        <v>2165.880094956</v>
      </c>
      <c r="F1103">
        <v>188.07</v>
      </c>
      <c r="G1103">
        <v>-59.442532635373297</v>
      </c>
      <c r="H1103">
        <v>-6.1736994945625199</v>
      </c>
      <c r="I1103">
        <v>-28.174377856456498</v>
      </c>
      <c r="J1103">
        <v>-4.7360720989505198</v>
      </c>
      <c r="K1103">
        <v>204.045575662884</v>
      </c>
      <c r="L1103">
        <v>236.12840594072799</v>
      </c>
      <c r="M1103">
        <v>28.247996674345799</v>
      </c>
      <c r="N1103">
        <v>0.50874113019884903</v>
      </c>
      <c r="O1103">
        <v>129.56877758281399</v>
      </c>
      <c r="P1103">
        <v>8.3976945244956802</v>
      </c>
      <c r="Q1103">
        <v>-5.9213185835767998E-2</v>
      </c>
    </row>
    <row r="1104" spans="1:17" hidden="1" x14ac:dyDescent="0.3">
      <c r="A1104" t="s">
        <v>2368</v>
      </c>
      <c r="B1104" t="s">
        <v>2369</v>
      </c>
      <c r="C1104" t="s">
        <v>3127</v>
      </c>
      <c r="D1104" t="s">
        <v>21</v>
      </c>
      <c r="E1104">
        <v>2165.4054816299999</v>
      </c>
      <c r="F1104">
        <v>1241.55</v>
      </c>
      <c r="G1104">
        <v>202.244288945032</v>
      </c>
      <c r="H1104">
        <v>74.946979991104499</v>
      </c>
      <c r="I1104">
        <v>100.49427642816001</v>
      </c>
      <c r="J1104">
        <v>19.441801250746899</v>
      </c>
      <c r="K1104">
        <v>881.73171509881695</v>
      </c>
      <c r="L1104">
        <v>635.13758681704496</v>
      </c>
      <c r="M1104">
        <v>70.965657803382996</v>
      </c>
      <c r="N1104">
        <v>1.1728676119631101</v>
      </c>
      <c r="O1104">
        <v>2.2914904756151602</v>
      </c>
      <c r="P1104">
        <v>276.22727272727201</v>
      </c>
      <c r="Q1104">
        <v>0.16934637449791201</v>
      </c>
    </row>
    <row r="1105" spans="1:17" hidden="1" x14ac:dyDescent="0.3">
      <c r="A1105" t="s">
        <v>2370</v>
      </c>
      <c r="B1105" t="s">
        <v>2371</v>
      </c>
      <c r="C1105" t="s">
        <v>3127</v>
      </c>
      <c r="D1105" t="s">
        <v>473</v>
      </c>
      <c r="E1105">
        <v>2161.8012840000001</v>
      </c>
      <c r="F1105">
        <v>1893.65</v>
      </c>
      <c r="G1105">
        <v>-19.038447813441199</v>
      </c>
      <c r="H1105">
        <v>-4.1159951989714596</v>
      </c>
      <c r="I1105">
        <v>-8.7093755934631005</v>
      </c>
      <c r="J1105">
        <v>0.54249053592001895</v>
      </c>
      <c r="K1105">
        <v>1936.51392535437</v>
      </c>
      <c r="L1105">
        <v>1863.9113606380099</v>
      </c>
      <c r="M1105">
        <v>32.885097290009099</v>
      </c>
      <c r="N1105">
        <v>0.66129024357949096</v>
      </c>
      <c r="O1105">
        <v>28.1467008158846</v>
      </c>
      <c r="P1105">
        <v>24.993399339934001</v>
      </c>
    </row>
    <row r="1106" spans="1:17" hidden="1" x14ac:dyDescent="0.3">
      <c r="A1106" t="s">
        <v>2372</v>
      </c>
      <c r="B1106" t="s">
        <v>2373</v>
      </c>
      <c r="C1106" t="s">
        <v>3127</v>
      </c>
      <c r="D1106" t="s">
        <v>397</v>
      </c>
      <c r="E1106">
        <v>2159.43651</v>
      </c>
      <c r="F1106">
        <v>192.35</v>
      </c>
      <c r="G1106">
        <v>166.31819931983301</v>
      </c>
      <c r="H1106">
        <v>1.1563744116969901</v>
      </c>
      <c r="I1106">
        <v>20.280583413232101</v>
      </c>
      <c r="J1106">
        <v>-4.1250989785182899</v>
      </c>
      <c r="K1106">
        <v>176.39289637200201</v>
      </c>
      <c r="L1106">
        <v>149.877140455969</v>
      </c>
      <c r="M1106">
        <v>43.278245208285398</v>
      </c>
      <c r="N1106">
        <v>0.594418345348392</v>
      </c>
      <c r="O1106">
        <v>7.6163244086301098</v>
      </c>
      <c r="P1106">
        <v>215.32786885245901</v>
      </c>
      <c r="Q1106">
        <v>0.16160240817753699</v>
      </c>
    </row>
    <row r="1107" spans="1:17" hidden="1" x14ac:dyDescent="0.3">
      <c r="A1107" t="s">
        <v>2374</v>
      </c>
      <c r="B1107" t="s">
        <v>2375</v>
      </c>
      <c r="C1107" t="s">
        <v>3127</v>
      </c>
      <c r="D1107" t="s">
        <v>134</v>
      </c>
      <c r="E1107">
        <v>2158.4092725400001</v>
      </c>
      <c r="F1107">
        <v>118.01</v>
      </c>
      <c r="G1107">
        <v>22.973253708466999</v>
      </c>
      <c r="H1107">
        <v>7.9720650251181704</v>
      </c>
      <c r="I1107">
        <v>12.677192896886099</v>
      </c>
      <c r="J1107">
        <v>-0.76892259667859397</v>
      </c>
      <c r="K1107">
        <v>118.98987418412599</v>
      </c>
      <c r="L1107">
        <v>107.969149717668</v>
      </c>
      <c r="M1107">
        <v>42.282039308292298</v>
      </c>
      <c r="N1107">
        <v>0.85406350717468904</v>
      </c>
      <c r="O1107">
        <v>37.6578256079993</v>
      </c>
      <c r="P1107">
        <v>62.548209366391198</v>
      </c>
      <c r="Q1107">
        <v>4.1969021715492001E-2</v>
      </c>
    </row>
    <row r="1108" spans="1:17" hidden="1" x14ac:dyDescent="0.3">
      <c r="A1108" t="s">
        <v>2376</v>
      </c>
      <c r="B1108" t="s">
        <v>2377</v>
      </c>
      <c r="C1108" t="s">
        <v>3127</v>
      </c>
      <c r="D1108" t="s">
        <v>653</v>
      </c>
      <c r="E1108">
        <v>2143.1489986799902</v>
      </c>
      <c r="F1108">
        <v>402.8</v>
      </c>
      <c r="G1108">
        <v>-41.764384365222</v>
      </c>
      <c r="H1108">
        <v>-3.02618187638214</v>
      </c>
      <c r="I1108">
        <v>-19.961997802589899</v>
      </c>
      <c r="J1108">
        <v>-1.2003460287129399</v>
      </c>
      <c r="K1108">
        <v>436.77079798670798</v>
      </c>
      <c r="L1108">
        <v>467.39698884725198</v>
      </c>
      <c r="M1108">
        <v>30.990167707031802</v>
      </c>
      <c r="N1108">
        <v>0.55479015240761598</v>
      </c>
      <c r="O1108">
        <v>42.601787487586797</v>
      </c>
      <c r="P1108">
        <v>3.5209457722950401</v>
      </c>
      <c r="Q1108">
        <v>-0.112650926433913</v>
      </c>
    </row>
    <row r="1109" spans="1:17" hidden="1" x14ac:dyDescent="0.3">
      <c r="A1109" t="s">
        <v>2378</v>
      </c>
      <c r="B1109" t="s">
        <v>2379</v>
      </c>
      <c r="C1109" t="s">
        <v>3127</v>
      </c>
      <c r="D1109" t="s">
        <v>1585</v>
      </c>
      <c r="E1109">
        <v>2141.3520204770002</v>
      </c>
      <c r="F1109">
        <v>158.09</v>
      </c>
      <c r="G1109">
        <v>8.8247024485146692</v>
      </c>
      <c r="H1109">
        <v>-5.1350455989148402</v>
      </c>
      <c r="I1109">
        <v>42.026671556506201</v>
      </c>
      <c r="J1109">
        <v>-2.6272199021479401</v>
      </c>
      <c r="K1109">
        <v>159.30846299788499</v>
      </c>
      <c r="L1109">
        <v>132.705547427765</v>
      </c>
      <c r="M1109">
        <v>32.684424965885</v>
      </c>
      <c r="N1109">
        <v>0.40214982826367501</v>
      </c>
      <c r="O1109">
        <v>28.977164906066101</v>
      </c>
      <c r="P1109">
        <v>74.588625069022598</v>
      </c>
      <c r="Q1109">
        <v>8.1113960255423001E-2</v>
      </c>
    </row>
    <row r="1110" spans="1:17" hidden="1" x14ac:dyDescent="0.3">
      <c r="A1110" t="s">
        <v>2380</v>
      </c>
      <c r="B1110" t="s">
        <v>2381</v>
      </c>
      <c r="C1110" t="s">
        <v>3127</v>
      </c>
      <c r="D1110" t="s">
        <v>18</v>
      </c>
      <c r="E1110">
        <v>2141.0002260719998</v>
      </c>
      <c r="F1110">
        <v>218.76</v>
      </c>
      <c r="G1110">
        <v>-54.585408075134801</v>
      </c>
      <c r="H1110">
        <v>8.79020288131745</v>
      </c>
      <c r="I1110">
        <v>-14.9455584266658</v>
      </c>
      <c r="J1110">
        <v>-0.60490599776387599</v>
      </c>
      <c r="K1110">
        <v>220.57392093273299</v>
      </c>
      <c r="L1110">
        <v>228.55454228765601</v>
      </c>
      <c r="M1110">
        <v>38.536070603490998</v>
      </c>
      <c r="N1110">
        <v>1.51687322327279</v>
      </c>
      <c r="O1110">
        <v>57.272810385810899</v>
      </c>
      <c r="P1110">
        <v>19.901342833653</v>
      </c>
    </row>
    <row r="1111" spans="1:17" hidden="1" x14ac:dyDescent="0.3">
      <c r="A1111" t="s">
        <v>2382</v>
      </c>
      <c r="B1111" t="s">
        <v>2383</v>
      </c>
      <c r="C1111" t="s">
        <v>3127</v>
      </c>
      <c r="D1111" t="s">
        <v>470</v>
      </c>
      <c r="E1111">
        <v>2136.5717572799999</v>
      </c>
      <c r="F1111">
        <v>518.79999999999995</v>
      </c>
      <c r="G1111">
        <v>-46.695158251886099</v>
      </c>
      <c r="H1111">
        <v>-7.8092985121583798</v>
      </c>
      <c r="I1111">
        <v>-28.103113186002801</v>
      </c>
      <c r="J1111">
        <v>0.11366824164184899</v>
      </c>
      <c r="K1111">
        <v>567.71819408663896</v>
      </c>
      <c r="L1111">
        <v>618.28418038444602</v>
      </c>
      <c r="M1111">
        <v>32.137208567103002</v>
      </c>
      <c r="N1111">
        <v>0.61660088443266903</v>
      </c>
      <c r="O1111">
        <v>53.941788743253603</v>
      </c>
      <c r="P1111">
        <v>9.8338096750290909</v>
      </c>
      <c r="Q1111">
        <v>-4.2633304428461E-2</v>
      </c>
    </row>
    <row r="1112" spans="1:17" hidden="1" x14ac:dyDescent="0.3">
      <c r="A1112" t="s">
        <v>2384</v>
      </c>
      <c r="B1112" t="s">
        <v>2385</v>
      </c>
      <c r="C1112" t="s">
        <v>3127</v>
      </c>
      <c r="D1112" t="s">
        <v>51</v>
      </c>
      <c r="E1112">
        <v>2133.6914350050001</v>
      </c>
      <c r="F1112">
        <v>738.35</v>
      </c>
      <c r="G1112">
        <v>-4.2210622313531401</v>
      </c>
      <c r="H1112">
        <v>-0.187837572284417</v>
      </c>
      <c r="I1112">
        <v>-1.9973803759001501</v>
      </c>
      <c r="J1112">
        <v>-0.73824209676250496</v>
      </c>
      <c r="K1112">
        <v>763.410883263291</v>
      </c>
      <c r="L1112">
        <v>725.91462487784804</v>
      </c>
      <c r="M1112">
        <v>35.8690377257576</v>
      </c>
      <c r="N1112">
        <v>0.25559728008466698</v>
      </c>
      <c r="O1112">
        <v>16.828062571950898</v>
      </c>
      <c r="P1112">
        <v>29.5350877192982</v>
      </c>
      <c r="Q1112">
        <v>-8.8999134181756007E-2</v>
      </c>
    </row>
    <row r="1113" spans="1:17" hidden="1" x14ac:dyDescent="0.3">
      <c r="A1113" t="s">
        <v>2386</v>
      </c>
      <c r="B1113" t="s">
        <v>2387</v>
      </c>
      <c r="C1113" t="s">
        <v>3127</v>
      </c>
      <c r="D1113" t="s">
        <v>594</v>
      </c>
      <c r="E1113">
        <v>2126.8050761459999</v>
      </c>
      <c r="F1113">
        <v>169.14</v>
      </c>
      <c r="G1113">
        <v>-16.436744500783998</v>
      </c>
      <c r="H1113">
        <v>17.681146919658499</v>
      </c>
      <c r="I1113">
        <v>10.434757302231599</v>
      </c>
      <c r="J1113">
        <v>12.875628052114401</v>
      </c>
      <c r="K1113">
        <v>151.653632219869</v>
      </c>
      <c r="L1113">
        <v>144.337667659386</v>
      </c>
      <c r="M1113">
        <v>63.096241883392999</v>
      </c>
      <c r="N1113">
        <v>1.8520719368796801</v>
      </c>
      <c r="O1113">
        <v>11.1209648811635</v>
      </c>
      <c r="P1113">
        <v>47.720524017467199</v>
      </c>
      <c r="Q1113">
        <v>-4.555888111004E-2</v>
      </c>
    </row>
    <row r="1114" spans="1:17" hidden="1" x14ac:dyDescent="0.3">
      <c r="A1114" t="s">
        <v>2388</v>
      </c>
      <c r="B1114" t="s">
        <v>2389</v>
      </c>
      <c r="C1114" t="s">
        <v>3127</v>
      </c>
      <c r="D1114" t="s">
        <v>240</v>
      </c>
      <c r="E1114">
        <v>2124.0348782799902</v>
      </c>
      <c r="F1114">
        <v>88.13</v>
      </c>
      <c r="G1114">
        <v>94.265465403072398</v>
      </c>
      <c r="H1114">
        <v>-8.6866302369062307</v>
      </c>
      <c r="I1114">
        <v>69.288103648510599</v>
      </c>
      <c r="J1114">
        <v>0.71710720230994596</v>
      </c>
      <c r="K1114">
        <v>89.806514435301096</v>
      </c>
      <c r="L1114">
        <v>69.036744984635504</v>
      </c>
      <c r="M1114">
        <v>35.8821877813903</v>
      </c>
      <c r="N1114">
        <v>0.68641515284739796</v>
      </c>
      <c r="O1114">
        <v>30.250765913990701</v>
      </c>
      <c r="P1114">
        <v>175.8372456964</v>
      </c>
      <c r="Q1114">
        <v>0.13474131098192199</v>
      </c>
    </row>
    <row r="1115" spans="1:17" hidden="1" x14ac:dyDescent="0.3">
      <c r="A1115" t="s">
        <v>2390</v>
      </c>
      <c r="B1115" t="s">
        <v>2391</v>
      </c>
      <c r="C1115" t="s">
        <v>3127</v>
      </c>
      <c r="D1115" t="s">
        <v>51</v>
      </c>
      <c r="E1115">
        <v>2123.7851022650002</v>
      </c>
      <c r="F1115">
        <v>1016.15</v>
      </c>
      <c r="G1115">
        <v>179.96644650626001</v>
      </c>
      <c r="H1115">
        <v>23.377043315600002</v>
      </c>
      <c r="I1115">
        <v>76.155600774054804</v>
      </c>
      <c r="J1115">
        <v>5.9806300605953204</v>
      </c>
      <c r="K1115">
        <v>899.47838551290295</v>
      </c>
      <c r="L1115">
        <v>707.631213696906</v>
      </c>
      <c r="M1115">
        <v>57.721498909589002</v>
      </c>
      <c r="N1115">
        <v>0.69023807160512896</v>
      </c>
      <c r="O1115">
        <v>4.4284800472371204</v>
      </c>
      <c r="P1115">
        <v>211.27278296829499</v>
      </c>
      <c r="Q1115">
        <v>0.12979132839888799</v>
      </c>
    </row>
    <row r="1116" spans="1:17" hidden="1" x14ac:dyDescent="0.3">
      <c r="A1116" t="s">
        <v>2392</v>
      </c>
      <c r="B1116" t="s">
        <v>2393</v>
      </c>
      <c r="C1116" t="s">
        <v>3127</v>
      </c>
      <c r="D1116" t="s">
        <v>197</v>
      </c>
      <c r="E1116">
        <v>2120.0043420000002</v>
      </c>
      <c r="F1116">
        <v>79</v>
      </c>
      <c r="G1116">
        <v>129.74387370474301</v>
      </c>
      <c r="H1116">
        <v>-1.01943540388225</v>
      </c>
      <c r="I1116">
        <v>-34.767908123542902</v>
      </c>
      <c r="J1116">
        <v>5.4753029772202098</v>
      </c>
      <c r="K1116">
        <v>82.1086944738895</v>
      </c>
      <c r="L1116">
        <v>82.602232005943193</v>
      </c>
      <c r="M1116">
        <v>53.3452846079417</v>
      </c>
      <c r="N1116">
        <v>0.90207171816065801</v>
      </c>
      <c r="O1116">
        <v>77.2151898734177</v>
      </c>
      <c r="P1116">
        <v>167.796610169491</v>
      </c>
      <c r="Q1116">
        <v>0.18024015312542499</v>
      </c>
    </row>
    <row r="1117" spans="1:17" hidden="1" x14ac:dyDescent="0.3">
      <c r="A1117" t="s">
        <v>2394</v>
      </c>
      <c r="B1117" t="s">
        <v>2395</v>
      </c>
      <c r="C1117" t="s">
        <v>3127</v>
      </c>
      <c r="D1117" t="s">
        <v>1304</v>
      </c>
      <c r="E1117">
        <v>2117.6350293599999</v>
      </c>
      <c r="F1117">
        <v>280.39999999999998</v>
      </c>
      <c r="G1117">
        <v>-30.360204808853702</v>
      </c>
      <c r="H1117">
        <v>-24.276566094849599</v>
      </c>
      <c r="I1117">
        <v>-16.979460543239298</v>
      </c>
      <c r="J1117">
        <v>-20.980666366515599</v>
      </c>
      <c r="K1117">
        <v>369.57580228755899</v>
      </c>
      <c r="L1117">
        <v>352.04981609544899</v>
      </c>
      <c r="M1117">
        <v>13.8644549547369</v>
      </c>
      <c r="N1117">
        <v>0.68776225724637896</v>
      </c>
      <c r="O1117">
        <v>61.144793152638997</v>
      </c>
      <c r="P1117">
        <v>7.1660615325816996</v>
      </c>
      <c r="Q1117">
        <v>2.0085618957310001E-3</v>
      </c>
    </row>
    <row r="1118" spans="1:17" hidden="1" x14ac:dyDescent="0.3">
      <c r="A1118" t="s">
        <v>2396</v>
      </c>
      <c r="B1118" t="s">
        <v>2397</v>
      </c>
      <c r="C1118" t="s">
        <v>3127</v>
      </c>
      <c r="D1118" t="s">
        <v>470</v>
      </c>
      <c r="E1118">
        <v>2109.0915687749998</v>
      </c>
      <c r="F1118">
        <v>13.57</v>
      </c>
      <c r="G1118">
        <v>-4.3612655366942796</v>
      </c>
      <c r="H1118">
        <v>-11.4859287428588</v>
      </c>
      <c r="I1118">
        <v>-5.6496926494631898</v>
      </c>
      <c r="J1118">
        <v>-1.6204972029523999E-2</v>
      </c>
      <c r="K1118">
        <v>13.277703785025199</v>
      </c>
      <c r="L1118">
        <v>12.6528317103541</v>
      </c>
      <c r="M1118">
        <v>32.589784942787702</v>
      </c>
      <c r="N1118">
        <v>0.32527411820032898</v>
      </c>
      <c r="O1118">
        <v>29.329403095062599</v>
      </c>
      <c r="P1118">
        <v>37.070707070707002</v>
      </c>
      <c r="Q1118">
        <v>0.106223696947974</v>
      </c>
    </row>
    <row r="1119" spans="1:17" hidden="1" x14ac:dyDescent="0.3">
      <c r="A1119" t="s">
        <v>2398</v>
      </c>
      <c r="B1119" t="s">
        <v>2399</v>
      </c>
      <c r="C1119" t="s">
        <v>3127</v>
      </c>
      <c r="D1119" t="s">
        <v>240</v>
      </c>
      <c r="E1119">
        <v>2108.9903302900002</v>
      </c>
      <c r="F1119">
        <v>272.89999999999998</v>
      </c>
      <c r="G1119">
        <v>-43.723796761595899</v>
      </c>
      <c r="H1119">
        <v>-2.9582340155780602</v>
      </c>
      <c r="I1119">
        <v>-15.6703275137648</v>
      </c>
      <c r="J1119">
        <v>-0.95844811354401305</v>
      </c>
      <c r="K1119">
        <v>284.64951557443101</v>
      </c>
      <c r="L1119">
        <v>305.38893814538102</v>
      </c>
      <c r="M1119">
        <v>27.8092331452442</v>
      </c>
      <c r="N1119">
        <v>0.50885087194051104</v>
      </c>
      <c r="O1119">
        <v>37.412971784536403</v>
      </c>
      <c r="P1119">
        <v>11.183540435933899</v>
      </c>
    </row>
    <row r="1120" spans="1:17" hidden="1" x14ac:dyDescent="0.3">
      <c r="A1120" t="s">
        <v>2400</v>
      </c>
      <c r="B1120" t="s">
        <v>2401</v>
      </c>
      <c r="C1120" t="s">
        <v>3127</v>
      </c>
      <c r="D1120" t="s">
        <v>267</v>
      </c>
      <c r="E1120">
        <v>2105.8427860000002</v>
      </c>
      <c r="F1120">
        <v>1545.55</v>
      </c>
      <c r="G1120">
        <v>13.7799098610102</v>
      </c>
      <c r="H1120">
        <v>-8.5766240124303792</v>
      </c>
      <c r="I1120">
        <v>6.2736348021008999</v>
      </c>
      <c r="J1120">
        <v>-0.57939367844221101</v>
      </c>
      <c r="K1120">
        <v>1510.81167419382</v>
      </c>
      <c r="L1120">
        <v>1412.42890285719</v>
      </c>
      <c r="M1120">
        <v>29.7383377081572</v>
      </c>
      <c r="N1120">
        <v>0.55438840735333605</v>
      </c>
      <c r="O1120">
        <v>11.992494581217001</v>
      </c>
      <c r="P1120">
        <v>50.323396391576999</v>
      </c>
      <c r="Q1120">
        <v>1.9869010432788999E-2</v>
      </c>
    </row>
    <row r="1121" spans="1:17" hidden="1" x14ac:dyDescent="0.3">
      <c r="A1121" t="s">
        <v>2402</v>
      </c>
      <c r="B1121" t="s">
        <v>2403</v>
      </c>
      <c r="C1121" t="s">
        <v>3127</v>
      </c>
      <c r="D1121" t="s">
        <v>75</v>
      </c>
      <c r="E1121">
        <v>2103.29671474</v>
      </c>
      <c r="F1121">
        <v>242.29</v>
      </c>
      <c r="G1121">
        <v>-15.845767305381401</v>
      </c>
      <c r="H1121">
        <v>4.8398576240854698</v>
      </c>
      <c r="I1121">
        <v>-0.49551656559061202</v>
      </c>
      <c r="J1121">
        <v>2.6363522431940698</v>
      </c>
      <c r="K1121">
        <v>240.97305111390301</v>
      </c>
      <c r="L1121">
        <v>231.93600501457399</v>
      </c>
      <c r="M1121">
        <v>58.751033133572001</v>
      </c>
      <c r="N1121">
        <v>1.6256487154566499</v>
      </c>
      <c r="O1121">
        <v>13.2939865450493</v>
      </c>
      <c r="P1121">
        <v>25.538860103626899</v>
      </c>
      <c r="Q1121">
        <v>-4.7442334626005001E-2</v>
      </c>
    </row>
    <row r="1122" spans="1:17" hidden="1" x14ac:dyDescent="0.3">
      <c r="A1122" t="s">
        <v>2404</v>
      </c>
      <c r="B1122" t="s">
        <v>2405</v>
      </c>
      <c r="C1122" t="s">
        <v>3127</v>
      </c>
      <c r="D1122" t="s">
        <v>939</v>
      </c>
      <c r="E1122">
        <v>2101.96088736</v>
      </c>
      <c r="F1122">
        <v>315.60000000000002</v>
      </c>
      <c r="G1122">
        <v>212.69561919702201</v>
      </c>
      <c r="H1122">
        <v>-4.8571990303122696</v>
      </c>
      <c r="I1122">
        <v>33.338998918599003</v>
      </c>
      <c r="J1122">
        <v>-3.3129595314181999</v>
      </c>
      <c r="K1122">
        <v>340.44772711080799</v>
      </c>
      <c r="L1122">
        <v>269.09493127663399</v>
      </c>
      <c r="M1122">
        <v>37.8293401647366</v>
      </c>
      <c r="N1122">
        <v>0.47941358045906601</v>
      </c>
      <c r="O1122">
        <v>37.880228136882103</v>
      </c>
      <c r="Q1122">
        <v>0.16041980216997301</v>
      </c>
    </row>
    <row r="1123" spans="1:17" hidden="1" x14ac:dyDescent="0.3">
      <c r="A1123" t="s">
        <v>2406</v>
      </c>
      <c r="B1123" t="s">
        <v>2407</v>
      </c>
      <c r="C1123" t="s">
        <v>3127</v>
      </c>
      <c r="D1123" t="s">
        <v>508</v>
      </c>
      <c r="E1123">
        <v>2097.8381016359999</v>
      </c>
      <c r="F1123">
        <v>116.54</v>
      </c>
      <c r="G1123">
        <v>8.7400101384109092</v>
      </c>
      <c r="H1123">
        <v>-1.2782553538858401</v>
      </c>
      <c r="I1123">
        <v>-2.0224695600079001</v>
      </c>
      <c r="J1123">
        <v>1.30324236000094</v>
      </c>
      <c r="K1123">
        <v>120.238322181491</v>
      </c>
      <c r="L1123">
        <v>113.524890596727</v>
      </c>
      <c r="M1123">
        <v>37.818888935707498</v>
      </c>
      <c r="N1123">
        <v>1.4439486605596401</v>
      </c>
      <c r="O1123">
        <v>27.853097648875899</v>
      </c>
      <c r="P1123">
        <v>38.573127229488698</v>
      </c>
      <c r="Q1123">
        <v>5.3423310776431997E-2</v>
      </c>
    </row>
    <row r="1124" spans="1:17" hidden="1" x14ac:dyDescent="0.3">
      <c r="A1124" t="s">
        <v>1830</v>
      </c>
      <c r="B1124" t="s">
        <v>2408</v>
      </c>
      <c r="C1124" t="s">
        <v>3127</v>
      </c>
      <c r="D1124" t="s">
        <v>1832</v>
      </c>
      <c r="E1124">
        <v>2091.9342556299998</v>
      </c>
      <c r="F1124">
        <v>30.91</v>
      </c>
      <c r="G1124">
        <v>-19.2783882456248</v>
      </c>
      <c r="H1124">
        <v>-9.3968528915658904</v>
      </c>
      <c r="I1124">
        <v>-17.563149761631301</v>
      </c>
      <c r="J1124">
        <v>4.4057573177787898E-2</v>
      </c>
      <c r="K1124">
        <v>34.230563416048803</v>
      </c>
      <c r="L1124">
        <v>34.934605479973399</v>
      </c>
      <c r="M1124">
        <v>49.333103027404697</v>
      </c>
      <c r="N1124">
        <v>1.1252167275918401</v>
      </c>
      <c r="O1124">
        <v>48.657392429634399</v>
      </c>
      <c r="P1124">
        <v>13.848987108655599</v>
      </c>
      <c r="Q1124">
        <v>7.0291434656782004E-2</v>
      </c>
    </row>
    <row r="1125" spans="1:17" x14ac:dyDescent="0.3">
      <c r="A1125" t="s">
        <v>2409</v>
      </c>
      <c r="B1125" t="s">
        <v>2410</v>
      </c>
      <c r="C1125" t="s">
        <v>3112</v>
      </c>
      <c r="D1125" t="s">
        <v>54</v>
      </c>
      <c r="E1125">
        <v>2088.463725045</v>
      </c>
      <c r="F1125">
        <v>207.49</v>
      </c>
      <c r="G1125">
        <v>-92.887825419120404</v>
      </c>
      <c r="H1125">
        <v>-15.497143420972099</v>
      </c>
      <c r="I1125">
        <v>-67.600571391615006</v>
      </c>
      <c r="J1125">
        <v>-3.2175317698011199</v>
      </c>
      <c r="K1125">
        <v>262.71622870396101</v>
      </c>
      <c r="L1125">
        <v>391.35198135619902</v>
      </c>
      <c r="M1125">
        <v>29.144779680902602</v>
      </c>
      <c r="N1125">
        <v>0.60872682051776505</v>
      </c>
      <c r="O1125">
        <v>225.24459010072701</v>
      </c>
      <c r="P1125">
        <v>12.1567567567567</v>
      </c>
    </row>
    <row r="1126" spans="1:17" hidden="1" x14ac:dyDescent="0.3">
      <c r="A1126" t="s">
        <v>2411</v>
      </c>
      <c r="B1126" t="s">
        <v>2412</v>
      </c>
      <c r="C1126" t="s">
        <v>3127</v>
      </c>
      <c r="D1126" t="s">
        <v>289</v>
      </c>
      <c r="E1126">
        <v>2086.2349829999998</v>
      </c>
      <c r="F1126">
        <v>852.45</v>
      </c>
      <c r="G1126">
        <v>119.59839361338101</v>
      </c>
      <c r="H1126">
        <v>4.8283684439215904</v>
      </c>
      <c r="I1126">
        <v>43.907322053204297</v>
      </c>
      <c r="J1126">
        <v>-0.47956458793150902</v>
      </c>
      <c r="K1126">
        <v>851.809887621352</v>
      </c>
      <c r="M1126">
        <v>39.4542370381577</v>
      </c>
      <c r="N1126">
        <v>1.35676536289175</v>
      </c>
      <c r="O1126">
        <v>32.758519561264499</v>
      </c>
      <c r="P1126">
        <v>262.74468085106298</v>
      </c>
    </row>
    <row r="1127" spans="1:17" hidden="1" x14ac:dyDescent="0.3">
      <c r="A1127" t="s">
        <v>2413</v>
      </c>
      <c r="B1127" t="s">
        <v>2414</v>
      </c>
      <c r="C1127" t="s">
        <v>3127</v>
      </c>
      <c r="D1127" t="s">
        <v>137</v>
      </c>
      <c r="E1127">
        <v>2085.1458820399998</v>
      </c>
      <c r="F1127">
        <v>20245.55</v>
      </c>
      <c r="G1127">
        <v>594.47115881398702</v>
      </c>
      <c r="H1127">
        <v>-13.335772468728999</v>
      </c>
      <c r="I1127">
        <v>263.96187251795197</v>
      </c>
      <c r="J1127">
        <v>-0.17016909008445999</v>
      </c>
      <c r="K1127">
        <v>18839.978250980999</v>
      </c>
      <c r="L1127">
        <v>11597.7269311992</v>
      </c>
      <c r="M1127">
        <v>42.353723367917802</v>
      </c>
      <c r="N1127">
        <v>0.54671109232789405</v>
      </c>
      <c r="O1127">
        <v>37.190641894144598</v>
      </c>
      <c r="P1127">
        <v>649.83518518518497</v>
      </c>
      <c r="Q1127">
        <v>0.173930654130276</v>
      </c>
    </row>
    <row r="1128" spans="1:17" hidden="1" x14ac:dyDescent="0.3">
      <c r="A1128" t="s">
        <v>2415</v>
      </c>
      <c r="B1128" t="s">
        <v>2416</v>
      </c>
      <c r="C1128" t="s">
        <v>3127</v>
      </c>
      <c r="D1128" t="s">
        <v>75</v>
      </c>
      <c r="E1128">
        <v>2083.0979397599999</v>
      </c>
      <c r="F1128">
        <v>2762.4</v>
      </c>
      <c r="G1128">
        <v>-27.336548315551401</v>
      </c>
      <c r="H1128">
        <v>-5.5254706186854303</v>
      </c>
      <c r="I1128">
        <v>-4.6973640199562299</v>
      </c>
      <c r="J1128">
        <v>-0.85603557207308001</v>
      </c>
      <c r="K1128">
        <v>2833.33862299463</v>
      </c>
      <c r="L1128">
        <v>2825.8303156035099</v>
      </c>
      <c r="M1128">
        <v>34.219637218965801</v>
      </c>
      <c r="N1128">
        <v>0.570425890994122</v>
      </c>
      <c r="O1128">
        <v>14.796915725456101</v>
      </c>
      <c r="P1128">
        <v>17.766930275190202</v>
      </c>
      <c r="Q1128">
        <v>-0.12884331811345201</v>
      </c>
    </row>
    <row r="1129" spans="1:17" hidden="1" x14ac:dyDescent="0.3">
      <c r="A1129" t="s">
        <v>2417</v>
      </c>
      <c r="B1129" t="s">
        <v>2418</v>
      </c>
      <c r="C1129" t="s">
        <v>3127</v>
      </c>
      <c r="D1129" t="s">
        <v>48</v>
      </c>
      <c r="E1129">
        <v>2081.583763825</v>
      </c>
      <c r="F1129">
        <v>492.85</v>
      </c>
      <c r="G1129">
        <v>-31.290807841371699</v>
      </c>
      <c r="H1129">
        <v>-10.7480196582397</v>
      </c>
      <c r="I1129">
        <v>-30.059482775617202</v>
      </c>
      <c r="J1129">
        <v>1.76320619142464</v>
      </c>
      <c r="K1129">
        <v>537.70440464476701</v>
      </c>
      <c r="L1129">
        <v>560.78010732749999</v>
      </c>
      <c r="M1129">
        <v>28.824151549072401</v>
      </c>
      <c r="N1129">
        <v>0.36311414078392101</v>
      </c>
      <c r="O1129">
        <v>72.466267627066998</v>
      </c>
      <c r="P1129">
        <v>13.9405849034793</v>
      </c>
      <c r="Q1129">
        <v>0.158600709996675</v>
      </c>
    </row>
    <row r="1130" spans="1:17" hidden="1" x14ac:dyDescent="0.3">
      <c r="A1130" t="s">
        <v>2419</v>
      </c>
      <c r="B1130" t="s">
        <v>2420</v>
      </c>
      <c r="C1130" t="s">
        <v>3127</v>
      </c>
      <c r="D1130" t="s">
        <v>377</v>
      </c>
      <c r="E1130">
        <v>2080.1976245800001</v>
      </c>
      <c r="F1130">
        <v>41.54</v>
      </c>
      <c r="G1130">
        <v>-66.506648671975697</v>
      </c>
      <c r="H1130">
        <v>-8.1179502611519698</v>
      </c>
      <c r="I1130">
        <v>-39.469587213459299</v>
      </c>
      <c r="J1130">
        <v>-8.79260816293408</v>
      </c>
      <c r="K1130">
        <v>46.895189793792298</v>
      </c>
      <c r="L1130">
        <v>54.945495878500601</v>
      </c>
      <c r="M1130">
        <v>15.9081012534423</v>
      </c>
      <c r="N1130">
        <v>0.53335595773885003</v>
      </c>
      <c r="O1130">
        <v>102.33509870004799</v>
      </c>
      <c r="P1130">
        <v>6.1860940695296502</v>
      </c>
    </row>
    <row r="1131" spans="1:17" hidden="1" x14ac:dyDescent="0.3">
      <c r="A1131" t="s">
        <v>2421</v>
      </c>
      <c r="B1131" t="s">
        <v>2422</v>
      </c>
      <c r="C1131" t="s">
        <v>3127</v>
      </c>
      <c r="D1131" t="s">
        <v>458</v>
      </c>
      <c r="E1131">
        <v>2079.5672439999998</v>
      </c>
      <c r="F1131">
        <v>261.5</v>
      </c>
      <c r="G1131">
        <v>-19.708302140212101</v>
      </c>
      <c r="H1131">
        <v>-9.2476353970251601</v>
      </c>
      <c r="I1131">
        <v>-11.8044241160765</v>
      </c>
      <c r="J1131">
        <v>-3.2825529414047301</v>
      </c>
      <c r="K1131">
        <v>286.85664487294798</v>
      </c>
      <c r="L1131">
        <v>283.48879764863699</v>
      </c>
      <c r="M1131">
        <v>18.188861317055299</v>
      </c>
      <c r="N1131">
        <v>0.28116100608467498</v>
      </c>
      <c r="O1131">
        <v>38.432122370936803</v>
      </c>
      <c r="P1131">
        <v>15.274410403350201</v>
      </c>
      <c r="Q1131">
        <v>-8.3302078520674006E-2</v>
      </c>
    </row>
    <row r="1132" spans="1:17" hidden="1" x14ac:dyDescent="0.3">
      <c r="A1132" t="s">
        <v>2423</v>
      </c>
      <c r="B1132" t="s">
        <v>2424</v>
      </c>
      <c r="C1132" t="s">
        <v>3127</v>
      </c>
      <c r="D1132" t="s">
        <v>1021</v>
      </c>
      <c r="E1132">
        <v>2075.6757560000001</v>
      </c>
      <c r="F1132">
        <v>909.65</v>
      </c>
      <c r="G1132">
        <v>-0.35085823379307601</v>
      </c>
      <c r="H1132">
        <v>-11.2854050420696</v>
      </c>
      <c r="I1132">
        <v>12.604529683228</v>
      </c>
      <c r="J1132">
        <v>-2.9875984846088</v>
      </c>
      <c r="K1132">
        <v>990.54481817092903</v>
      </c>
      <c r="L1132">
        <v>892.96348952887195</v>
      </c>
      <c r="M1132">
        <v>27.200441445670801</v>
      </c>
      <c r="N1132">
        <v>0.360895189059319</v>
      </c>
      <c r="O1132">
        <v>46.7597427582037</v>
      </c>
      <c r="P1132">
        <v>41.568749513656499</v>
      </c>
      <c r="Q1132">
        <v>2.4275653854389002E-2</v>
      </c>
    </row>
    <row r="1133" spans="1:17" hidden="1" x14ac:dyDescent="0.3">
      <c r="A1133" t="s">
        <v>2425</v>
      </c>
      <c r="B1133" t="s">
        <v>2426</v>
      </c>
      <c r="C1133" t="s">
        <v>3127</v>
      </c>
      <c r="D1133" t="s">
        <v>406</v>
      </c>
      <c r="E1133">
        <v>2069.6860384849901</v>
      </c>
      <c r="F1133">
        <v>1055.3499999999999</v>
      </c>
      <c r="G1133">
        <v>-40.270853490696503</v>
      </c>
      <c r="H1133">
        <v>-5.8538623922977902</v>
      </c>
      <c r="I1133">
        <v>-25.512997360945999</v>
      </c>
      <c r="J1133">
        <v>0.98067610337287503</v>
      </c>
      <c r="K1133">
        <v>1145.6313782644399</v>
      </c>
      <c r="L1133">
        <v>1192.57035916624</v>
      </c>
      <c r="M1133">
        <v>18.2300692278036</v>
      </c>
      <c r="N1133">
        <v>1.1649998337563501</v>
      </c>
      <c r="O1133">
        <v>39.707206140143001</v>
      </c>
      <c r="P1133">
        <v>27.913459790315699</v>
      </c>
      <c r="Q1133">
        <v>-4.7849985529914998E-2</v>
      </c>
    </row>
    <row r="1134" spans="1:17" hidden="1" x14ac:dyDescent="0.3">
      <c r="A1134" t="s">
        <v>2427</v>
      </c>
      <c r="B1134" t="s">
        <v>2428</v>
      </c>
      <c r="C1134" t="s">
        <v>3127</v>
      </c>
      <c r="D1134" t="s">
        <v>120</v>
      </c>
      <c r="E1134">
        <v>2065.4195775220001</v>
      </c>
      <c r="F1134">
        <v>142.94</v>
      </c>
      <c r="G1134">
        <v>-39.554068983540397</v>
      </c>
      <c r="H1134">
        <v>-6.6058483941355401</v>
      </c>
      <c r="I1134">
        <v>-29.506401690317901</v>
      </c>
      <c r="J1134">
        <v>-1.20636097136262</v>
      </c>
      <c r="K1134">
        <v>155.56353859732801</v>
      </c>
      <c r="L1134">
        <v>161.176060060601</v>
      </c>
      <c r="M1134">
        <v>36.974847780733697</v>
      </c>
      <c r="N1134">
        <v>0.37842215390887501</v>
      </c>
      <c r="O1134">
        <v>48.8736532810969</v>
      </c>
      <c r="P1134">
        <v>5.8814814814814804</v>
      </c>
      <c r="Q1134">
        <v>-1.9187354396300001E-4</v>
      </c>
    </row>
    <row r="1135" spans="1:17" hidden="1" x14ac:dyDescent="0.3">
      <c r="A1135" t="s">
        <v>2429</v>
      </c>
      <c r="B1135" t="s">
        <v>2430</v>
      </c>
      <c r="C1135" t="s">
        <v>3127</v>
      </c>
      <c r="D1135" t="s">
        <v>444</v>
      </c>
      <c r="E1135">
        <v>2061.6345775</v>
      </c>
      <c r="F1135">
        <v>3455.35</v>
      </c>
      <c r="G1135">
        <v>95.522055283807205</v>
      </c>
      <c r="H1135">
        <v>17.115892124202901</v>
      </c>
      <c r="I1135">
        <v>32.873030730741299</v>
      </c>
      <c r="J1135">
        <v>12.445896871664001</v>
      </c>
      <c r="K1135">
        <v>3125.9977394715602</v>
      </c>
      <c r="L1135">
        <v>2617.70621313124</v>
      </c>
      <c r="M1135">
        <v>60.913228235241398</v>
      </c>
      <c r="N1135">
        <v>0.87327981380122699</v>
      </c>
      <c r="O1135">
        <v>18.229701766825301</v>
      </c>
      <c r="P1135">
        <v>162.76425855513301</v>
      </c>
      <c r="Q1135">
        <v>0.12601429379248699</v>
      </c>
    </row>
    <row r="1136" spans="1:17" hidden="1" x14ac:dyDescent="0.3">
      <c r="A1136" t="s">
        <v>2431</v>
      </c>
      <c r="B1136" t="s">
        <v>2432</v>
      </c>
      <c r="C1136" t="s">
        <v>3127</v>
      </c>
      <c r="D1136" t="s">
        <v>261</v>
      </c>
      <c r="E1136">
        <v>2057.1374949999999</v>
      </c>
      <c r="F1136">
        <v>3227.5</v>
      </c>
      <c r="G1136">
        <v>832.54189811674405</v>
      </c>
      <c r="H1136">
        <v>-2.98329211773896</v>
      </c>
      <c r="I1136">
        <v>223.617707013726</v>
      </c>
      <c r="J1136">
        <v>10.2241160384295</v>
      </c>
      <c r="K1136">
        <v>3338.59217055519</v>
      </c>
      <c r="L1136">
        <v>2349.10918337774</v>
      </c>
      <c r="M1136">
        <v>48.195833443155998</v>
      </c>
      <c r="N1136">
        <v>2.0267956757588501</v>
      </c>
      <c r="O1136">
        <v>29.357087529047199</v>
      </c>
      <c r="P1136">
        <v>1001.5358361774699</v>
      </c>
    </row>
    <row r="1137" spans="1:17" hidden="1" x14ac:dyDescent="0.3">
      <c r="A1137" t="s">
        <v>2433</v>
      </c>
      <c r="B1137" t="s">
        <v>2434</v>
      </c>
      <c r="C1137" t="s">
        <v>3127</v>
      </c>
      <c r="D1137" t="s">
        <v>267</v>
      </c>
      <c r="E1137">
        <v>2052.2586218400002</v>
      </c>
      <c r="F1137">
        <v>569.45000000000005</v>
      </c>
      <c r="G1137">
        <v>-7.9725562068084903</v>
      </c>
      <c r="H1137">
        <v>-2.3282852427686</v>
      </c>
      <c r="I1137">
        <v>-24.194941565625399</v>
      </c>
      <c r="J1137">
        <v>0.977182939596419</v>
      </c>
      <c r="K1137">
        <v>597.61231646988597</v>
      </c>
      <c r="L1137">
        <v>606.14551531337804</v>
      </c>
      <c r="M1137">
        <v>37.010985116506497</v>
      </c>
      <c r="N1137">
        <v>0.97765625590356497</v>
      </c>
      <c r="O1137">
        <v>64.193520063218799</v>
      </c>
      <c r="P1137">
        <v>22.9780801209372</v>
      </c>
      <c r="Q1137">
        <v>5.7597286354652999E-2</v>
      </c>
    </row>
    <row r="1138" spans="1:17" hidden="1" x14ac:dyDescent="0.3">
      <c r="A1138" t="s">
        <v>2435</v>
      </c>
      <c r="B1138" t="s">
        <v>2436</v>
      </c>
      <c r="C1138" t="s">
        <v>3127</v>
      </c>
      <c r="D1138" t="s">
        <v>278</v>
      </c>
      <c r="E1138">
        <v>2050.8139113000002</v>
      </c>
      <c r="F1138">
        <v>413.7</v>
      </c>
      <c r="G1138">
        <v>-60.392423752170302</v>
      </c>
      <c r="H1138">
        <v>-0.165569745771318</v>
      </c>
      <c r="I1138">
        <v>-10.692310329520801</v>
      </c>
      <c r="J1138">
        <v>1.6173741765192899</v>
      </c>
      <c r="K1138">
        <v>424.93803235185601</v>
      </c>
      <c r="L1138">
        <v>438.48011349573</v>
      </c>
      <c r="M1138">
        <v>44.148066282045797</v>
      </c>
      <c r="N1138">
        <v>0.38330793330345803</v>
      </c>
      <c r="O1138">
        <v>53.4203529127387</v>
      </c>
      <c r="P1138">
        <v>25.363636363636299</v>
      </c>
      <c r="Q1138">
        <v>1.0170845626334E-2</v>
      </c>
    </row>
    <row r="1139" spans="1:17" hidden="1" x14ac:dyDescent="0.3">
      <c r="A1139" t="s">
        <v>2437</v>
      </c>
      <c r="B1139" t="s">
        <v>2438</v>
      </c>
      <c r="C1139" t="s">
        <v>3127</v>
      </c>
      <c r="D1139" t="s">
        <v>191</v>
      </c>
      <c r="E1139">
        <v>2043.414096902</v>
      </c>
      <c r="F1139">
        <v>182.11</v>
      </c>
      <c r="G1139">
        <v>31.6040107891133</v>
      </c>
      <c r="H1139">
        <v>-3.8119075474837598</v>
      </c>
      <c r="I1139">
        <v>15.1600298016899</v>
      </c>
      <c r="J1139">
        <v>-1.1871930845047201</v>
      </c>
      <c r="K1139">
        <v>186.184276822675</v>
      </c>
      <c r="L1139">
        <v>160.806680999761</v>
      </c>
      <c r="M1139">
        <v>34.7488046885152</v>
      </c>
      <c r="N1139">
        <v>0.39950970303622102</v>
      </c>
      <c r="O1139">
        <v>19.3948712316731</v>
      </c>
      <c r="P1139">
        <v>62.598214285714299</v>
      </c>
      <c r="Q1139">
        <v>4.8955073508870003E-2</v>
      </c>
    </row>
    <row r="1140" spans="1:17" hidden="1" x14ac:dyDescent="0.3">
      <c r="A1140" t="s">
        <v>2439</v>
      </c>
      <c r="B1140" t="s">
        <v>2440</v>
      </c>
      <c r="C1140" t="s">
        <v>3127</v>
      </c>
      <c r="D1140" t="s">
        <v>117</v>
      </c>
      <c r="E1140">
        <v>2040.66146295</v>
      </c>
      <c r="F1140">
        <v>132.55000000000001</v>
      </c>
      <c r="G1140">
        <v>-25.8520122243062</v>
      </c>
      <c r="H1140">
        <v>-2.88438903812211</v>
      </c>
      <c r="I1140">
        <v>3.8192227413017501</v>
      </c>
      <c r="J1140">
        <v>5.1807347087314204</v>
      </c>
      <c r="K1140">
        <v>134.805526287394</v>
      </c>
      <c r="L1140">
        <v>124.843474474632</v>
      </c>
      <c r="M1140">
        <v>48.659499450635998</v>
      </c>
      <c r="N1140">
        <v>0.49880899506396897</v>
      </c>
      <c r="O1140">
        <v>34.817050169747198</v>
      </c>
      <c r="P1140">
        <v>49.774011299435003</v>
      </c>
      <c r="Q1140">
        <v>0.15373795420606901</v>
      </c>
    </row>
    <row r="1141" spans="1:17" hidden="1" x14ac:dyDescent="0.3">
      <c r="A1141" t="s">
        <v>2441</v>
      </c>
      <c r="B1141" t="s">
        <v>2442</v>
      </c>
      <c r="C1141" t="s">
        <v>3127</v>
      </c>
      <c r="D1141" t="s">
        <v>470</v>
      </c>
      <c r="E1141">
        <v>2039.158422</v>
      </c>
      <c r="F1141">
        <v>315</v>
      </c>
      <c r="G1141">
        <v>15.238367890191499</v>
      </c>
      <c r="H1141">
        <v>-9.7807447350224095</v>
      </c>
      <c r="I1141">
        <v>-29.360523680297302</v>
      </c>
      <c r="J1141">
        <v>4.8087625138670997</v>
      </c>
      <c r="K1141">
        <v>356.258268010557</v>
      </c>
      <c r="L1141">
        <v>361.60902747174703</v>
      </c>
      <c r="M1141">
        <v>38.1543265570402</v>
      </c>
      <c r="N1141">
        <v>1.4367257951165999</v>
      </c>
      <c r="O1141">
        <v>63.079365079364997</v>
      </c>
      <c r="P1141">
        <v>48.479849163327799</v>
      </c>
      <c r="Q1141">
        <v>0.113036902080423</v>
      </c>
    </row>
    <row r="1142" spans="1:17" hidden="1" x14ac:dyDescent="0.3">
      <c r="A1142" t="s">
        <v>2443</v>
      </c>
      <c r="B1142" t="s">
        <v>2444</v>
      </c>
      <c r="C1142" t="s">
        <v>3127</v>
      </c>
      <c r="D1142" t="s">
        <v>311</v>
      </c>
      <c r="E1142">
        <v>2039.065728</v>
      </c>
      <c r="F1142">
        <v>1521.6</v>
      </c>
      <c r="G1142">
        <v>380.96487915239999</v>
      </c>
      <c r="H1142">
        <v>4.5100990439179096</v>
      </c>
      <c r="I1142">
        <v>26.9989363579996</v>
      </c>
      <c r="J1142">
        <v>1.59097757339301</v>
      </c>
      <c r="K1142">
        <v>1427.7116504268599</v>
      </c>
      <c r="L1142">
        <v>1065.6199179166699</v>
      </c>
      <c r="M1142">
        <v>52.0534709678684</v>
      </c>
      <c r="N1142">
        <v>0.30303080382346997</v>
      </c>
      <c r="O1142">
        <v>6.46030494216616</v>
      </c>
      <c r="P1142">
        <v>477.67653758542099</v>
      </c>
      <c r="Q1142">
        <v>0.20000991227171</v>
      </c>
    </row>
    <row r="1143" spans="1:17" hidden="1" x14ac:dyDescent="0.3">
      <c r="A1143" t="s">
        <v>2445</v>
      </c>
      <c r="B1143" t="s">
        <v>2446</v>
      </c>
      <c r="C1143" t="s">
        <v>3127</v>
      </c>
      <c r="D1143" t="s">
        <v>261</v>
      </c>
      <c r="E1143">
        <v>2036.491308288</v>
      </c>
      <c r="F1143">
        <v>198.81</v>
      </c>
      <c r="G1143">
        <v>-32.531318401709299</v>
      </c>
      <c r="H1143">
        <v>-3.0032103404820898</v>
      </c>
      <c r="I1143">
        <v>-13.044390838194699</v>
      </c>
      <c r="J1143">
        <v>-0.493220522640063</v>
      </c>
      <c r="K1143">
        <v>211.06217658360001</v>
      </c>
      <c r="M1143">
        <v>35.237602201094496</v>
      </c>
      <c r="O1143">
        <v>32.785071173482201</v>
      </c>
      <c r="P1143">
        <v>6.2586851950828502</v>
      </c>
    </row>
    <row r="1144" spans="1:17" hidden="1" x14ac:dyDescent="0.3">
      <c r="A1144" t="s">
        <v>2447</v>
      </c>
      <c r="B1144" t="s">
        <v>2448</v>
      </c>
      <c r="C1144" t="s">
        <v>3127</v>
      </c>
      <c r="D1144" t="s">
        <v>534</v>
      </c>
      <c r="E1144">
        <v>2027.9090130249999</v>
      </c>
      <c r="F1144">
        <v>2383.85</v>
      </c>
      <c r="G1144">
        <v>15.964496433336199</v>
      </c>
      <c r="H1144">
        <v>-1.0629382493228701</v>
      </c>
      <c r="I1144">
        <v>37.208702350374502</v>
      </c>
      <c r="J1144">
        <v>1.64386801810979</v>
      </c>
      <c r="K1144">
        <v>2389.35575553629</v>
      </c>
      <c r="L1144">
        <v>2149.7737660908001</v>
      </c>
      <c r="M1144">
        <v>48.390088098528899</v>
      </c>
      <c r="N1144">
        <v>0.68474038413299998</v>
      </c>
      <c r="O1144">
        <v>41.745495731694497</v>
      </c>
      <c r="P1144">
        <v>84.387206559152204</v>
      </c>
      <c r="Q1144">
        <v>-2.4817797991747999E-2</v>
      </c>
    </row>
    <row r="1145" spans="1:17" x14ac:dyDescent="0.3">
      <c r="A1145" t="s">
        <v>2449</v>
      </c>
      <c r="B1145" t="s">
        <v>2450</v>
      </c>
      <c r="C1145" t="s">
        <v>3120</v>
      </c>
      <c r="D1145" t="s">
        <v>75</v>
      </c>
      <c r="E1145">
        <v>2020.10932</v>
      </c>
      <c r="F1145">
        <v>78.2</v>
      </c>
      <c r="G1145">
        <v>-60.042231881634301</v>
      </c>
      <c r="H1145">
        <v>-1.4619907188411301</v>
      </c>
      <c r="I1145">
        <v>-23.998654942837</v>
      </c>
      <c r="J1145">
        <v>2.0906358382044301</v>
      </c>
      <c r="K1145">
        <v>84.119286257899006</v>
      </c>
      <c r="L1145">
        <v>93.2853557834962</v>
      </c>
      <c r="M1145">
        <v>42.332521491646098</v>
      </c>
      <c r="N1145">
        <v>0.863658780376101</v>
      </c>
      <c r="O1145">
        <v>99.488491048593303</v>
      </c>
      <c r="P1145">
        <v>7.3291243480647799</v>
      </c>
      <c r="Q1145">
        <v>1.8756185252875E-2</v>
      </c>
    </row>
    <row r="1146" spans="1:17" hidden="1" x14ac:dyDescent="0.3">
      <c r="A1146" t="s">
        <v>2451</v>
      </c>
      <c r="B1146" t="s">
        <v>2452</v>
      </c>
      <c r="C1146" t="s">
        <v>3127</v>
      </c>
      <c r="D1146" t="s">
        <v>1585</v>
      </c>
      <c r="E1146">
        <v>2019.770525525</v>
      </c>
      <c r="F1146">
        <v>282.95</v>
      </c>
      <c r="G1146">
        <v>32.511634170158402</v>
      </c>
      <c r="H1146">
        <v>-3.4374407942923599</v>
      </c>
      <c r="I1146">
        <v>54.6087323059566</v>
      </c>
      <c r="J1146">
        <v>0.69559650563394604</v>
      </c>
      <c r="K1146">
        <v>286.61788014130599</v>
      </c>
      <c r="L1146">
        <v>256.69871706499902</v>
      </c>
      <c r="M1146">
        <v>49.742449433992597</v>
      </c>
      <c r="N1146">
        <v>1.0877026968885699</v>
      </c>
      <c r="O1146">
        <v>27.319314366495799</v>
      </c>
      <c r="P1146">
        <v>109.592592592592</v>
      </c>
      <c r="Q1146">
        <v>6.8901190196924006E-2</v>
      </c>
    </row>
    <row r="1147" spans="1:17" hidden="1" x14ac:dyDescent="0.3">
      <c r="A1147" t="s">
        <v>2453</v>
      </c>
      <c r="B1147" t="s">
        <v>2454</v>
      </c>
      <c r="C1147" t="s">
        <v>3127</v>
      </c>
      <c r="D1147" t="s">
        <v>473</v>
      </c>
      <c r="E1147">
        <v>2018.42417634</v>
      </c>
      <c r="F1147">
        <v>389.4</v>
      </c>
      <c r="G1147">
        <v>16.1795221584117</v>
      </c>
      <c r="H1147">
        <v>19.2156117536938</v>
      </c>
      <c r="I1147">
        <v>-0.377480705991948</v>
      </c>
      <c r="J1147">
        <v>5.11078549037037</v>
      </c>
      <c r="K1147">
        <v>365.552925526732</v>
      </c>
      <c r="L1147">
        <v>351.98256222146398</v>
      </c>
      <c r="M1147">
        <v>57.9989709132822</v>
      </c>
      <c r="N1147">
        <v>1.25656871012478</v>
      </c>
      <c r="O1147">
        <v>16.2044170518746</v>
      </c>
      <c r="P1147">
        <v>45.979381443298898</v>
      </c>
      <c r="Q1147">
        <v>-3.0861737487646E-2</v>
      </c>
    </row>
    <row r="1148" spans="1:17" hidden="1" x14ac:dyDescent="0.3">
      <c r="A1148" t="s">
        <v>2455</v>
      </c>
      <c r="B1148" t="s">
        <v>2456</v>
      </c>
      <c r="C1148" t="s">
        <v>3127</v>
      </c>
      <c r="D1148" t="s">
        <v>200</v>
      </c>
      <c r="E1148">
        <v>2010.6138976</v>
      </c>
      <c r="F1148">
        <v>1236.4000000000001</v>
      </c>
      <c r="G1148">
        <v>24.0194136721753</v>
      </c>
      <c r="H1148">
        <v>-3.39129442357692</v>
      </c>
      <c r="I1148">
        <v>23.551989313763599</v>
      </c>
      <c r="J1148">
        <v>1.2871101418569899</v>
      </c>
      <c r="K1148">
        <v>1309.2608221524299</v>
      </c>
      <c r="L1148">
        <v>1164.96493535745</v>
      </c>
      <c r="M1148">
        <v>43.199531040121798</v>
      </c>
      <c r="N1148">
        <v>0.43417800467797402</v>
      </c>
      <c r="O1148">
        <v>24.708832093173701</v>
      </c>
      <c r="P1148">
        <v>59.422345432273801</v>
      </c>
      <c r="Q1148">
        <v>4.9255451697608997E-2</v>
      </c>
    </row>
    <row r="1149" spans="1:17" hidden="1" x14ac:dyDescent="0.3">
      <c r="A1149" t="s">
        <v>2457</v>
      </c>
      <c r="B1149" t="s">
        <v>2458</v>
      </c>
      <c r="C1149" t="s">
        <v>3127</v>
      </c>
      <c r="D1149" t="s">
        <v>444</v>
      </c>
      <c r="E1149">
        <v>2009.581585531</v>
      </c>
      <c r="F1149">
        <v>133.51</v>
      </c>
      <c r="G1149">
        <v>99.891127728303999</v>
      </c>
      <c r="H1149">
        <v>0.26714475425752998</v>
      </c>
      <c r="I1149">
        <v>16.747072796304</v>
      </c>
      <c r="J1149">
        <v>0.23398442572243999</v>
      </c>
      <c r="K1149">
        <v>131.62560802233</v>
      </c>
      <c r="L1149">
        <v>117.069596307588</v>
      </c>
      <c r="M1149">
        <v>45.109237268083497</v>
      </c>
      <c r="N1149">
        <v>0.92574175753795995</v>
      </c>
      <c r="O1149">
        <v>23.136843682121199</v>
      </c>
      <c r="P1149">
        <v>132.19130434782599</v>
      </c>
      <c r="Q1149">
        <v>9.8836398914827997E-2</v>
      </c>
    </row>
    <row r="1150" spans="1:17" hidden="1" x14ac:dyDescent="0.3">
      <c r="A1150" t="s">
        <v>2459</v>
      </c>
      <c r="B1150" t="s">
        <v>2460</v>
      </c>
      <c r="C1150" t="s">
        <v>3127</v>
      </c>
      <c r="D1150" t="s">
        <v>134</v>
      </c>
      <c r="E1150">
        <v>2004.6940463999999</v>
      </c>
      <c r="F1150">
        <v>107.96</v>
      </c>
      <c r="G1150">
        <v>149.405611503112</v>
      </c>
      <c r="H1150">
        <v>15.780033143800701</v>
      </c>
      <c r="I1150">
        <v>-4.81173544105389</v>
      </c>
      <c r="J1150">
        <v>-9.5815010730455707</v>
      </c>
      <c r="K1150">
        <v>120.97662593433699</v>
      </c>
      <c r="L1150">
        <v>104.07367786314499</v>
      </c>
      <c r="M1150">
        <v>32.2549761008326</v>
      </c>
      <c r="N1150">
        <v>1.7430641779442499</v>
      </c>
      <c r="O1150">
        <v>31.9377547239718</v>
      </c>
      <c r="P1150">
        <v>181.65927471954001</v>
      </c>
    </row>
    <row r="1151" spans="1:17" hidden="1" x14ac:dyDescent="0.3">
      <c r="A1151" t="s">
        <v>2461</v>
      </c>
      <c r="B1151" t="s">
        <v>2462</v>
      </c>
      <c r="C1151" t="s">
        <v>3127</v>
      </c>
      <c r="D1151" t="s">
        <v>473</v>
      </c>
      <c r="E1151">
        <v>2000.6970064</v>
      </c>
      <c r="F1151">
        <v>385.9</v>
      </c>
      <c r="G1151">
        <v>-48.6359668702191</v>
      </c>
      <c r="H1151">
        <v>-5.9498223527534897</v>
      </c>
      <c r="I1151">
        <v>-22.294216338373399</v>
      </c>
      <c r="J1151">
        <v>-5.7376076918074403</v>
      </c>
      <c r="K1151">
        <v>422.34334060521701</v>
      </c>
      <c r="L1151">
        <v>444.66182691844102</v>
      </c>
      <c r="M1151">
        <v>11.2677270470728</v>
      </c>
      <c r="N1151">
        <v>1.04712783924229</v>
      </c>
      <c r="O1151">
        <v>45.983415392588697</v>
      </c>
      <c r="P1151">
        <v>1.2727988452958701</v>
      </c>
      <c r="Q1151">
        <v>-2.1520360229157001E-2</v>
      </c>
    </row>
    <row r="1152" spans="1:17" hidden="1" x14ac:dyDescent="0.3">
      <c r="A1152" t="s">
        <v>2463</v>
      </c>
      <c r="B1152" t="s">
        <v>2464</v>
      </c>
      <c r="C1152" t="s">
        <v>3127</v>
      </c>
      <c r="D1152" t="s">
        <v>324</v>
      </c>
      <c r="E1152">
        <v>1998.9772156199999</v>
      </c>
      <c r="F1152">
        <v>777.7</v>
      </c>
      <c r="G1152">
        <v>30.5178139258974</v>
      </c>
      <c r="H1152">
        <v>-12.869077124811101</v>
      </c>
      <c r="I1152">
        <v>-7.4736088373042602</v>
      </c>
      <c r="J1152">
        <v>-5.3310332963756002</v>
      </c>
      <c r="K1152">
        <v>858.97273588291205</v>
      </c>
      <c r="L1152">
        <v>776.76529438378498</v>
      </c>
      <c r="M1152">
        <v>29.542960665387799</v>
      </c>
      <c r="N1152">
        <v>0.65167591990419405</v>
      </c>
      <c r="O1152">
        <v>56.229908705156198</v>
      </c>
      <c r="P1152">
        <v>77.112275108175794</v>
      </c>
      <c r="Q1152">
        <v>0.103769852114037</v>
      </c>
    </row>
    <row r="1153" spans="1:17" hidden="1" x14ac:dyDescent="0.3">
      <c r="A1153" t="s">
        <v>2465</v>
      </c>
      <c r="B1153" t="s">
        <v>2466</v>
      </c>
      <c r="C1153" t="s">
        <v>3127</v>
      </c>
      <c r="D1153" t="s">
        <v>160</v>
      </c>
      <c r="E1153">
        <v>1992.8054999999999</v>
      </c>
      <c r="F1153">
        <v>1997.8</v>
      </c>
      <c r="G1153">
        <v>-26.905729828329001</v>
      </c>
      <c r="H1153">
        <v>5.3969290124821496</v>
      </c>
      <c r="I1153">
        <v>-22.894299094064198</v>
      </c>
      <c r="J1153">
        <v>3.9472421123126802</v>
      </c>
      <c r="K1153">
        <v>2047.7381071417799</v>
      </c>
      <c r="L1153">
        <v>2071.3508823929501</v>
      </c>
      <c r="M1153">
        <v>49.6861524897514</v>
      </c>
      <c r="N1153">
        <v>2.2665247968752902</v>
      </c>
      <c r="O1153">
        <v>39.087996796476098</v>
      </c>
      <c r="P1153">
        <v>18.2130177514792</v>
      </c>
      <c r="Q1153">
        <v>0.12811334739674299</v>
      </c>
    </row>
    <row r="1154" spans="1:17" hidden="1" x14ac:dyDescent="0.3">
      <c r="A1154" t="s">
        <v>2467</v>
      </c>
      <c r="B1154" t="s">
        <v>2468</v>
      </c>
      <c r="C1154" t="s">
        <v>3127</v>
      </c>
      <c r="D1154" t="s">
        <v>406</v>
      </c>
      <c r="E1154">
        <v>1985.27595264</v>
      </c>
      <c r="F1154">
        <v>226.56</v>
      </c>
      <c r="G1154">
        <v>-53.703660381492398</v>
      </c>
      <c r="H1154">
        <v>12.721095099077599</v>
      </c>
      <c r="I1154">
        <v>-12.426456927195501</v>
      </c>
      <c r="J1154">
        <v>0.43534977014234699</v>
      </c>
      <c r="K1154">
        <v>222.23755980702799</v>
      </c>
      <c r="L1154">
        <v>236.734921299398</v>
      </c>
      <c r="M1154">
        <v>59.313460857388598</v>
      </c>
      <c r="N1154">
        <v>1.36517029080429</v>
      </c>
      <c r="O1154">
        <v>51.836158192090302</v>
      </c>
      <c r="P1154">
        <v>15.0050761421319</v>
      </c>
      <c r="Q1154">
        <v>0.15651161739441699</v>
      </c>
    </row>
    <row r="1155" spans="1:17" hidden="1" x14ac:dyDescent="0.3">
      <c r="A1155" t="s">
        <v>2469</v>
      </c>
      <c r="B1155" t="s">
        <v>2470</v>
      </c>
      <c r="C1155" t="s">
        <v>3127</v>
      </c>
      <c r="D1155" t="s">
        <v>1675</v>
      </c>
      <c r="E1155">
        <v>1984.1380216</v>
      </c>
      <c r="F1155">
        <v>67.33</v>
      </c>
      <c r="G1155">
        <v>1.6945486181910601</v>
      </c>
      <c r="H1155">
        <v>11.148404310832399</v>
      </c>
      <c r="I1155">
        <v>2.2647128941148802</v>
      </c>
      <c r="J1155">
        <v>1.9677195480943399</v>
      </c>
      <c r="K1155">
        <v>63.699652193098999</v>
      </c>
      <c r="L1155">
        <v>59.882441784314203</v>
      </c>
      <c r="M1155">
        <v>58.880462682991599</v>
      </c>
      <c r="N1155">
        <v>0.96176420125075601</v>
      </c>
      <c r="O1155">
        <v>1.6634486855785</v>
      </c>
      <c r="P1155">
        <v>31.6067240031274</v>
      </c>
      <c r="Q1155">
        <v>-2.8254867209200001E-2</v>
      </c>
    </row>
    <row r="1156" spans="1:17" hidden="1" x14ac:dyDescent="0.3">
      <c r="A1156" t="s">
        <v>2471</v>
      </c>
      <c r="B1156" t="s">
        <v>2472</v>
      </c>
      <c r="C1156" t="s">
        <v>3127</v>
      </c>
      <c r="D1156" t="s">
        <v>267</v>
      </c>
      <c r="E1156">
        <v>1974.477910695</v>
      </c>
      <c r="F1156">
        <v>438.95</v>
      </c>
      <c r="G1156">
        <v>-47.905229167650397</v>
      </c>
      <c r="H1156">
        <v>-1.12026898791397</v>
      </c>
      <c r="I1156">
        <v>-28.123809522979101</v>
      </c>
      <c r="J1156">
        <v>-3.1038167146929001</v>
      </c>
      <c r="K1156">
        <v>469.06496917088202</v>
      </c>
      <c r="L1156">
        <v>509.43171002203798</v>
      </c>
      <c r="M1156">
        <v>35.412301538737303</v>
      </c>
      <c r="N1156">
        <v>0.574568924202562</v>
      </c>
      <c r="O1156">
        <v>45.381022895546103</v>
      </c>
      <c r="P1156">
        <v>2.0102254241227002</v>
      </c>
    </row>
    <row r="1157" spans="1:17" hidden="1" x14ac:dyDescent="0.3">
      <c r="A1157" t="s">
        <v>2473</v>
      </c>
      <c r="B1157" t="s">
        <v>2474</v>
      </c>
      <c r="C1157" t="s">
        <v>3127</v>
      </c>
      <c r="D1157" t="s">
        <v>237</v>
      </c>
      <c r="E1157">
        <v>1970.3581053599901</v>
      </c>
      <c r="F1157">
        <v>101.05</v>
      </c>
      <c r="G1157">
        <v>-45.622150533291098</v>
      </c>
      <c r="H1157">
        <v>-6.2267115116172302</v>
      </c>
      <c r="I1157">
        <v>-28.187949083499799</v>
      </c>
      <c r="J1157">
        <v>-0.77129899731297602</v>
      </c>
      <c r="K1157">
        <v>109.515803258768</v>
      </c>
      <c r="L1157">
        <v>112.358542231288</v>
      </c>
      <c r="M1157">
        <v>35.387101233178001</v>
      </c>
      <c r="N1157">
        <v>0.502121153005467</v>
      </c>
      <c r="O1157">
        <v>47.352795645719901</v>
      </c>
      <c r="P1157">
        <v>16.874855424473701</v>
      </c>
      <c r="Q1157">
        <v>0.18269657526194499</v>
      </c>
    </row>
    <row r="1158" spans="1:17" hidden="1" x14ac:dyDescent="0.3">
      <c r="A1158" t="s">
        <v>2475</v>
      </c>
      <c r="B1158" t="s">
        <v>2476</v>
      </c>
      <c r="C1158" t="s">
        <v>3127</v>
      </c>
      <c r="D1158" t="s">
        <v>594</v>
      </c>
      <c r="E1158">
        <v>1965.29244830999</v>
      </c>
      <c r="F1158">
        <v>394.95</v>
      </c>
      <c r="G1158">
        <v>15.9829965164136</v>
      </c>
      <c r="H1158">
        <v>-13.5338830037695</v>
      </c>
      <c r="I1158">
        <v>-18.0304658285805</v>
      </c>
      <c r="J1158">
        <v>2.4058159359714302</v>
      </c>
      <c r="K1158">
        <v>418.192510567037</v>
      </c>
      <c r="L1158">
        <v>409.10859301396198</v>
      </c>
      <c r="M1158">
        <v>33.3074950600843</v>
      </c>
      <c r="N1158">
        <v>0.377712991490393</v>
      </c>
      <c r="O1158">
        <v>59.501202683884003</v>
      </c>
      <c r="P1158">
        <v>44.273972602739697</v>
      </c>
      <c r="Q1158">
        <v>3.7710791668879001E-2</v>
      </c>
    </row>
    <row r="1159" spans="1:17" hidden="1" x14ac:dyDescent="0.3">
      <c r="A1159" t="s">
        <v>2477</v>
      </c>
      <c r="B1159" t="s">
        <v>2478</v>
      </c>
      <c r="C1159" t="s">
        <v>3127</v>
      </c>
      <c r="D1159" t="s">
        <v>1391</v>
      </c>
      <c r="E1159">
        <v>1964.6399266000001</v>
      </c>
      <c r="F1159">
        <v>98.8</v>
      </c>
      <c r="G1159">
        <v>-39.469198507640399</v>
      </c>
      <c r="H1159">
        <v>-2.8331645067509799</v>
      </c>
      <c r="I1159">
        <v>-14.674025580066999</v>
      </c>
      <c r="J1159">
        <v>0.68634617587595304</v>
      </c>
      <c r="K1159">
        <v>103.927610933819</v>
      </c>
      <c r="L1159">
        <v>106.54711544552499</v>
      </c>
      <c r="M1159">
        <v>41.558112725730403</v>
      </c>
      <c r="N1159">
        <v>0.43653348998437802</v>
      </c>
      <c r="O1159">
        <v>31.508097165991899</v>
      </c>
      <c r="P1159">
        <v>7.3329712112982097</v>
      </c>
      <c r="Q1159">
        <v>8.6489797830626006E-2</v>
      </c>
    </row>
    <row r="1160" spans="1:17" hidden="1" x14ac:dyDescent="0.3">
      <c r="A1160" t="s">
        <v>2479</v>
      </c>
      <c r="B1160" t="s">
        <v>2480</v>
      </c>
      <c r="C1160" t="s">
        <v>3127</v>
      </c>
      <c r="D1160" t="s">
        <v>267</v>
      </c>
      <c r="E1160">
        <v>1961.1119085599901</v>
      </c>
      <c r="F1160">
        <v>433.2</v>
      </c>
      <c r="G1160">
        <v>71.9141869519934</v>
      </c>
      <c r="H1160">
        <v>8.3333959558105803</v>
      </c>
      <c r="I1160">
        <v>5.2798149526581399</v>
      </c>
      <c r="J1160">
        <v>6.8021629108940003</v>
      </c>
      <c r="K1160">
        <v>421.66816916825798</v>
      </c>
      <c r="L1160">
        <v>376.47547573601997</v>
      </c>
      <c r="M1160">
        <v>62.066424663341301</v>
      </c>
      <c r="N1160">
        <v>1.4294836715869199</v>
      </c>
      <c r="O1160">
        <v>15.4316712834718</v>
      </c>
      <c r="P1160">
        <v>119.175309891221</v>
      </c>
      <c r="Q1160">
        <v>0.26254994015643002</v>
      </c>
    </row>
    <row r="1161" spans="1:17" hidden="1" x14ac:dyDescent="0.3">
      <c r="A1161" t="s">
        <v>2481</v>
      </c>
      <c r="B1161" t="s">
        <v>2482</v>
      </c>
      <c r="C1161" t="s">
        <v>3127</v>
      </c>
      <c r="D1161" t="s">
        <v>1304</v>
      </c>
      <c r="E1161">
        <v>1959.2682266500001</v>
      </c>
      <c r="F1161">
        <v>754.3</v>
      </c>
      <c r="G1161">
        <v>-9.5737419361414098</v>
      </c>
      <c r="H1161">
        <v>1.50381747383375</v>
      </c>
      <c r="I1161">
        <v>17.0597724304683</v>
      </c>
      <c r="J1161">
        <v>-2.8021962046807598</v>
      </c>
      <c r="K1161">
        <v>774.94793472040897</v>
      </c>
      <c r="L1161">
        <v>726.98111030805603</v>
      </c>
      <c r="M1161">
        <v>40.046246159992698</v>
      </c>
      <c r="N1161">
        <v>0.32297464931036501</v>
      </c>
      <c r="O1161">
        <v>32.374386848733899</v>
      </c>
      <c r="P1161">
        <v>67.065337763012096</v>
      </c>
      <c r="Q1161">
        <v>-4.4143977851998001E-2</v>
      </c>
    </row>
    <row r="1162" spans="1:17" hidden="1" x14ac:dyDescent="0.3">
      <c r="A1162" t="s">
        <v>2483</v>
      </c>
      <c r="B1162" t="s">
        <v>2484</v>
      </c>
      <c r="C1162" t="s">
        <v>3127</v>
      </c>
      <c r="D1162" t="s">
        <v>558</v>
      </c>
      <c r="E1162">
        <v>1958.8192945549999</v>
      </c>
      <c r="F1162">
        <v>808.45</v>
      </c>
      <c r="G1162">
        <v>51.852348000292302</v>
      </c>
      <c r="H1162">
        <v>54.777097492650597</v>
      </c>
      <c r="I1162">
        <v>75.891985114428806</v>
      </c>
      <c r="J1162">
        <v>36.309434965262</v>
      </c>
      <c r="K1162">
        <v>585.509016660871</v>
      </c>
      <c r="L1162">
        <v>521.05675100661904</v>
      </c>
      <c r="M1162">
        <v>94.485345084041398</v>
      </c>
      <c r="N1162">
        <v>4.3656099595432698</v>
      </c>
      <c r="O1162">
        <v>4.8549693858618204</v>
      </c>
      <c r="P1162">
        <v>139.505258480225</v>
      </c>
      <c r="Q1162">
        <v>0.18642753301020401</v>
      </c>
    </row>
    <row r="1163" spans="1:17" hidden="1" x14ac:dyDescent="0.3">
      <c r="A1163" t="s">
        <v>2485</v>
      </c>
      <c r="B1163" t="s">
        <v>2486</v>
      </c>
      <c r="C1163" t="s">
        <v>3127</v>
      </c>
      <c r="D1163" t="s">
        <v>247</v>
      </c>
      <c r="E1163">
        <v>1956.2928629779999</v>
      </c>
      <c r="F1163">
        <v>40.01</v>
      </c>
      <c r="G1163">
        <v>4.6185483408177799</v>
      </c>
      <c r="H1163">
        <v>-9.2928595720659501</v>
      </c>
      <c r="I1163">
        <v>-18.729123106441499</v>
      </c>
      <c r="J1163">
        <v>2.9901573148981502</v>
      </c>
      <c r="K1163">
        <v>45.305940091093099</v>
      </c>
      <c r="L1163">
        <v>44.268172940211898</v>
      </c>
      <c r="M1163">
        <v>34.550257757897</v>
      </c>
      <c r="N1163">
        <v>0.43111764137462599</v>
      </c>
      <c r="O1163">
        <v>72.156960759810005</v>
      </c>
      <c r="P1163">
        <v>37.1144619602467</v>
      </c>
      <c r="Q1163">
        <v>5.4695633651741002E-2</v>
      </c>
    </row>
    <row r="1164" spans="1:17" hidden="1" x14ac:dyDescent="0.3">
      <c r="A1164" t="s">
        <v>2487</v>
      </c>
      <c r="B1164" t="s">
        <v>2488</v>
      </c>
      <c r="C1164" t="s">
        <v>3127</v>
      </c>
      <c r="D1164" t="s">
        <v>2489</v>
      </c>
      <c r="E1164">
        <v>1951.6</v>
      </c>
      <c r="F1164">
        <v>697</v>
      </c>
      <c r="G1164">
        <v>258.02258340535201</v>
      </c>
      <c r="H1164">
        <v>41.221595100306097</v>
      </c>
      <c r="I1164">
        <v>53.457672920860702</v>
      </c>
      <c r="J1164">
        <v>-0.82199483861862899</v>
      </c>
      <c r="K1164">
        <v>550.49715174517701</v>
      </c>
      <c r="L1164">
        <v>426.35859465611497</v>
      </c>
      <c r="M1164">
        <v>70.963393388775501</v>
      </c>
      <c r="N1164">
        <v>2.3625988359167001</v>
      </c>
      <c r="O1164">
        <v>35.451936872309901</v>
      </c>
      <c r="P1164">
        <v>328.923076923076</v>
      </c>
    </row>
    <row r="1165" spans="1:17" hidden="1" x14ac:dyDescent="0.3">
      <c r="A1165" t="s">
        <v>2490</v>
      </c>
      <c r="B1165" t="s">
        <v>2491</v>
      </c>
      <c r="C1165" t="s">
        <v>3127</v>
      </c>
      <c r="D1165" t="s">
        <v>2492</v>
      </c>
      <c r="E1165">
        <v>1948.5003999999999</v>
      </c>
      <c r="F1165">
        <v>1804</v>
      </c>
      <c r="G1165">
        <v>5.5584370298939696</v>
      </c>
      <c r="H1165">
        <v>9.3820331482400707</v>
      </c>
      <c r="I1165">
        <v>31.415802539219701</v>
      </c>
      <c r="J1165">
        <v>4.9659013248509103</v>
      </c>
      <c r="K1165">
        <v>1651.63780861329</v>
      </c>
      <c r="L1165">
        <v>1464.6330017133</v>
      </c>
      <c r="M1165">
        <v>57.755054494770498</v>
      </c>
      <c r="N1165">
        <v>1.1148904753429401</v>
      </c>
      <c r="O1165">
        <v>13.015521064301501</v>
      </c>
      <c r="P1165">
        <v>79.502487562189003</v>
      </c>
      <c r="Q1165">
        <v>0.238272136282036</v>
      </c>
    </row>
    <row r="1166" spans="1:17" hidden="1" x14ac:dyDescent="0.3">
      <c r="A1166" t="s">
        <v>2493</v>
      </c>
      <c r="B1166" t="s">
        <v>2494</v>
      </c>
      <c r="C1166" t="s">
        <v>3127</v>
      </c>
      <c r="D1166" t="s">
        <v>267</v>
      </c>
      <c r="E1166">
        <v>1948.2853645349901</v>
      </c>
      <c r="F1166">
        <v>637.04999999999995</v>
      </c>
      <c r="G1166">
        <v>-67.422720909716304</v>
      </c>
      <c r="H1166">
        <v>15.179815393306599</v>
      </c>
      <c r="I1166">
        <v>-31.189403426074499</v>
      </c>
      <c r="J1166">
        <v>6.0502266371586302</v>
      </c>
      <c r="K1166">
        <v>623.22371788001203</v>
      </c>
      <c r="L1166">
        <v>714.62847290310697</v>
      </c>
      <c r="M1166">
        <v>67.168994754522302</v>
      </c>
      <c r="N1166">
        <v>0.587164837237935</v>
      </c>
      <c r="O1166">
        <v>79.734714700572894</v>
      </c>
      <c r="P1166">
        <v>11.3723776223776</v>
      </c>
    </row>
    <row r="1167" spans="1:17" hidden="1" x14ac:dyDescent="0.3">
      <c r="A1167" t="s">
        <v>2495</v>
      </c>
      <c r="B1167" t="s">
        <v>2496</v>
      </c>
      <c r="C1167" t="s">
        <v>3127</v>
      </c>
      <c r="D1167" t="s">
        <v>1976</v>
      </c>
      <c r="E1167">
        <v>1945.79132255999</v>
      </c>
      <c r="F1167">
        <v>671.4</v>
      </c>
      <c r="G1167">
        <v>-25.624045673179999</v>
      </c>
      <c r="H1167">
        <v>6.5477383272259102</v>
      </c>
      <c r="I1167">
        <v>-22.352195873272201</v>
      </c>
      <c r="J1167">
        <v>2.2838266102423002</v>
      </c>
      <c r="K1167">
        <v>623.29806353287302</v>
      </c>
      <c r="L1167">
        <v>636.793850776515</v>
      </c>
      <c r="M1167">
        <v>57.507622544780602</v>
      </c>
      <c r="N1167">
        <v>1.0798659075155399</v>
      </c>
      <c r="O1167">
        <v>36.282394995531703</v>
      </c>
      <c r="P1167">
        <v>29.115384615384599</v>
      </c>
      <c r="Q1167">
        <v>0.14414147408688399</v>
      </c>
    </row>
    <row r="1168" spans="1:17" hidden="1" x14ac:dyDescent="0.3">
      <c r="A1168" t="s">
        <v>2497</v>
      </c>
      <c r="B1168" t="s">
        <v>2498</v>
      </c>
      <c r="C1168" t="s">
        <v>3127</v>
      </c>
      <c r="D1168" t="s">
        <v>977</v>
      </c>
      <c r="E1168">
        <v>1941.7602465</v>
      </c>
      <c r="F1168">
        <v>546.9</v>
      </c>
      <c r="G1168">
        <v>59.012028003307599</v>
      </c>
      <c r="H1168">
        <v>-11.626292461420899</v>
      </c>
      <c r="I1168">
        <v>65.143742985761705</v>
      </c>
      <c r="J1168">
        <v>1.7838844379093399</v>
      </c>
      <c r="K1168">
        <v>573.64207918749503</v>
      </c>
      <c r="L1168">
        <v>483.596532289702</v>
      </c>
      <c r="M1168">
        <v>34.598939233320998</v>
      </c>
      <c r="N1168">
        <v>0.58911905088502303</v>
      </c>
      <c r="O1168">
        <v>33.260193819711098</v>
      </c>
      <c r="P1168">
        <v>114.38651509212001</v>
      </c>
      <c r="Q1168">
        <v>0.13140402845837901</v>
      </c>
    </row>
    <row r="1169" spans="1:17" hidden="1" x14ac:dyDescent="0.3">
      <c r="A1169" t="s">
        <v>2499</v>
      </c>
      <c r="B1169" t="s">
        <v>2500</v>
      </c>
      <c r="C1169" t="s">
        <v>3127</v>
      </c>
      <c r="D1169" t="s">
        <v>21</v>
      </c>
      <c r="E1169">
        <v>1940.421950145</v>
      </c>
      <c r="F1169">
        <v>213.57</v>
      </c>
      <c r="G1169">
        <v>-68.814236384554206</v>
      </c>
      <c r="H1169">
        <v>-0.90916513361198903</v>
      </c>
      <c r="I1169">
        <v>-37.0897827110077</v>
      </c>
      <c r="J1169">
        <v>3.95560650569201</v>
      </c>
      <c r="K1169">
        <v>224.031126492629</v>
      </c>
      <c r="M1169">
        <v>48.168779678621597</v>
      </c>
      <c r="N1169">
        <v>0.30633872302785198</v>
      </c>
      <c r="O1169">
        <v>98.389286884862102</v>
      </c>
      <c r="P1169">
        <v>7.9617834394904499</v>
      </c>
    </row>
    <row r="1170" spans="1:17" hidden="1" x14ac:dyDescent="0.3">
      <c r="A1170" t="s">
        <v>2501</v>
      </c>
      <c r="B1170" t="s">
        <v>2502</v>
      </c>
      <c r="C1170" t="s">
        <v>3127</v>
      </c>
      <c r="D1170" t="s">
        <v>406</v>
      </c>
      <c r="E1170">
        <v>1940.25301483</v>
      </c>
      <c r="F1170">
        <v>484.9</v>
      </c>
      <c r="G1170">
        <v>6.9503008651289102</v>
      </c>
      <c r="H1170">
        <v>2.2161126441657899</v>
      </c>
      <c r="I1170">
        <v>39.170625863354203</v>
      </c>
      <c r="J1170">
        <v>2.88734627897936</v>
      </c>
      <c r="K1170">
        <v>463.12287223269698</v>
      </c>
      <c r="L1170">
        <v>408.58467109826</v>
      </c>
      <c r="M1170">
        <v>48.950846839021203</v>
      </c>
      <c r="N1170">
        <v>0.44628040864128499</v>
      </c>
      <c r="O1170">
        <v>9.6617859352443798</v>
      </c>
      <c r="P1170">
        <v>72.931526390870104</v>
      </c>
      <c r="Q1170">
        <v>-6.6510259661330007E-2</v>
      </c>
    </row>
    <row r="1171" spans="1:17" hidden="1" x14ac:dyDescent="0.3">
      <c r="A1171" t="s">
        <v>2503</v>
      </c>
      <c r="B1171" t="s">
        <v>2504</v>
      </c>
      <c r="C1171" t="s">
        <v>3127</v>
      </c>
      <c r="D1171" t="s">
        <v>1662</v>
      </c>
      <c r="E1171">
        <v>1934.728823808</v>
      </c>
      <c r="F1171">
        <v>88.89</v>
      </c>
      <c r="G1171">
        <v>-42.3884407514484</v>
      </c>
      <c r="H1171">
        <v>-2.1618635463103799</v>
      </c>
      <c r="I1171">
        <v>-22.126351090561101</v>
      </c>
      <c r="J1171">
        <v>0.53798359068273105</v>
      </c>
      <c r="K1171">
        <v>92.430131285083405</v>
      </c>
      <c r="L1171">
        <v>95.347926181914104</v>
      </c>
      <c r="M1171">
        <v>36.752425642277998</v>
      </c>
      <c r="N1171">
        <v>0.33360665132928702</v>
      </c>
      <c r="O1171">
        <v>45.685678929013299</v>
      </c>
      <c r="P1171">
        <v>7.0963855421686697</v>
      </c>
      <c r="Q1171">
        <v>2.2163111326288999E-2</v>
      </c>
    </row>
    <row r="1172" spans="1:17" hidden="1" x14ac:dyDescent="0.3">
      <c r="A1172" t="s">
        <v>2505</v>
      </c>
      <c r="B1172" t="s">
        <v>2506</v>
      </c>
      <c r="C1172" t="s">
        <v>3127</v>
      </c>
      <c r="D1172" t="s">
        <v>534</v>
      </c>
      <c r="E1172">
        <v>1933.6860512200001</v>
      </c>
      <c r="F1172">
        <v>315.7</v>
      </c>
      <c r="G1172">
        <v>75.140257498763901</v>
      </c>
      <c r="H1172">
        <v>12.2540945831513</v>
      </c>
      <c r="I1172">
        <v>115.58755889523999</v>
      </c>
      <c r="J1172">
        <v>3.28466922035514</v>
      </c>
      <c r="K1172">
        <v>279.84736698211998</v>
      </c>
      <c r="L1172">
        <v>202.27598736726301</v>
      </c>
      <c r="M1172">
        <v>47.425683848286702</v>
      </c>
      <c r="N1172">
        <v>0.17517582193679099</v>
      </c>
      <c r="O1172">
        <v>16.3351282863478</v>
      </c>
      <c r="P1172">
        <v>180.996884735202</v>
      </c>
      <c r="Q1172">
        <v>3.6919629171341999E-2</v>
      </c>
    </row>
    <row r="1173" spans="1:17" hidden="1" x14ac:dyDescent="0.3">
      <c r="A1173" t="s">
        <v>2507</v>
      </c>
      <c r="B1173" t="s">
        <v>2508</v>
      </c>
      <c r="C1173" t="s">
        <v>3127</v>
      </c>
      <c r="D1173" t="s">
        <v>200</v>
      </c>
      <c r="E1173">
        <v>1931.16517275</v>
      </c>
      <c r="F1173">
        <v>312.85000000000002</v>
      </c>
      <c r="G1173">
        <v>5.3407167125635402</v>
      </c>
      <c r="H1173">
        <v>-4.4211038583707696</v>
      </c>
      <c r="I1173">
        <v>-1.0324182550230201</v>
      </c>
      <c r="J1173">
        <v>-2.18422092140879</v>
      </c>
      <c r="K1173">
        <v>323.54655126754801</v>
      </c>
      <c r="L1173">
        <v>304.99008241733799</v>
      </c>
      <c r="M1173">
        <v>41.360333025677598</v>
      </c>
      <c r="N1173">
        <v>1.4843411879012001</v>
      </c>
      <c r="O1173">
        <v>26.514303979542898</v>
      </c>
      <c r="P1173">
        <v>44.170506912442399</v>
      </c>
      <c r="Q1173">
        <v>0.15454710678779299</v>
      </c>
    </row>
    <row r="1174" spans="1:17" hidden="1" x14ac:dyDescent="0.3">
      <c r="A1174" t="s">
        <v>2509</v>
      </c>
      <c r="B1174" t="s">
        <v>2510</v>
      </c>
      <c r="C1174" t="s">
        <v>3127</v>
      </c>
      <c r="D1174" t="s">
        <v>137</v>
      </c>
      <c r="E1174">
        <v>1925.1541068479901</v>
      </c>
      <c r="F1174">
        <v>117.84</v>
      </c>
      <c r="G1174">
        <v>-16.456436099933001</v>
      </c>
      <c r="H1174">
        <v>-2.6336095780564301</v>
      </c>
      <c r="I1174">
        <v>-17.277006042266201</v>
      </c>
      <c r="J1174">
        <v>11.8190048419183</v>
      </c>
      <c r="K1174">
        <v>111.924198086375</v>
      </c>
      <c r="L1174">
        <v>121.45161120458</v>
      </c>
      <c r="M1174">
        <v>52.934602971347999</v>
      </c>
      <c r="N1174">
        <v>1.14635325265305</v>
      </c>
      <c r="O1174">
        <v>132.85811269517899</v>
      </c>
      <c r="P1174">
        <v>29.994484280198499</v>
      </c>
    </row>
    <row r="1175" spans="1:17" hidden="1" x14ac:dyDescent="0.3">
      <c r="A1175" t="s">
        <v>2511</v>
      </c>
      <c r="B1175" t="s">
        <v>2512</v>
      </c>
      <c r="C1175" t="s">
        <v>3127</v>
      </c>
      <c r="D1175" t="s">
        <v>508</v>
      </c>
      <c r="E1175">
        <v>1923.0236809200001</v>
      </c>
      <c r="F1175">
        <v>380.4</v>
      </c>
      <c r="G1175">
        <v>-0.32441464069427101</v>
      </c>
      <c r="H1175">
        <v>6.0355934469581101</v>
      </c>
      <c r="I1175">
        <v>-17.771944627789999</v>
      </c>
      <c r="J1175">
        <v>1.9103233681066201</v>
      </c>
      <c r="K1175">
        <v>420.785915715469</v>
      </c>
      <c r="L1175">
        <v>419.12467326479299</v>
      </c>
      <c r="M1175">
        <v>52.459028742919003</v>
      </c>
      <c r="N1175">
        <v>0.94273603889773805</v>
      </c>
      <c r="O1175">
        <v>64.300736067297507</v>
      </c>
      <c r="P1175">
        <v>46.3076923076922</v>
      </c>
    </row>
    <row r="1176" spans="1:17" hidden="1" x14ac:dyDescent="0.3">
      <c r="A1176" t="s">
        <v>2513</v>
      </c>
      <c r="B1176" t="s">
        <v>2514</v>
      </c>
      <c r="C1176" t="s">
        <v>3127</v>
      </c>
      <c r="D1176" t="s">
        <v>1391</v>
      </c>
      <c r="E1176">
        <v>1922.0015665000001</v>
      </c>
      <c r="F1176">
        <v>304.75</v>
      </c>
      <c r="G1176">
        <v>-40.0081082423605</v>
      </c>
      <c r="H1176">
        <v>-7.4550097065085703</v>
      </c>
      <c r="I1176">
        <v>-16.939854185505101</v>
      </c>
      <c r="J1176">
        <v>6.1097465742619896E-3</v>
      </c>
      <c r="K1176">
        <v>329.959994194199</v>
      </c>
      <c r="L1176">
        <v>333.80763874390499</v>
      </c>
      <c r="M1176">
        <v>33.168499046431599</v>
      </c>
      <c r="N1176">
        <v>0.82470436912317202</v>
      </c>
      <c r="O1176">
        <v>25.775225594749799</v>
      </c>
      <c r="P1176">
        <v>8.83928571428571</v>
      </c>
      <c r="Q1176">
        <v>6.1643268168648999E-2</v>
      </c>
    </row>
    <row r="1177" spans="1:17" hidden="1" x14ac:dyDescent="0.3">
      <c r="A1177" t="s">
        <v>2515</v>
      </c>
      <c r="B1177" t="s">
        <v>2516</v>
      </c>
      <c r="C1177" t="s">
        <v>3127</v>
      </c>
      <c r="D1177" t="s">
        <v>508</v>
      </c>
      <c r="E1177">
        <v>1916.5821142499999</v>
      </c>
      <c r="F1177">
        <v>95.25</v>
      </c>
      <c r="G1177">
        <v>82.173963939711598</v>
      </c>
      <c r="H1177">
        <v>-11.6960250369936</v>
      </c>
      <c r="I1177">
        <v>6.5288652560920504</v>
      </c>
      <c r="J1177">
        <v>2.4081314983788902</v>
      </c>
      <c r="K1177">
        <v>93.774698851118202</v>
      </c>
      <c r="L1177">
        <v>82.183960652454005</v>
      </c>
      <c r="M1177">
        <v>44.906089209282101</v>
      </c>
      <c r="N1177">
        <v>0.56154227344031604</v>
      </c>
      <c r="O1177">
        <v>36.4829396325459</v>
      </c>
      <c r="P1177">
        <v>124.117647058823</v>
      </c>
      <c r="Q1177">
        <v>0.174210633510403</v>
      </c>
    </row>
    <row r="1178" spans="1:17" hidden="1" x14ac:dyDescent="0.3">
      <c r="A1178" t="s">
        <v>2517</v>
      </c>
      <c r="B1178" t="s">
        <v>2518</v>
      </c>
      <c r="C1178" t="s">
        <v>3127</v>
      </c>
      <c r="D1178" t="s">
        <v>473</v>
      </c>
      <c r="E1178">
        <v>1911.35484892</v>
      </c>
      <c r="F1178">
        <v>567.95000000000005</v>
      </c>
      <c r="G1178">
        <v>37.004427593704698</v>
      </c>
      <c r="H1178">
        <v>15.330187549801501</v>
      </c>
      <c r="I1178">
        <v>46.7593891985968</v>
      </c>
      <c r="J1178">
        <v>5.2323798861488697</v>
      </c>
      <c r="K1178">
        <v>515.02778521010896</v>
      </c>
      <c r="L1178">
        <v>443.37102648262299</v>
      </c>
      <c r="M1178">
        <v>56.398597962991097</v>
      </c>
      <c r="N1178">
        <v>1.87415646969275</v>
      </c>
      <c r="O1178">
        <v>7.4038207588695997</v>
      </c>
      <c r="P1178">
        <v>93.839590443686006</v>
      </c>
      <c r="Q1178">
        <v>-5.6913336841672997E-2</v>
      </c>
    </row>
    <row r="1179" spans="1:17" hidden="1" x14ac:dyDescent="0.3">
      <c r="A1179" t="s">
        <v>2519</v>
      </c>
      <c r="B1179" t="s">
        <v>2520</v>
      </c>
      <c r="C1179" t="s">
        <v>3127</v>
      </c>
      <c r="D1179" t="s">
        <v>458</v>
      </c>
      <c r="E1179">
        <v>1909.4564531999999</v>
      </c>
      <c r="F1179">
        <v>228.3</v>
      </c>
      <c r="G1179">
        <v>-26.099804436318799</v>
      </c>
      <c r="H1179">
        <v>-2.0424523120549298</v>
      </c>
      <c r="I1179">
        <v>-0.72263501944294395</v>
      </c>
      <c r="J1179">
        <v>-0.24861863330133699</v>
      </c>
      <c r="K1179">
        <v>242.17008324376201</v>
      </c>
      <c r="L1179">
        <v>239.00432753896001</v>
      </c>
      <c r="M1179">
        <v>39.7749585944903</v>
      </c>
      <c r="N1179">
        <v>0.54806037816865805</v>
      </c>
      <c r="O1179">
        <v>35.567236092860199</v>
      </c>
      <c r="P1179">
        <v>26.446967599002999</v>
      </c>
      <c r="Q1179">
        <v>7.0819281644201995E-2</v>
      </c>
    </row>
    <row r="1180" spans="1:17" hidden="1" x14ac:dyDescent="0.3">
      <c r="A1180" t="s">
        <v>2521</v>
      </c>
      <c r="B1180" t="s">
        <v>2522</v>
      </c>
      <c r="C1180" t="s">
        <v>3127</v>
      </c>
      <c r="D1180" t="s">
        <v>1675</v>
      </c>
      <c r="E1180">
        <v>1906.0882018</v>
      </c>
      <c r="F1180">
        <v>68.97</v>
      </c>
      <c r="G1180">
        <v>1.6288228063352199</v>
      </c>
      <c r="H1180">
        <v>10.9126706151802</v>
      </c>
      <c r="I1180">
        <v>2.0402448892611198</v>
      </c>
      <c r="J1180">
        <v>1.8287347184557501</v>
      </c>
      <c r="K1180">
        <v>65.256724100464595</v>
      </c>
      <c r="L1180">
        <v>61.3854503691134</v>
      </c>
      <c r="M1180">
        <v>59.453032016997597</v>
      </c>
      <c r="N1180">
        <v>1.11634366513038</v>
      </c>
      <c r="O1180">
        <v>3.0738002029868201</v>
      </c>
      <c r="P1180">
        <v>33.404255319148902</v>
      </c>
      <c r="Q1180">
        <v>-2.8326200589973E-2</v>
      </c>
    </row>
    <row r="1181" spans="1:17" hidden="1" x14ac:dyDescent="0.3">
      <c r="A1181" t="s">
        <v>2523</v>
      </c>
      <c r="B1181" t="s">
        <v>2524</v>
      </c>
      <c r="C1181" t="s">
        <v>3127</v>
      </c>
      <c r="D1181" t="s">
        <v>1675</v>
      </c>
      <c r="E1181">
        <v>1905.052968</v>
      </c>
      <c r="F1181">
        <v>69.05</v>
      </c>
      <c r="G1181">
        <v>2.14042070392121</v>
      </c>
      <c r="H1181">
        <v>10.695279310832399</v>
      </c>
      <c r="I1181">
        <v>2.4302624607649301</v>
      </c>
      <c r="J1181">
        <v>1.69636231074873</v>
      </c>
      <c r="K1181">
        <v>65.283569958959106</v>
      </c>
      <c r="L1181">
        <v>61.3762721818035</v>
      </c>
      <c r="M1181">
        <v>55.931821315525497</v>
      </c>
      <c r="N1181">
        <v>0.91736621371424298</v>
      </c>
      <c r="O1181">
        <v>1.1296162201303399</v>
      </c>
      <c r="P1181">
        <v>33.947623666343297</v>
      </c>
      <c r="Q1181">
        <v>-2.9924776916618E-2</v>
      </c>
    </row>
    <row r="1182" spans="1:17" hidden="1" x14ac:dyDescent="0.3">
      <c r="A1182" t="s">
        <v>2525</v>
      </c>
      <c r="B1182" t="s">
        <v>2526</v>
      </c>
      <c r="C1182" t="s">
        <v>3127</v>
      </c>
      <c r="D1182" t="s">
        <v>737</v>
      </c>
      <c r="E1182">
        <v>1901.11000107</v>
      </c>
      <c r="F1182">
        <v>749.91</v>
      </c>
      <c r="G1182">
        <v>33.530600274704703</v>
      </c>
      <c r="H1182">
        <v>-3.0262703259713999</v>
      </c>
      <c r="I1182">
        <v>0.95088706674313395</v>
      </c>
      <c r="J1182">
        <v>-7.0781864875506501E-2</v>
      </c>
      <c r="K1182">
        <v>785.12993096377602</v>
      </c>
      <c r="L1182">
        <v>716.36244433204297</v>
      </c>
      <c r="M1182">
        <v>43.078312623575101</v>
      </c>
      <c r="N1182">
        <v>1.37871087721036</v>
      </c>
      <c r="O1182">
        <v>10.6799482604579</v>
      </c>
      <c r="P1182">
        <v>65.287635001102004</v>
      </c>
      <c r="Q1182">
        <v>-3.6227040049000002E-5</v>
      </c>
    </row>
    <row r="1183" spans="1:17" hidden="1" x14ac:dyDescent="0.3">
      <c r="A1183" t="s">
        <v>2527</v>
      </c>
      <c r="B1183" t="s">
        <v>2528</v>
      </c>
      <c r="C1183" t="s">
        <v>3127</v>
      </c>
      <c r="D1183" t="s">
        <v>240</v>
      </c>
      <c r="E1183">
        <v>1894.3333551000001</v>
      </c>
      <c r="F1183">
        <v>1105.3499999999999</v>
      </c>
      <c r="G1183">
        <v>105.514075044268</v>
      </c>
      <c r="H1183">
        <v>22.667501533054601</v>
      </c>
      <c r="I1183">
        <v>48.741374170633101</v>
      </c>
      <c r="J1183">
        <v>4.2703145047539799</v>
      </c>
      <c r="K1183">
        <v>927.36364916466096</v>
      </c>
      <c r="L1183">
        <v>753.24675938826203</v>
      </c>
      <c r="M1183">
        <v>59.608695561305197</v>
      </c>
      <c r="N1183">
        <v>2.0651568770739002</v>
      </c>
      <c r="O1183">
        <v>9.2459401999366708</v>
      </c>
      <c r="P1183">
        <v>143.228077896358</v>
      </c>
      <c r="Q1183">
        <v>0.143522698251625</v>
      </c>
    </row>
    <row r="1184" spans="1:17" hidden="1" x14ac:dyDescent="0.3">
      <c r="A1184" t="s">
        <v>2529</v>
      </c>
      <c r="B1184" t="s">
        <v>2530</v>
      </c>
      <c r="C1184" t="s">
        <v>3127</v>
      </c>
      <c r="D1184" t="s">
        <v>264</v>
      </c>
      <c r="E1184">
        <v>1893.8986564750001</v>
      </c>
      <c r="F1184">
        <v>302.05</v>
      </c>
      <c r="G1184">
        <v>5.5150528968779202</v>
      </c>
      <c r="H1184">
        <v>-3.5789112726838802E-2</v>
      </c>
      <c r="I1184">
        <v>-26.809620581743602</v>
      </c>
      <c r="J1184">
        <v>3.9089641311411301</v>
      </c>
      <c r="K1184">
        <v>309.08499792722802</v>
      </c>
      <c r="L1184">
        <v>311.88390400937999</v>
      </c>
      <c r="M1184">
        <v>46.600135904639203</v>
      </c>
      <c r="N1184">
        <v>0.48985965543082099</v>
      </c>
      <c r="O1184">
        <v>39.927164376758803</v>
      </c>
      <c r="P1184">
        <v>41.343004211511399</v>
      </c>
      <c r="Q1184">
        <v>8.2966820954190001E-2</v>
      </c>
    </row>
    <row r="1185" spans="1:17" hidden="1" x14ac:dyDescent="0.3">
      <c r="A1185" t="s">
        <v>2531</v>
      </c>
      <c r="B1185" t="s">
        <v>2532</v>
      </c>
      <c r="C1185" t="s">
        <v>3127</v>
      </c>
      <c r="D1185" t="s">
        <v>473</v>
      </c>
      <c r="E1185">
        <v>1889.025401525</v>
      </c>
      <c r="F1185">
        <v>807.55</v>
      </c>
      <c r="G1185">
        <v>-73.887682403652704</v>
      </c>
      <c r="H1185">
        <v>-16.015054769229799</v>
      </c>
      <c r="I1185">
        <v>-41.923721912834097</v>
      </c>
      <c r="J1185">
        <v>-12.9729339689322</v>
      </c>
      <c r="K1185">
        <v>976.98462022208798</v>
      </c>
      <c r="L1185">
        <v>1142.87059302277</v>
      </c>
      <c r="M1185">
        <v>14.3204428858336</v>
      </c>
      <c r="N1185">
        <v>0.87720275362183298</v>
      </c>
      <c r="O1185">
        <v>104.426970466225</v>
      </c>
      <c r="P1185">
        <v>2.4159797083069101</v>
      </c>
      <c r="Q1185">
        <v>-0.23464582227282299</v>
      </c>
    </row>
    <row r="1186" spans="1:17" hidden="1" x14ac:dyDescent="0.3">
      <c r="A1186" t="s">
        <v>2533</v>
      </c>
      <c r="B1186" t="s">
        <v>2534</v>
      </c>
      <c r="C1186" t="s">
        <v>3127</v>
      </c>
      <c r="D1186" t="s">
        <v>240</v>
      </c>
      <c r="E1186">
        <v>1882.9462494449999</v>
      </c>
      <c r="F1186">
        <v>1064.8499999999999</v>
      </c>
      <c r="G1186">
        <v>139.11237436649401</v>
      </c>
      <c r="H1186">
        <v>16.7717820430729</v>
      </c>
      <c r="I1186">
        <v>20.599957496863901</v>
      </c>
      <c r="J1186">
        <v>1.5166995128102001</v>
      </c>
      <c r="K1186">
        <v>1009.66134982353</v>
      </c>
      <c r="L1186">
        <v>831.410962334651</v>
      </c>
      <c r="M1186">
        <v>45.517652709296499</v>
      </c>
      <c r="N1186">
        <v>0.674612088518033</v>
      </c>
      <c r="O1186">
        <v>12.598018500258201</v>
      </c>
      <c r="P1186">
        <v>193.75172413793101</v>
      </c>
      <c r="Q1186">
        <v>0.16704940911757399</v>
      </c>
    </row>
    <row r="1187" spans="1:17" hidden="1" x14ac:dyDescent="0.3">
      <c r="A1187" t="s">
        <v>2535</v>
      </c>
      <c r="B1187" t="s">
        <v>2536</v>
      </c>
      <c r="C1187" t="s">
        <v>3127</v>
      </c>
      <c r="D1187" t="s">
        <v>261</v>
      </c>
      <c r="E1187">
        <v>1882.23394592</v>
      </c>
      <c r="F1187">
        <v>1212.8</v>
      </c>
      <c r="G1187">
        <v>-35.769129554457599</v>
      </c>
      <c r="H1187">
        <v>-3.1701053045521501</v>
      </c>
      <c r="I1187">
        <v>-15.6545762447477</v>
      </c>
      <c r="J1187">
        <v>-5.0935265121172097</v>
      </c>
      <c r="K1187">
        <v>1277.60088310224</v>
      </c>
      <c r="L1187">
        <v>1304.48935722123</v>
      </c>
      <c r="M1187">
        <v>24.100823062823999</v>
      </c>
      <c r="N1187">
        <v>0.685823847437808</v>
      </c>
      <c r="O1187">
        <v>25.63077176781</v>
      </c>
      <c r="P1187">
        <v>5.8382057771183904</v>
      </c>
      <c r="Q1187">
        <v>-6.6587712428619996E-3</v>
      </c>
    </row>
    <row r="1188" spans="1:17" hidden="1" x14ac:dyDescent="0.3">
      <c r="A1188" t="s">
        <v>2537</v>
      </c>
      <c r="B1188" t="s">
        <v>2538</v>
      </c>
      <c r="C1188" t="s">
        <v>3127</v>
      </c>
      <c r="D1188" t="s">
        <v>406</v>
      </c>
      <c r="E1188">
        <v>1872.97025454</v>
      </c>
      <c r="F1188">
        <v>1489.95</v>
      </c>
      <c r="G1188">
        <v>46.984435450551302</v>
      </c>
      <c r="H1188">
        <v>2.69754541636823</v>
      </c>
      <c r="I1188">
        <v>37.405192481959197</v>
      </c>
      <c r="J1188">
        <v>1.9877802949837</v>
      </c>
      <c r="K1188">
        <v>1496.5499875390501</v>
      </c>
      <c r="L1188">
        <v>1242.11189377094</v>
      </c>
      <c r="M1188">
        <v>44.694532852354399</v>
      </c>
      <c r="N1188">
        <v>0.32521055127142801</v>
      </c>
      <c r="O1188">
        <v>14.4199469780865</v>
      </c>
      <c r="P1188">
        <v>112.91083166619001</v>
      </c>
      <c r="Q1188">
        <v>4.2163512754964001E-2</v>
      </c>
    </row>
    <row r="1189" spans="1:17" hidden="1" x14ac:dyDescent="0.3">
      <c r="A1189" t="s">
        <v>2539</v>
      </c>
      <c r="B1189" t="s">
        <v>2540</v>
      </c>
      <c r="C1189" t="s">
        <v>3127</v>
      </c>
      <c r="D1189" t="s">
        <v>2541</v>
      </c>
      <c r="E1189">
        <v>1860.3481412849901</v>
      </c>
      <c r="F1189">
        <v>1722.45</v>
      </c>
      <c r="G1189">
        <v>343.93472226535499</v>
      </c>
      <c r="H1189">
        <v>-6.5520881616836899</v>
      </c>
      <c r="I1189">
        <v>5.1493950081059898</v>
      </c>
      <c r="J1189">
        <v>3.1707364059357199</v>
      </c>
      <c r="K1189">
        <v>1801.83342724268</v>
      </c>
      <c r="L1189">
        <v>1552.50783801633</v>
      </c>
      <c r="M1189">
        <v>43.657234125735201</v>
      </c>
      <c r="N1189">
        <v>0.86768084579011495</v>
      </c>
      <c r="O1189">
        <v>31.2084530755609</v>
      </c>
      <c r="P1189">
        <v>385.12885509083202</v>
      </c>
      <c r="Q1189">
        <v>0.23499116718875299</v>
      </c>
    </row>
    <row r="1190" spans="1:17" hidden="1" x14ac:dyDescent="0.3">
      <c r="A1190" t="s">
        <v>2542</v>
      </c>
      <c r="B1190" t="s">
        <v>2543</v>
      </c>
      <c r="C1190" t="s">
        <v>3127</v>
      </c>
      <c r="D1190" t="s">
        <v>267</v>
      </c>
      <c r="E1190">
        <v>1858.6691665450001</v>
      </c>
      <c r="F1190">
        <v>515.95000000000005</v>
      </c>
      <c r="G1190">
        <v>14.9095816195672</v>
      </c>
      <c r="H1190">
        <v>-8.5696779541247992</v>
      </c>
      <c r="I1190">
        <v>39.209911877869303</v>
      </c>
      <c r="J1190">
        <v>-1.4619687895137801</v>
      </c>
      <c r="K1190">
        <v>521.29709206505197</v>
      </c>
      <c r="L1190">
        <v>436.63684372526598</v>
      </c>
      <c r="M1190">
        <v>36.706550057098099</v>
      </c>
      <c r="N1190">
        <v>0.50238689271482695</v>
      </c>
      <c r="O1190">
        <v>24.013954840585299</v>
      </c>
      <c r="P1190">
        <v>69.525217677016599</v>
      </c>
      <c r="Q1190">
        <v>9.4731461903095004E-2</v>
      </c>
    </row>
    <row r="1191" spans="1:17" hidden="1" x14ac:dyDescent="0.3">
      <c r="A1191" t="s">
        <v>2544</v>
      </c>
      <c r="B1191" t="s">
        <v>2545</v>
      </c>
      <c r="C1191" t="s">
        <v>3127</v>
      </c>
      <c r="D1191" t="s">
        <v>67</v>
      </c>
      <c r="E1191">
        <v>1857.29140735999</v>
      </c>
      <c r="F1191">
        <v>105.8</v>
      </c>
      <c r="G1191">
        <v>94.357592706254906</v>
      </c>
      <c r="H1191">
        <v>-14.4884248621028</v>
      </c>
      <c r="I1191">
        <v>27.407055451637302</v>
      </c>
      <c r="J1191">
        <v>2.9305812738928898</v>
      </c>
      <c r="K1191">
        <v>100.81622182752</v>
      </c>
      <c r="L1191">
        <v>83.446384696984296</v>
      </c>
      <c r="M1191">
        <v>40.790320861983403</v>
      </c>
      <c r="N1191">
        <v>0.397683401092436</v>
      </c>
      <c r="O1191">
        <v>35.916824196597297</v>
      </c>
      <c r="P1191">
        <v>129.50108459869799</v>
      </c>
      <c r="Q1191">
        <v>0.33401987907109398</v>
      </c>
    </row>
    <row r="1192" spans="1:17" hidden="1" x14ac:dyDescent="0.3">
      <c r="A1192" t="s">
        <v>2546</v>
      </c>
      <c r="B1192" t="s">
        <v>2547</v>
      </c>
      <c r="C1192" t="s">
        <v>3127</v>
      </c>
      <c r="D1192" t="s">
        <v>91</v>
      </c>
      <c r="E1192">
        <v>1855.2778800000001</v>
      </c>
      <c r="F1192">
        <v>338.5</v>
      </c>
      <c r="G1192">
        <v>-34.095482863141797</v>
      </c>
      <c r="H1192">
        <v>-1.3271109188854699</v>
      </c>
      <c r="I1192">
        <v>-0.72874098119299102</v>
      </c>
      <c r="J1192">
        <v>4.2866151660630303</v>
      </c>
      <c r="K1192">
        <v>330.87696031267001</v>
      </c>
      <c r="L1192">
        <v>339.53491776823302</v>
      </c>
      <c r="M1192">
        <v>50.505591857899901</v>
      </c>
      <c r="N1192">
        <v>0.936601576523582</v>
      </c>
      <c r="O1192">
        <v>31.166912850812398</v>
      </c>
      <c r="P1192">
        <v>20.014181882644898</v>
      </c>
      <c r="Q1192">
        <v>4.9975470212285003E-2</v>
      </c>
    </row>
    <row r="1193" spans="1:17" hidden="1" x14ac:dyDescent="0.3">
      <c r="A1193" t="s">
        <v>2548</v>
      </c>
      <c r="B1193" t="s">
        <v>2549</v>
      </c>
      <c r="C1193" t="s">
        <v>3127</v>
      </c>
      <c r="D1193" t="s">
        <v>48</v>
      </c>
      <c r="E1193">
        <v>1854.69488</v>
      </c>
      <c r="F1193">
        <v>82.27</v>
      </c>
      <c r="G1193">
        <v>-0.59746463171692799</v>
      </c>
      <c r="H1193">
        <v>-10.302563191864399</v>
      </c>
      <c r="I1193">
        <v>15.8487606910954</v>
      </c>
      <c r="J1193">
        <v>-2.2751537210206298</v>
      </c>
      <c r="K1193">
        <v>92.233390649870699</v>
      </c>
      <c r="L1193">
        <v>85.115526617819398</v>
      </c>
      <c r="M1193">
        <v>26.202696976311799</v>
      </c>
      <c r="N1193">
        <v>0.57034035086555002</v>
      </c>
      <c r="O1193">
        <v>46.663425306916203</v>
      </c>
      <c r="P1193">
        <v>36.434494195688202</v>
      </c>
      <c r="Q1193">
        <v>0.108508233599669</v>
      </c>
    </row>
    <row r="1194" spans="1:17" hidden="1" x14ac:dyDescent="0.3">
      <c r="A1194" t="s">
        <v>2550</v>
      </c>
      <c r="B1194" t="s">
        <v>2551</v>
      </c>
      <c r="C1194" t="s">
        <v>3127</v>
      </c>
      <c r="D1194" t="s">
        <v>1449</v>
      </c>
      <c r="E1194">
        <v>1854.642325</v>
      </c>
      <c r="F1194">
        <v>131</v>
      </c>
      <c r="G1194">
        <v>33.274210906461903</v>
      </c>
      <c r="H1194">
        <v>12.895867113918399</v>
      </c>
      <c r="I1194">
        <v>-3.0889494741596599</v>
      </c>
      <c r="J1194">
        <v>8.89903952747121</v>
      </c>
      <c r="K1194">
        <v>125.91111804557301</v>
      </c>
      <c r="L1194">
        <v>115.81550283211401</v>
      </c>
      <c r="M1194">
        <v>56.720349905855301</v>
      </c>
      <c r="N1194">
        <v>1.8990153496001301</v>
      </c>
      <c r="O1194">
        <v>13.3587786259542</v>
      </c>
      <c r="P1194">
        <v>74.6666666666666</v>
      </c>
      <c r="Q1194">
        <v>0.188943108583009</v>
      </c>
    </row>
    <row r="1195" spans="1:17" hidden="1" x14ac:dyDescent="0.3">
      <c r="A1195" t="s">
        <v>2552</v>
      </c>
      <c r="B1195" t="s">
        <v>2553</v>
      </c>
      <c r="C1195" t="s">
        <v>3127</v>
      </c>
      <c r="D1195" t="s">
        <v>51</v>
      </c>
      <c r="E1195">
        <v>1835.1283041500001</v>
      </c>
      <c r="F1195">
        <v>1908.85</v>
      </c>
      <c r="G1195">
        <v>69.368697134444801</v>
      </c>
      <c r="H1195">
        <v>18.213706459663602</v>
      </c>
      <c r="I1195">
        <v>33.821344097333302</v>
      </c>
      <c r="J1195">
        <v>9.8913575221719494</v>
      </c>
      <c r="K1195">
        <v>1690.7734166590201</v>
      </c>
      <c r="L1195">
        <v>1420.14570110249</v>
      </c>
      <c r="M1195">
        <v>66.240941349422599</v>
      </c>
      <c r="N1195">
        <v>0.95433323043679497</v>
      </c>
      <c r="O1195">
        <v>6.87062891269614</v>
      </c>
      <c r="P1195">
        <v>107.483695652173</v>
      </c>
      <c r="Q1195">
        <v>0.114086521747346</v>
      </c>
    </row>
    <row r="1196" spans="1:17" hidden="1" x14ac:dyDescent="0.3">
      <c r="A1196" t="s">
        <v>2554</v>
      </c>
      <c r="B1196" t="s">
        <v>2555</v>
      </c>
      <c r="C1196" t="s">
        <v>3127</v>
      </c>
      <c r="D1196" t="s">
        <v>125</v>
      </c>
      <c r="E1196">
        <v>1834.279644405</v>
      </c>
      <c r="F1196">
        <v>1428.45</v>
      </c>
      <c r="G1196">
        <v>401.10623359313502</v>
      </c>
      <c r="H1196">
        <v>-10.0417842894283</v>
      </c>
      <c r="I1196">
        <v>242.73112385887501</v>
      </c>
      <c r="J1196">
        <v>-2.1092243657394301</v>
      </c>
      <c r="K1196">
        <v>1547.77024705291</v>
      </c>
      <c r="L1196">
        <v>1017.015689177</v>
      </c>
      <c r="M1196">
        <v>32.5170533556607</v>
      </c>
      <c r="N1196">
        <v>0.51672186430368905</v>
      </c>
      <c r="O1196">
        <v>82.621022786936805</v>
      </c>
      <c r="P1196">
        <v>570.63380281690104</v>
      </c>
      <c r="Q1196">
        <v>0.21723689296757601</v>
      </c>
    </row>
    <row r="1197" spans="1:17" hidden="1" x14ac:dyDescent="0.3">
      <c r="A1197" t="s">
        <v>2556</v>
      </c>
      <c r="B1197" t="s">
        <v>2557</v>
      </c>
      <c r="C1197" t="s">
        <v>3127</v>
      </c>
      <c r="D1197" t="s">
        <v>88</v>
      </c>
      <c r="E1197">
        <v>1832.4228252</v>
      </c>
      <c r="F1197">
        <v>274.60000000000002</v>
      </c>
      <c r="G1197">
        <v>101.85749142140401</v>
      </c>
      <c r="H1197">
        <v>2.9492022780221898</v>
      </c>
      <c r="I1197">
        <v>115.029072389655</v>
      </c>
      <c r="J1197">
        <v>-2.56639037582491</v>
      </c>
      <c r="K1197">
        <v>256.08857364105398</v>
      </c>
      <c r="L1197">
        <v>179.957186633671</v>
      </c>
      <c r="M1197">
        <v>45.410377918147702</v>
      </c>
      <c r="N1197">
        <v>0.38297452038801399</v>
      </c>
      <c r="O1197">
        <v>31.230881281864502</v>
      </c>
      <c r="P1197">
        <v>195.11015583019801</v>
      </c>
      <c r="Q1197">
        <v>0.113583387745731</v>
      </c>
    </row>
    <row r="1198" spans="1:17" hidden="1" x14ac:dyDescent="0.3">
      <c r="A1198" t="s">
        <v>2558</v>
      </c>
      <c r="B1198" t="s">
        <v>2559</v>
      </c>
      <c r="C1198" t="s">
        <v>3127</v>
      </c>
      <c r="D1198" t="s">
        <v>237</v>
      </c>
      <c r="E1198">
        <v>1825.1264438549999</v>
      </c>
      <c r="F1198">
        <v>798.85</v>
      </c>
      <c r="G1198">
        <v>30.099624781743799</v>
      </c>
      <c r="H1198">
        <v>-11.652995287271899</v>
      </c>
      <c r="I1198">
        <v>20.005482466255899</v>
      </c>
      <c r="J1198">
        <v>3.1076378317582298</v>
      </c>
      <c r="K1198">
        <v>833.82663713475904</v>
      </c>
      <c r="L1198">
        <v>724.49977447041397</v>
      </c>
      <c r="M1198">
        <v>42.253531609659298</v>
      </c>
      <c r="N1198">
        <v>0.29422538386889502</v>
      </c>
      <c r="O1198">
        <v>31.313763535081598</v>
      </c>
      <c r="P1198">
        <v>72.151107663132507</v>
      </c>
      <c r="Q1198">
        <v>2.1649097473790999E-2</v>
      </c>
    </row>
    <row r="1199" spans="1:17" hidden="1" x14ac:dyDescent="0.3">
      <c r="A1199" t="s">
        <v>2560</v>
      </c>
      <c r="B1199" t="s">
        <v>2561</v>
      </c>
      <c r="C1199" t="s">
        <v>3127</v>
      </c>
      <c r="D1199" t="s">
        <v>134</v>
      </c>
      <c r="E1199">
        <v>1822.605751993</v>
      </c>
      <c r="F1199">
        <v>106.99</v>
      </c>
      <c r="G1199">
        <v>-8.4867175861945103</v>
      </c>
      <c r="H1199">
        <v>-15.5386343909086</v>
      </c>
      <c r="I1199">
        <v>-19.331295500521399</v>
      </c>
      <c r="J1199">
        <v>-2.9478450996902801</v>
      </c>
      <c r="K1199">
        <v>118.707911855303</v>
      </c>
      <c r="L1199">
        <v>114.973613988089</v>
      </c>
      <c r="M1199">
        <v>30.424576482758901</v>
      </c>
      <c r="N1199">
        <v>0.51995261066930998</v>
      </c>
      <c r="O1199">
        <v>37.956818394242397</v>
      </c>
      <c r="P1199">
        <v>19.675615212527902</v>
      </c>
      <c r="Q1199">
        <v>1.3691768861792001E-2</v>
      </c>
    </row>
    <row r="1200" spans="1:17" hidden="1" x14ac:dyDescent="0.3">
      <c r="A1200" t="s">
        <v>2562</v>
      </c>
      <c r="B1200" t="s">
        <v>2563</v>
      </c>
      <c r="C1200" t="s">
        <v>3127</v>
      </c>
      <c r="D1200" t="s">
        <v>131</v>
      </c>
      <c r="E1200">
        <v>1820.4728569199999</v>
      </c>
      <c r="F1200">
        <v>728.4</v>
      </c>
      <c r="G1200">
        <v>1.8564203549641001</v>
      </c>
      <c r="H1200">
        <v>20.432680781029902</v>
      </c>
      <c r="I1200">
        <v>21.343347918478599</v>
      </c>
      <c r="J1200">
        <v>-11.948558444257801</v>
      </c>
      <c r="M1200">
        <v>36.535656998311502</v>
      </c>
      <c r="O1200">
        <v>21.348160351455199</v>
      </c>
      <c r="P1200">
        <v>35.465873163474001</v>
      </c>
    </row>
    <row r="1201" spans="1:17" hidden="1" x14ac:dyDescent="0.3">
      <c r="A1201" t="s">
        <v>2564</v>
      </c>
      <c r="B1201" t="s">
        <v>2565</v>
      </c>
      <c r="C1201" t="s">
        <v>3127</v>
      </c>
      <c r="D1201" t="s">
        <v>470</v>
      </c>
      <c r="E1201">
        <v>1807.715495375</v>
      </c>
      <c r="F1201">
        <v>583.75</v>
      </c>
      <c r="G1201">
        <v>-33.968004573135701</v>
      </c>
      <c r="H1201">
        <v>-14.7944653522064</v>
      </c>
      <c r="I1201">
        <v>-9.2147260899421806</v>
      </c>
      <c r="J1201">
        <v>-0.809012628692938</v>
      </c>
      <c r="K1201">
        <v>674.89370203027704</v>
      </c>
      <c r="L1201">
        <v>641.23794403178499</v>
      </c>
      <c r="M1201">
        <v>25.867829338569699</v>
      </c>
      <c r="N1201">
        <v>0.76326181971377605</v>
      </c>
      <c r="O1201">
        <v>52.248394004282602</v>
      </c>
      <c r="P1201">
        <v>32.655380070446498</v>
      </c>
      <c r="Q1201">
        <v>0.108338852922198</v>
      </c>
    </row>
    <row r="1202" spans="1:17" hidden="1" x14ac:dyDescent="0.3">
      <c r="A1202" t="s">
        <v>2566</v>
      </c>
      <c r="B1202" t="s">
        <v>2567</v>
      </c>
      <c r="C1202" t="s">
        <v>3127</v>
      </c>
      <c r="D1202" t="s">
        <v>114</v>
      </c>
      <c r="E1202">
        <v>1796.76400848</v>
      </c>
      <c r="F1202">
        <v>7.32</v>
      </c>
      <c r="G1202">
        <v>-78.528821646794796</v>
      </c>
      <c r="H1202">
        <v>20.070279310832401</v>
      </c>
      <c r="I1202">
        <v>-70.988038514124796</v>
      </c>
      <c r="J1202">
        <v>0.38734627897935903</v>
      </c>
      <c r="K1202">
        <v>9.0180304356415899</v>
      </c>
      <c r="L1202">
        <v>13.2433100660893</v>
      </c>
      <c r="M1202">
        <v>24.9692213794978</v>
      </c>
      <c r="N1202">
        <v>1.32633139190161</v>
      </c>
      <c r="O1202">
        <v>270.90163934426198</v>
      </c>
      <c r="P1202">
        <v>20.3947368421052</v>
      </c>
      <c r="Q1202">
        <v>1.3991110083479001E-2</v>
      </c>
    </row>
    <row r="1203" spans="1:17" hidden="1" x14ac:dyDescent="0.3">
      <c r="A1203" t="s">
        <v>2568</v>
      </c>
      <c r="B1203" t="s">
        <v>2569</v>
      </c>
      <c r="C1203" t="s">
        <v>3127</v>
      </c>
      <c r="D1203" t="s">
        <v>465</v>
      </c>
      <c r="E1203">
        <v>1789.5805949999999</v>
      </c>
      <c r="F1203">
        <v>927.4</v>
      </c>
      <c r="G1203">
        <v>231.041106839299</v>
      </c>
      <c r="H1203">
        <v>3.6545761555061098</v>
      </c>
      <c r="I1203">
        <v>47.351994115091102</v>
      </c>
      <c r="J1203">
        <v>3.3302367218698001</v>
      </c>
      <c r="K1203">
        <v>925.21938245551303</v>
      </c>
      <c r="L1203">
        <v>709.71255297486005</v>
      </c>
      <c r="M1203">
        <v>38.1522836838394</v>
      </c>
      <c r="N1203">
        <v>0.61837907748295795</v>
      </c>
      <c r="O1203">
        <v>31.0222126374811</v>
      </c>
      <c r="P1203">
        <v>258.20780224024702</v>
      </c>
      <c r="Q1203">
        <v>0.18790482794509</v>
      </c>
    </row>
    <row r="1204" spans="1:17" hidden="1" x14ac:dyDescent="0.3">
      <c r="A1204" t="s">
        <v>2570</v>
      </c>
      <c r="B1204" t="s">
        <v>2571</v>
      </c>
      <c r="C1204" t="s">
        <v>3127</v>
      </c>
      <c r="D1204" t="s">
        <v>120</v>
      </c>
      <c r="E1204">
        <v>1783.32156435</v>
      </c>
      <c r="F1204">
        <v>258.25</v>
      </c>
      <c r="G1204">
        <v>-50.150710669944402</v>
      </c>
      <c r="H1204">
        <v>-8.8382664494790895</v>
      </c>
      <c r="I1204">
        <v>-30.663783106429801</v>
      </c>
      <c r="J1204">
        <v>1.6245029155908099</v>
      </c>
      <c r="K1204">
        <v>285.80746712189301</v>
      </c>
      <c r="M1204">
        <v>35.446274888804098</v>
      </c>
      <c r="N1204">
        <v>0.41236278025353501</v>
      </c>
      <c r="O1204">
        <v>54.8886737657308</v>
      </c>
      <c r="P1204">
        <v>14.472517730496399</v>
      </c>
    </row>
    <row r="1205" spans="1:17" hidden="1" x14ac:dyDescent="0.3">
      <c r="A1205" t="s">
        <v>2572</v>
      </c>
      <c r="B1205" t="s">
        <v>2573</v>
      </c>
      <c r="C1205" t="s">
        <v>3127</v>
      </c>
      <c r="D1205" t="s">
        <v>278</v>
      </c>
      <c r="E1205">
        <v>1780.92</v>
      </c>
      <c r="F1205">
        <v>1484.1</v>
      </c>
      <c r="G1205">
        <v>-34.230381292362303</v>
      </c>
      <c r="H1205">
        <v>-1.6024553169992499</v>
      </c>
      <c r="I1205">
        <v>-0.80233733188796297</v>
      </c>
      <c r="J1205">
        <v>-1.24721297379355</v>
      </c>
      <c r="K1205">
        <v>1468.77498676666</v>
      </c>
      <c r="L1205">
        <v>1442.34897798365</v>
      </c>
      <c r="M1205">
        <v>29.204855486314798</v>
      </c>
      <c r="N1205">
        <v>0.98294847480896297</v>
      </c>
      <c r="O1205">
        <v>14.2106327066909</v>
      </c>
      <c r="P1205">
        <v>25.659370898776501</v>
      </c>
      <c r="Q1205">
        <v>0.15600611817398799</v>
      </c>
    </row>
    <row r="1206" spans="1:17" hidden="1" x14ac:dyDescent="0.3">
      <c r="A1206" t="s">
        <v>2574</v>
      </c>
      <c r="B1206" t="s">
        <v>2575</v>
      </c>
      <c r="C1206" t="s">
        <v>3127</v>
      </c>
      <c r="D1206" t="s">
        <v>54</v>
      </c>
      <c r="E1206">
        <v>1767.617453349</v>
      </c>
      <c r="F1206">
        <v>160.71</v>
      </c>
      <c r="G1206">
        <v>-61.112441393549403</v>
      </c>
      <c r="H1206">
        <v>-17.624343482104901</v>
      </c>
      <c r="I1206">
        <v>-46.363476345636101</v>
      </c>
      <c r="J1206">
        <v>-5.2542807810786503</v>
      </c>
      <c r="K1206">
        <v>189.794840624773</v>
      </c>
      <c r="L1206">
        <v>212.21225788452199</v>
      </c>
      <c r="M1206">
        <v>17.549942216323799</v>
      </c>
      <c r="N1206">
        <v>1.16383430401629</v>
      </c>
      <c r="O1206">
        <v>76.435816066206201</v>
      </c>
      <c r="P1206">
        <v>6.92614770459081</v>
      </c>
      <c r="Q1206">
        <v>7.5422529497072996E-2</v>
      </c>
    </row>
    <row r="1207" spans="1:17" hidden="1" x14ac:dyDescent="0.3">
      <c r="A1207" t="s">
        <v>2576</v>
      </c>
      <c r="B1207" t="s">
        <v>2577</v>
      </c>
      <c r="C1207" t="s">
        <v>3127</v>
      </c>
      <c r="D1207" t="s">
        <v>128</v>
      </c>
      <c r="E1207">
        <v>1767.37691298499</v>
      </c>
      <c r="F1207">
        <v>793.85</v>
      </c>
      <c r="G1207">
        <v>10.570790501715599</v>
      </c>
      <c r="H1207">
        <v>9.9630893372176796</v>
      </c>
      <c r="I1207">
        <v>33.612391991702701</v>
      </c>
      <c r="J1207">
        <v>-1.4325294974181499</v>
      </c>
      <c r="K1207">
        <v>763.54900270468102</v>
      </c>
      <c r="L1207">
        <v>663.51486971730105</v>
      </c>
      <c r="M1207">
        <v>48.636846965632003</v>
      </c>
      <c r="N1207">
        <v>0.52301748341450505</v>
      </c>
      <c r="O1207">
        <v>7.0605278075203097</v>
      </c>
      <c r="P1207">
        <v>59.008512769153697</v>
      </c>
      <c r="Q1207">
        <v>-5.9838599068423003E-2</v>
      </c>
    </row>
    <row r="1208" spans="1:17" hidden="1" x14ac:dyDescent="0.3">
      <c r="A1208" t="s">
        <v>2578</v>
      </c>
      <c r="B1208" t="s">
        <v>2579</v>
      </c>
      <c r="C1208" t="s">
        <v>3127</v>
      </c>
      <c r="D1208" t="s">
        <v>128</v>
      </c>
      <c r="E1208">
        <v>1766.7194169869999</v>
      </c>
      <c r="F1208">
        <v>112.59</v>
      </c>
      <c r="G1208">
        <v>-40.525679625649403</v>
      </c>
      <c r="H1208">
        <v>-12.765347402257399</v>
      </c>
      <c r="I1208">
        <v>-31.9380927617519</v>
      </c>
      <c r="J1208">
        <v>-3.7245101545078798</v>
      </c>
      <c r="K1208">
        <v>126.02294657855199</v>
      </c>
      <c r="L1208">
        <v>137.48503108167401</v>
      </c>
      <c r="M1208">
        <v>28.105292000728902</v>
      </c>
      <c r="N1208">
        <v>0.37788008125134498</v>
      </c>
      <c r="O1208">
        <v>72.306599165112303</v>
      </c>
      <c r="P1208">
        <v>9.1094098265335806</v>
      </c>
    </row>
    <row r="1209" spans="1:17" hidden="1" x14ac:dyDescent="0.3">
      <c r="A1209" t="s">
        <v>2580</v>
      </c>
      <c r="B1209" t="s">
        <v>2581</v>
      </c>
      <c r="C1209" t="s">
        <v>3127</v>
      </c>
      <c r="D1209" t="s">
        <v>200</v>
      </c>
      <c r="E1209">
        <v>1765.3452628799901</v>
      </c>
      <c r="F1209">
        <v>742.2</v>
      </c>
      <c r="G1209">
        <v>116.677247104185</v>
      </c>
      <c r="H1209">
        <v>-16.488816549733901</v>
      </c>
      <c r="I1209">
        <v>71.422548764883501</v>
      </c>
      <c r="J1209">
        <v>-8.6763670428970201</v>
      </c>
      <c r="K1209">
        <v>769.003598965827</v>
      </c>
      <c r="L1209">
        <v>572.08015990775095</v>
      </c>
      <c r="M1209">
        <v>28.5684845772887</v>
      </c>
      <c r="N1209">
        <v>0.299662344529533</v>
      </c>
      <c r="O1209">
        <v>40.117219078415502</v>
      </c>
      <c r="P1209">
        <v>151.57190068638201</v>
      </c>
      <c r="Q1209">
        <v>0.20319224875676101</v>
      </c>
    </row>
    <row r="1210" spans="1:17" hidden="1" x14ac:dyDescent="0.3">
      <c r="A1210" t="s">
        <v>2582</v>
      </c>
      <c r="B1210" t="s">
        <v>2583</v>
      </c>
      <c r="C1210" t="s">
        <v>3127</v>
      </c>
      <c r="D1210" t="s">
        <v>88</v>
      </c>
      <c r="E1210">
        <v>1752.492</v>
      </c>
      <c r="F1210">
        <v>173.6</v>
      </c>
      <c r="G1210">
        <v>-35.533018969171401</v>
      </c>
      <c r="H1210">
        <v>26.9052437236438</v>
      </c>
      <c r="I1210">
        <v>20.580298656840899</v>
      </c>
      <c r="J1210">
        <v>40.379125974828099</v>
      </c>
      <c r="K1210">
        <v>141.51477548761</v>
      </c>
      <c r="L1210">
        <v>146.49188000780899</v>
      </c>
      <c r="M1210">
        <v>86.3488112628377</v>
      </c>
      <c r="N1210">
        <v>2.35499362149285</v>
      </c>
      <c r="O1210">
        <v>13.5944700460829</v>
      </c>
      <c r="P1210">
        <v>53.018951079770801</v>
      </c>
      <c r="Q1210">
        <v>8.9221213951975006E-2</v>
      </c>
    </row>
    <row r="1211" spans="1:17" hidden="1" x14ac:dyDescent="0.3">
      <c r="A1211" t="s">
        <v>2584</v>
      </c>
      <c r="B1211" t="s">
        <v>2585</v>
      </c>
      <c r="C1211" t="s">
        <v>3127</v>
      </c>
      <c r="D1211" t="s">
        <v>473</v>
      </c>
      <c r="E1211">
        <v>1747.6077375</v>
      </c>
      <c r="F1211">
        <v>567.5</v>
      </c>
      <c r="G1211">
        <v>-9.2078510858364897</v>
      </c>
      <c r="H1211">
        <v>-2.1618635463103901</v>
      </c>
      <c r="I1211">
        <v>-2.88796652638149</v>
      </c>
      <c r="J1211">
        <v>-1.76928353003095</v>
      </c>
      <c r="K1211">
        <v>588.98307905137699</v>
      </c>
      <c r="L1211">
        <v>562.00437929009001</v>
      </c>
      <c r="M1211">
        <v>35.122891979704697</v>
      </c>
      <c r="N1211">
        <v>0.66477538727644703</v>
      </c>
      <c r="O1211">
        <v>28.105726872246699</v>
      </c>
      <c r="P1211">
        <v>40.993788819875697</v>
      </c>
      <c r="Q1211">
        <v>-7.9354233041676006E-2</v>
      </c>
    </row>
    <row r="1212" spans="1:17" hidden="1" x14ac:dyDescent="0.3">
      <c r="A1212" t="s">
        <v>2586</v>
      </c>
      <c r="B1212" t="s">
        <v>2587</v>
      </c>
      <c r="C1212" t="s">
        <v>3127</v>
      </c>
      <c r="D1212" t="s">
        <v>200</v>
      </c>
      <c r="E1212">
        <v>1741.9172100000001</v>
      </c>
      <c r="F1212">
        <v>405.75</v>
      </c>
      <c r="G1212">
        <v>-27.006241192110298</v>
      </c>
      <c r="H1212">
        <v>-4.3836383892802697</v>
      </c>
      <c r="I1212">
        <v>-9.8025515788394593</v>
      </c>
      <c r="J1212">
        <v>-2.3443610380937998</v>
      </c>
      <c r="K1212">
        <v>424.20925195276902</v>
      </c>
      <c r="L1212">
        <v>423.55822538740199</v>
      </c>
      <c r="M1212">
        <v>34.496082530972402</v>
      </c>
      <c r="N1212">
        <v>0.737876216195121</v>
      </c>
      <c r="O1212">
        <v>27.911275415896402</v>
      </c>
      <c r="P1212">
        <v>13.5918253079507</v>
      </c>
      <c r="Q1212">
        <v>-1.7284206015499001E-2</v>
      </c>
    </row>
    <row r="1213" spans="1:17" hidden="1" x14ac:dyDescent="0.3">
      <c r="A1213" t="s">
        <v>2588</v>
      </c>
      <c r="B1213" t="s">
        <v>2589</v>
      </c>
      <c r="C1213" t="s">
        <v>3127</v>
      </c>
      <c r="D1213" t="s">
        <v>1759</v>
      </c>
      <c r="E1213">
        <v>1741.7489734400001</v>
      </c>
      <c r="F1213">
        <v>165.98</v>
      </c>
      <c r="G1213">
        <v>-50.448414837046599</v>
      </c>
      <c r="H1213">
        <v>-8.0359034848664592</v>
      </c>
      <c r="I1213">
        <v>-32.609663812105197</v>
      </c>
      <c r="J1213">
        <v>0.674846278979364</v>
      </c>
      <c r="K1213">
        <v>177.745252921174</v>
      </c>
      <c r="L1213">
        <v>204.23620245616601</v>
      </c>
      <c r="M1213">
        <v>30.8982070228639</v>
      </c>
      <c r="N1213">
        <v>0.40778687057762403</v>
      </c>
      <c r="O1213">
        <v>81.919508374502897</v>
      </c>
      <c r="P1213">
        <v>5.0506329113924</v>
      </c>
      <c r="Q1213">
        <v>0.14213561998900601</v>
      </c>
    </row>
    <row r="1214" spans="1:17" hidden="1" x14ac:dyDescent="0.3">
      <c r="A1214" t="s">
        <v>2590</v>
      </c>
      <c r="B1214" t="s">
        <v>2591</v>
      </c>
      <c r="C1214" t="s">
        <v>3127</v>
      </c>
      <c r="D1214" t="s">
        <v>473</v>
      </c>
      <c r="E1214">
        <v>1735.417839727</v>
      </c>
      <c r="F1214">
        <v>103.61</v>
      </c>
      <c r="G1214">
        <v>-57.442603880086303</v>
      </c>
      <c r="H1214">
        <v>1.59660021215336</v>
      </c>
      <c r="I1214">
        <v>-10.118562564363399</v>
      </c>
      <c r="J1214">
        <v>-3.74857605111773</v>
      </c>
      <c r="K1214">
        <v>104.099740896849</v>
      </c>
      <c r="L1214">
        <v>111.885835173684</v>
      </c>
      <c r="M1214">
        <v>39.095675639679897</v>
      </c>
      <c r="N1214">
        <v>1.37081262883306</v>
      </c>
      <c r="O1214">
        <v>44.387607373805601</v>
      </c>
      <c r="P1214">
        <v>29.5934959349593</v>
      </c>
      <c r="Q1214">
        <v>-6.4233856336116002E-2</v>
      </c>
    </row>
    <row r="1215" spans="1:17" hidden="1" x14ac:dyDescent="0.3">
      <c r="A1215" t="s">
        <v>2592</v>
      </c>
      <c r="B1215" t="s">
        <v>2593</v>
      </c>
      <c r="C1215" t="s">
        <v>3127</v>
      </c>
      <c r="D1215" t="s">
        <v>240</v>
      </c>
      <c r="E1215">
        <v>1733.1010308</v>
      </c>
      <c r="F1215">
        <v>1143.3</v>
      </c>
      <c r="G1215">
        <v>63.034602220080401</v>
      </c>
      <c r="H1215">
        <v>-4.55408334053784</v>
      </c>
      <c r="I1215">
        <v>-21.020175629444001</v>
      </c>
      <c r="J1215">
        <v>5.2753868729926703</v>
      </c>
      <c r="K1215">
        <v>1153.06673585359</v>
      </c>
      <c r="L1215">
        <v>1062.8632790716899</v>
      </c>
      <c r="M1215">
        <v>52.639668979961698</v>
      </c>
      <c r="N1215">
        <v>0.27173411593335001</v>
      </c>
      <c r="O1215">
        <v>30.565031050467901</v>
      </c>
      <c r="P1215">
        <v>136.365515815588</v>
      </c>
      <c r="Q1215">
        <v>0.13688426443353599</v>
      </c>
    </row>
    <row r="1216" spans="1:17" hidden="1" x14ac:dyDescent="0.3">
      <c r="A1216" t="s">
        <v>2594</v>
      </c>
      <c r="B1216" t="s">
        <v>2595</v>
      </c>
      <c r="C1216" t="s">
        <v>3127</v>
      </c>
      <c r="D1216" t="s">
        <v>57</v>
      </c>
      <c r="E1216">
        <v>1731.3979799199999</v>
      </c>
      <c r="F1216">
        <v>17.78</v>
      </c>
      <c r="G1216">
        <v>-7.8378363405449996</v>
      </c>
      <c r="H1216">
        <v>-9.2256693057683208</v>
      </c>
      <c r="I1216">
        <v>-9.4477236385380898</v>
      </c>
      <c r="J1216">
        <v>-0.59022703901949902</v>
      </c>
      <c r="K1216">
        <v>18.617367533830802</v>
      </c>
      <c r="L1216">
        <v>18.5241791030654</v>
      </c>
      <c r="M1216">
        <v>34.645808274456797</v>
      </c>
      <c r="N1216">
        <v>0.38001688901302699</v>
      </c>
      <c r="O1216">
        <v>57.761529808773801</v>
      </c>
      <c r="P1216">
        <v>26.548042704626301</v>
      </c>
      <c r="Q1216">
        <v>2.1680034242611002E-2</v>
      </c>
    </row>
    <row r="1217" spans="1:17" hidden="1" x14ac:dyDescent="0.3">
      <c r="A1217" t="s">
        <v>2596</v>
      </c>
      <c r="B1217" t="s">
        <v>2597</v>
      </c>
      <c r="C1217" t="s">
        <v>3127</v>
      </c>
      <c r="D1217" t="s">
        <v>529</v>
      </c>
      <c r="E1217">
        <v>1721.313614766</v>
      </c>
      <c r="F1217">
        <v>171.61</v>
      </c>
      <c r="G1217">
        <v>-4.4566489225779904</v>
      </c>
      <c r="H1217">
        <v>-12.131151449274199</v>
      </c>
      <c r="I1217">
        <v>8.1946413455513607</v>
      </c>
      <c r="J1217">
        <v>3.8985210284035099</v>
      </c>
      <c r="K1217">
        <v>181.45011601249601</v>
      </c>
      <c r="L1217">
        <v>162.971304091674</v>
      </c>
      <c r="M1217">
        <v>42.103448202616399</v>
      </c>
      <c r="N1217">
        <v>0.31645526270767499</v>
      </c>
      <c r="O1217">
        <v>34.543441524386601</v>
      </c>
      <c r="P1217">
        <v>56.578467153284599</v>
      </c>
      <c r="Q1217">
        <v>9.7218797515724001E-2</v>
      </c>
    </row>
    <row r="1218" spans="1:17" hidden="1" x14ac:dyDescent="0.3">
      <c r="A1218" t="s">
        <v>2598</v>
      </c>
      <c r="B1218" t="s">
        <v>2599</v>
      </c>
      <c r="C1218" t="s">
        <v>3127</v>
      </c>
      <c r="D1218" t="s">
        <v>51</v>
      </c>
      <c r="E1218">
        <v>1719.26</v>
      </c>
      <c r="F1218">
        <v>19.84</v>
      </c>
      <c r="G1218">
        <v>107.626204007336</v>
      </c>
      <c r="H1218">
        <v>-7.2786814018217099</v>
      </c>
      <c r="I1218">
        <v>37.668217510552203</v>
      </c>
      <c r="J1218">
        <v>0.65050417371620495</v>
      </c>
      <c r="K1218">
        <v>20.144658414332401</v>
      </c>
      <c r="L1218">
        <v>16.292507631059401</v>
      </c>
      <c r="M1218">
        <v>26.246969455177101</v>
      </c>
      <c r="N1218">
        <v>0.30108635765120401</v>
      </c>
      <c r="O1218">
        <v>40.625</v>
      </c>
      <c r="P1218">
        <v>140.48484848484799</v>
      </c>
    </row>
    <row r="1219" spans="1:17" hidden="1" x14ac:dyDescent="0.3">
      <c r="A1219" t="s">
        <v>2600</v>
      </c>
      <c r="B1219" t="s">
        <v>2601</v>
      </c>
      <c r="C1219" t="s">
        <v>3127</v>
      </c>
      <c r="D1219" t="s">
        <v>114</v>
      </c>
      <c r="E1219">
        <v>1704.52828651</v>
      </c>
      <c r="F1219">
        <v>76.790000000000006</v>
      </c>
      <c r="G1219">
        <v>67.262979241412097</v>
      </c>
      <c r="H1219">
        <v>-11.2444248984963</v>
      </c>
      <c r="I1219">
        <v>-1.4180920607777401</v>
      </c>
      <c r="J1219">
        <v>-2.24002101896675</v>
      </c>
      <c r="K1219">
        <v>84.874134412660496</v>
      </c>
      <c r="L1219">
        <v>78.644028165445206</v>
      </c>
      <c r="M1219">
        <v>13.5470810174339</v>
      </c>
      <c r="N1219">
        <v>0.43262309382547498</v>
      </c>
      <c r="O1219">
        <v>40.513087641619997</v>
      </c>
      <c r="P1219">
        <v>95.743053785368303</v>
      </c>
      <c r="Q1219">
        <v>5.9962655005567002E-2</v>
      </c>
    </row>
    <row r="1220" spans="1:17" hidden="1" x14ac:dyDescent="0.3">
      <c r="A1220" t="s">
        <v>2602</v>
      </c>
      <c r="B1220" t="s">
        <v>2603</v>
      </c>
      <c r="C1220" t="s">
        <v>3127</v>
      </c>
      <c r="D1220" t="s">
        <v>21</v>
      </c>
      <c r="E1220">
        <v>1701.1964428799999</v>
      </c>
      <c r="F1220">
        <v>1444.85</v>
      </c>
      <c r="G1220">
        <v>195.056765794413</v>
      </c>
      <c r="H1220">
        <v>-8.4733738476895901</v>
      </c>
      <c r="I1220">
        <v>16.881635671338799</v>
      </c>
      <c r="J1220">
        <v>1.8134026170075199</v>
      </c>
      <c r="K1220">
        <v>1499.69167352916</v>
      </c>
      <c r="L1220">
        <v>1215.2436783645901</v>
      </c>
      <c r="M1220">
        <v>43.568230380040198</v>
      </c>
      <c r="N1220">
        <v>0.79018344119228801</v>
      </c>
      <c r="O1220">
        <v>29.009931826833199</v>
      </c>
      <c r="P1220">
        <v>233.068234209313</v>
      </c>
      <c r="Q1220">
        <v>0.13343794272798701</v>
      </c>
    </row>
    <row r="1221" spans="1:17" hidden="1" x14ac:dyDescent="0.3">
      <c r="A1221" t="s">
        <v>2604</v>
      </c>
      <c r="B1221" t="s">
        <v>2605</v>
      </c>
      <c r="C1221" t="s">
        <v>3127</v>
      </c>
      <c r="D1221" t="s">
        <v>594</v>
      </c>
      <c r="E1221">
        <v>1701.0937799999999</v>
      </c>
      <c r="F1221">
        <v>104.55</v>
      </c>
      <c r="G1221">
        <v>9.0725540126566901</v>
      </c>
      <c r="H1221">
        <v>-8.1274835041110602</v>
      </c>
      <c r="I1221">
        <v>15.3057632765534</v>
      </c>
      <c r="J1221">
        <v>-6.0283533153219802</v>
      </c>
      <c r="K1221">
        <v>116.195354730216</v>
      </c>
      <c r="L1221">
        <v>103.46700617664</v>
      </c>
      <c r="M1221">
        <v>54.219977380712301</v>
      </c>
      <c r="N1221">
        <v>0.38136719880936598</v>
      </c>
      <c r="O1221">
        <v>52.596843615494898</v>
      </c>
      <c r="P1221">
        <v>45.2083333333333</v>
      </c>
    </row>
    <row r="1222" spans="1:17" hidden="1" x14ac:dyDescent="0.3">
      <c r="A1222" t="s">
        <v>2606</v>
      </c>
      <c r="B1222" t="s">
        <v>2607</v>
      </c>
      <c r="C1222" t="s">
        <v>3127</v>
      </c>
      <c r="D1222" t="s">
        <v>48</v>
      </c>
      <c r="E1222">
        <v>1700.6614506000001</v>
      </c>
      <c r="F1222">
        <v>1569.85</v>
      </c>
      <c r="G1222">
        <v>69.359343657640196</v>
      </c>
      <c r="H1222">
        <v>-1.3310434914060101</v>
      </c>
      <c r="I1222">
        <v>18.864909926461898</v>
      </c>
      <c r="J1222">
        <v>-0.87051535624076504</v>
      </c>
      <c r="K1222">
        <v>1567.7764112049099</v>
      </c>
      <c r="L1222">
        <v>1297.0383973273699</v>
      </c>
      <c r="M1222">
        <v>39.816866844434699</v>
      </c>
      <c r="N1222">
        <v>0.82001393192572802</v>
      </c>
      <c r="O1222">
        <v>13.791126540752201</v>
      </c>
      <c r="P1222">
        <v>103.850149331255</v>
      </c>
    </row>
    <row r="1223" spans="1:17" hidden="1" x14ac:dyDescent="0.3">
      <c r="A1223" t="s">
        <v>2608</v>
      </c>
      <c r="B1223" t="s">
        <v>2609</v>
      </c>
      <c r="C1223" t="s">
        <v>3127</v>
      </c>
      <c r="D1223" t="s">
        <v>767</v>
      </c>
      <c r="E1223">
        <v>1694.42004357</v>
      </c>
      <c r="F1223">
        <v>656.1</v>
      </c>
      <c r="G1223">
        <v>-7.74550865176675</v>
      </c>
      <c r="H1223">
        <v>-10.5427245279391</v>
      </c>
      <c r="I1223">
        <v>-36.014011420174697</v>
      </c>
      <c r="J1223">
        <v>-3.8338842426388999</v>
      </c>
      <c r="K1223">
        <v>763.17308656672299</v>
      </c>
      <c r="L1223">
        <v>792.05469876730399</v>
      </c>
      <c r="M1223">
        <v>17.652957128788401</v>
      </c>
      <c r="N1223">
        <v>0.49866384531591201</v>
      </c>
      <c r="O1223">
        <v>98.140527358634301</v>
      </c>
      <c r="P1223">
        <v>21.477504165895201</v>
      </c>
      <c r="Q1223">
        <v>0.16115917009414801</v>
      </c>
    </row>
    <row r="1224" spans="1:17" hidden="1" x14ac:dyDescent="0.3">
      <c r="A1224" t="s">
        <v>2610</v>
      </c>
      <c r="B1224" t="s">
        <v>2611</v>
      </c>
      <c r="C1224" t="s">
        <v>3127</v>
      </c>
      <c r="D1224" t="s">
        <v>412</v>
      </c>
      <c r="E1224">
        <v>1694.2929097599999</v>
      </c>
      <c r="F1224">
        <v>3176.8</v>
      </c>
      <c r="G1224">
        <v>194.046651414016</v>
      </c>
      <c r="H1224">
        <v>-3.2717728252898701</v>
      </c>
      <c r="I1224">
        <v>87.597807175052907</v>
      </c>
      <c r="J1224">
        <v>-5.0251537210206303</v>
      </c>
      <c r="K1224">
        <v>3306.3002453444701</v>
      </c>
      <c r="L1224">
        <v>2681.48510817843</v>
      </c>
      <c r="M1224">
        <v>35.3855176064612</v>
      </c>
      <c r="N1224">
        <v>0.86048829946180805</v>
      </c>
      <c r="O1224">
        <v>51.572336942835499</v>
      </c>
      <c r="P1224">
        <v>232.64921465968499</v>
      </c>
      <c r="Q1224">
        <v>0.21817546540968799</v>
      </c>
    </row>
    <row r="1225" spans="1:17" hidden="1" x14ac:dyDescent="0.3">
      <c r="A1225" t="s">
        <v>2612</v>
      </c>
      <c r="B1225" t="s">
        <v>2613</v>
      </c>
      <c r="C1225" t="s">
        <v>3127</v>
      </c>
      <c r="D1225" t="s">
        <v>594</v>
      </c>
      <c r="E1225">
        <v>1692.3029750000001</v>
      </c>
      <c r="F1225">
        <v>54.82</v>
      </c>
      <c r="G1225">
        <v>-13.667730597635</v>
      </c>
      <c r="H1225">
        <v>-11.0086491465294</v>
      </c>
      <c r="I1225">
        <v>-21.484799283973999</v>
      </c>
      <c r="J1225">
        <v>0.810911931655522</v>
      </c>
      <c r="K1225">
        <v>58.392132282790101</v>
      </c>
      <c r="L1225">
        <v>57.629026612334002</v>
      </c>
      <c r="M1225">
        <v>29.188193916460101</v>
      </c>
      <c r="N1225">
        <v>0.33207965901659797</v>
      </c>
      <c r="O1225">
        <v>42.2838380153228</v>
      </c>
      <c r="P1225">
        <v>21.957730812013299</v>
      </c>
      <c r="Q1225">
        <v>7.1071011628524999E-2</v>
      </c>
    </row>
    <row r="1226" spans="1:17" hidden="1" x14ac:dyDescent="0.3">
      <c r="A1226" t="s">
        <v>2614</v>
      </c>
      <c r="B1226" t="s">
        <v>2615</v>
      </c>
      <c r="C1226" t="s">
        <v>3127</v>
      </c>
      <c r="D1226" t="s">
        <v>134</v>
      </c>
      <c r="E1226">
        <v>1691.4017174000001</v>
      </c>
      <c r="F1226">
        <v>99.8</v>
      </c>
      <c r="G1226">
        <v>3.59850376047789</v>
      </c>
      <c r="H1226">
        <v>-19.528601286182401</v>
      </c>
      <c r="I1226">
        <v>-0.66711503880563305</v>
      </c>
      <c r="J1226">
        <v>-13.8983680067349</v>
      </c>
      <c r="K1226">
        <v>115.05509956666</v>
      </c>
      <c r="L1226">
        <v>101.16909253565601</v>
      </c>
      <c r="M1226">
        <v>24.552179767911898</v>
      </c>
      <c r="N1226">
        <v>1.0004988216466899</v>
      </c>
      <c r="O1226">
        <v>47.995991983967897</v>
      </c>
      <c r="P1226">
        <v>36.712328767123203</v>
      </c>
      <c r="Q1226">
        <v>4.7856962183901001E-2</v>
      </c>
    </row>
    <row r="1227" spans="1:17" hidden="1" x14ac:dyDescent="0.3">
      <c r="A1227" t="s">
        <v>2616</v>
      </c>
      <c r="B1227" t="s">
        <v>2617</v>
      </c>
      <c r="C1227" t="s">
        <v>3127</v>
      </c>
      <c r="D1227" t="s">
        <v>200</v>
      </c>
      <c r="E1227">
        <v>1690.03144004</v>
      </c>
      <c r="F1227">
        <v>691.7</v>
      </c>
      <c r="G1227">
        <v>-29.171370615228302</v>
      </c>
      <c r="H1227">
        <v>-3.1299577706461501</v>
      </c>
      <c r="I1227">
        <v>9.458250790848</v>
      </c>
      <c r="J1227">
        <v>-1.46682038768731</v>
      </c>
      <c r="K1227">
        <v>762.17636211779904</v>
      </c>
      <c r="L1227">
        <v>735.90486188332</v>
      </c>
      <c r="M1227">
        <v>39.4242204851422</v>
      </c>
      <c r="N1227">
        <v>1.3973175372562101</v>
      </c>
      <c r="O1227">
        <v>32.2755529853982</v>
      </c>
      <c r="P1227">
        <v>26.222627737226201</v>
      </c>
      <c r="Q1227">
        <v>-1.5438908252076E-2</v>
      </c>
    </row>
    <row r="1228" spans="1:17" hidden="1" x14ac:dyDescent="0.3">
      <c r="A1228" t="s">
        <v>2618</v>
      </c>
      <c r="B1228" t="s">
        <v>2619</v>
      </c>
      <c r="C1228" t="s">
        <v>3127</v>
      </c>
      <c r="D1228" t="s">
        <v>1981</v>
      </c>
      <c r="E1228">
        <v>1689.419756836</v>
      </c>
      <c r="F1228">
        <v>150.22</v>
      </c>
      <c r="G1228">
        <v>-32.150882624224003</v>
      </c>
      <c r="H1228">
        <v>-5.4118571584932402</v>
      </c>
      <c r="I1228">
        <v>-22.9772022890823</v>
      </c>
      <c r="J1228">
        <v>-1.7201975461142001</v>
      </c>
      <c r="K1228">
        <v>161.24389129679</v>
      </c>
      <c r="L1228">
        <v>167.371215572273</v>
      </c>
      <c r="M1228">
        <v>33.475067125116503</v>
      </c>
      <c r="N1228">
        <v>1.0207979814700501</v>
      </c>
      <c r="O1228">
        <v>44.9873518839036</v>
      </c>
      <c r="P1228">
        <v>3.8506740407880899</v>
      </c>
      <c r="Q1228">
        <v>-9.7254034358300004E-2</v>
      </c>
    </row>
    <row r="1229" spans="1:17" hidden="1" x14ac:dyDescent="0.3">
      <c r="A1229" t="s">
        <v>2620</v>
      </c>
      <c r="B1229" t="s">
        <v>2621</v>
      </c>
      <c r="C1229" t="s">
        <v>3127</v>
      </c>
      <c r="D1229" t="s">
        <v>125</v>
      </c>
      <c r="E1229">
        <v>1686.5633247599999</v>
      </c>
      <c r="F1229">
        <v>57.14</v>
      </c>
      <c r="G1229">
        <v>-12.542823786103099</v>
      </c>
      <c r="H1229">
        <v>2.8798286670556301</v>
      </c>
      <c r="I1229">
        <v>-10.6678832873482</v>
      </c>
      <c r="J1229">
        <v>2.03934843376478</v>
      </c>
      <c r="K1229">
        <v>57.695757565766598</v>
      </c>
      <c r="L1229">
        <v>58.022518050260402</v>
      </c>
      <c r="M1229">
        <v>51.401462267320198</v>
      </c>
      <c r="N1229">
        <v>0.53986137610982199</v>
      </c>
      <c r="O1229">
        <v>51.032551627581299</v>
      </c>
      <c r="P1229">
        <v>24.623773173391399</v>
      </c>
      <c r="Q1229">
        <v>8.6257079837221001E-2</v>
      </c>
    </row>
    <row r="1230" spans="1:17" hidden="1" x14ac:dyDescent="0.3">
      <c r="A1230" t="s">
        <v>2622</v>
      </c>
      <c r="B1230" t="s">
        <v>2623</v>
      </c>
      <c r="C1230" t="s">
        <v>3127</v>
      </c>
      <c r="D1230" t="s">
        <v>75</v>
      </c>
      <c r="E1230">
        <v>1684.97623602</v>
      </c>
      <c r="F1230">
        <v>30.06</v>
      </c>
      <c r="G1230">
        <v>-34.072858299677897</v>
      </c>
      <c r="H1230">
        <v>-3.2344033276242898</v>
      </c>
      <c r="I1230">
        <v>-31.770676928342201</v>
      </c>
      <c r="J1230">
        <v>-0.56020025232352</v>
      </c>
      <c r="K1230">
        <v>32.350503115059702</v>
      </c>
      <c r="L1230">
        <v>35.188764998240998</v>
      </c>
      <c r="M1230">
        <v>37.0722165331686</v>
      </c>
      <c r="N1230">
        <v>0.38968381150134401</v>
      </c>
      <c r="O1230">
        <v>61.676646706586801</v>
      </c>
      <c r="P1230">
        <v>7.7805665112943698</v>
      </c>
    </row>
    <row r="1231" spans="1:17" hidden="1" x14ac:dyDescent="0.3">
      <c r="A1231" t="s">
        <v>2624</v>
      </c>
      <c r="B1231" t="s">
        <v>2625</v>
      </c>
      <c r="C1231" t="s">
        <v>3127</v>
      </c>
      <c r="D1231" t="s">
        <v>2170</v>
      </c>
      <c r="E1231">
        <v>1684.8172199999999</v>
      </c>
      <c r="F1231">
        <v>1065</v>
      </c>
      <c r="G1231">
        <v>-35.918783821459201</v>
      </c>
      <c r="H1231">
        <v>-2.4776178854292201</v>
      </c>
      <c r="I1231">
        <v>-22.332971347470298</v>
      </c>
      <c r="J1231">
        <v>0.45354446616746202</v>
      </c>
      <c r="K1231">
        <v>1057.45808513726</v>
      </c>
      <c r="L1231">
        <v>1111.58429566108</v>
      </c>
      <c r="M1231">
        <v>37.699087370594903</v>
      </c>
      <c r="N1231">
        <v>0.71320566261380403</v>
      </c>
      <c r="O1231">
        <v>36.239436619718298</v>
      </c>
      <c r="P1231">
        <v>14.583893700575601</v>
      </c>
      <c r="Q1231">
        <v>9.0401379151572994E-2</v>
      </c>
    </row>
    <row r="1232" spans="1:17" hidden="1" x14ac:dyDescent="0.3">
      <c r="A1232" t="s">
        <v>2626</v>
      </c>
      <c r="B1232" t="s">
        <v>2627</v>
      </c>
      <c r="C1232" t="s">
        <v>3127</v>
      </c>
      <c r="D1232" t="s">
        <v>267</v>
      </c>
      <c r="E1232">
        <v>1673.7115369000001</v>
      </c>
      <c r="F1232">
        <v>532.9</v>
      </c>
      <c r="G1232">
        <v>18.9133484587014</v>
      </c>
      <c r="H1232">
        <v>2.66116800024</v>
      </c>
      <c r="I1232">
        <v>20.267411034115401</v>
      </c>
      <c r="J1232">
        <v>3.2635367551698402</v>
      </c>
      <c r="K1232">
        <v>552.81626082723596</v>
      </c>
      <c r="L1232">
        <v>505.55547137977197</v>
      </c>
      <c r="M1232">
        <v>54.0688193490763</v>
      </c>
      <c r="N1232">
        <v>0.60410891173363301</v>
      </c>
      <c r="O1232">
        <v>40.101332332520101</v>
      </c>
      <c r="P1232">
        <v>78.705566733735694</v>
      </c>
      <c r="Q1232">
        <v>0.1047478597657</v>
      </c>
    </row>
    <row r="1233" spans="1:17" hidden="1" x14ac:dyDescent="0.3">
      <c r="A1233" t="s">
        <v>2628</v>
      </c>
      <c r="B1233" t="s">
        <v>2629</v>
      </c>
      <c r="C1233" t="s">
        <v>3127</v>
      </c>
      <c r="D1233" t="s">
        <v>67</v>
      </c>
      <c r="E1233">
        <v>1672.866405</v>
      </c>
      <c r="F1233">
        <v>123.05</v>
      </c>
      <c r="G1233">
        <v>11.1694485001203</v>
      </c>
      <c r="H1233">
        <v>1.29051740607055</v>
      </c>
      <c r="I1233">
        <v>16.927827099275699</v>
      </c>
      <c r="J1233">
        <v>-4.0022393695362704</v>
      </c>
      <c r="K1233">
        <v>124.711051532455</v>
      </c>
      <c r="L1233">
        <v>109.83262125843</v>
      </c>
      <c r="M1233">
        <v>72.117783711688702</v>
      </c>
      <c r="N1233">
        <v>0.56360644776347102</v>
      </c>
      <c r="O1233">
        <v>23.120682649329499</v>
      </c>
      <c r="P1233">
        <v>47.541966426858501</v>
      </c>
    </row>
    <row r="1234" spans="1:17" hidden="1" x14ac:dyDescent="0.3">
      <c r="A1234" t="s">
        <v>2630</v>
      </c>
      <c r="B1234" t="s">
        <v>2631</v>
      </c>
      <c r="C1234" t="s">
        <v>3127</v>
      </c>
      <c r="D1234" t="s">
        <v>451</v>
      </c>
      <c r="E1234">
        <v>1670.5129999999999</v>
      </c>
      <c r="F1234">
        <v>1106.3</v>
      </c>
      <c r="G1234">
        <v>-18.620777033600699</v>
      </c>
      <c r="H1234">
        <v>-8.5644988791663401</v>
      </c>
      <c r="I1234">
        <v>-24.172823392988601</v>
      </c>
      <c r="J1234">
        <v>-4.4154582784264198</v>
      </c>
      <c r="K1234">
        <v>1189.8886968931699</v>
      </c>
      <c r="L1234">
        <v>1219.42831406247</v>
      </c>
      <c r="M1234">
        <v>26.585715628039399</v>
      </c>
      <c r="N1234">
        <v>0.69578985572403695</v>
      </c>
      <c r="O1234">
        <v>45.078188556449398</v>
      </c>
      <c r="P1234">
        <v>12.1325765254409</v>
      </c>
      <c r="Q1234">
        <v>5.3817255341747E-2</v>
      </c>
    </row>
    <row r="1235" spans="1:17" hidden="1" x14ac:dyDescent="0.3">
      <c r="A1235" t="s">
        <v>2632</v>
      </c>
      <c r="B1235" t="s">
        <v>2633</v>
      </c>
      <c r="C1235" t="s">
        <v>3127</v>
      </c>
      <c r="D1235" t="s">
        <v>237</v>
      </c>
      <c r="E1235">
        <v>1666.5406559999999</v>
      </c>
      <c r="F1235">
        <v>921.8</v>
      </c>
      <c r="G1235">
        <v>72.012215575715999</v>
      </c>
      <c r="H1235">
        <v>1.69846402420825</v>
      </c>
      <c r="I1235">
        <v>58.3804015014247</v>
      </c>
      <c r="J1235">
        <v>1.79461248216393</v>
      </c>
      <c r="K1235">
        <v>898.493995128503</v>
      </c>
      <c r="L1235">
        <v>722.41790173265099</v>
      </c>
      <c r="M1235">
        <v>48.3449967726281</v>
      </c>
      <c r="N1235">
        <v>0.56360599178366699</v>
      </c>
      <c r="O1235">
        <v>12.540681275764801</v>
      </c>
      <c r="P1235">
        <v>131.608040201005</v>
      </c>
      <c r="Q1235">
        <v>4.1539712096355E-2</v>
      </c>
    </row>
    <row r="1236" spans="1:17" hidden="1" x14ac:dyDescent="0.3">
      <c r="A1236" t="s">
        <v>2634</v>
      </c>
      <c r="B1236" t="s">
        <v>2635</v>
      </c>
      <c r="C1236" t="s">
        <v>3127</v>
      </c>
      <c r="D1236" t="s">
        <v>458</v>
      </c>
      <c r="E1236">
        <v>1645.0892784</v>
      </c>
      <c r="F1236">
        <v>793.5</v>
      </c>
      <c r="G1236">
        <v>-24.852208907491399</v>
      </c>
      <c r="H1236">
        <v>2.5613584966336198</v>
      </c>
      <c r="I1236">
        <v>8.5669359422328597</v>
      </c>
      <c r="J1236">
        <v>-0.198603660514928</v>
      </c>
      <c r="K1236">
        <v>782.20332552979096</v>
      </c>
      <c r="L1236">
        <v>718.97227628597602</v>
      </c>
      <c r="M1236">
        <v>37.600694261575498</v>
      </c>
      <c r="N1236">
        <v>0.38635836481715502</v>
      </c>
      <c r="O1236">
        <v>17.076244486452399</v>
      </c>
      <c r="P1236">
        <v>40.442477876106103</v>
      </c>
      <c r="Q1236">
        <v>6.5968043335767002E-2</v>
      </c>
    </row>
    <row r="1237" spans="1:17" hidden="1" x14ac:dyDescent="0.3">
      <c r="A1237" t="s">
        <v>2636</v>
      </c>
      <c r="B1237" t="s">
        <v>2637</v>
      </c>
      <c r="C1237" t="s">
        <v>3127</v>
      </c>
      <c r="D1237" t="s">
        <v>88</v>
      </c>
      <c r="E1237">
        <v>1644.413896132</v>
      </c>
      <c r="F1237">
        <v>171.01</v>
      </c>
      <c r="G1237">
        <v>20.3192899375602</v>
      </c>
      <c r="H1237">
        <v>41.565198010019401</v>
      </c>
      <c r="I1237">
        <v>46.244624601810798</v>
      </c>
      <c r="J1237">
        <v>-4.0936779551312901</v>
      </c>
      <c r="K1237">
        <v>141.16119578866099</v>
      </c>
      <c r="L1237">
        <v>118.324824968934</v>
      </c>
      <c r="M1237">
        <v>55.3539076452141</v>
      </c>
      <c r="N1237">
        <v>1.5465916687538399</v>
      </c>
      <c r="O1237">
        <v>10.2274720776562</v>
      </c>
      <c r="P1237">
        <v>95.663615560640693</v>
      </c>
      <c r="Q1237">
        <v>-1.5340638896859E-2</v>
      </c>
    </row>
    <row r="1238" spans="1:17" hidden="1" x14ac:dyDescent="0.3">
      <c r="A1238" t="s">
        <v>2638</v>
      </c>
      <c r="B1238" t="s">
        <v>2639</v>
      </c>
      <c r="C1238" t="s">
        <v>3127</v>
      </c>
      <c r="D1238" t="s">
        <v>120</v>
      </c>
      <c r="E1238">
        <v>1644.2313686709999</v>
      </c>
      <c r="F1238">
        <v>42.01</v>
      </c>
      <c r="G1238">
        <v>98.693519652815695</v>
      </c>
      <c r="H1238">
        <v>-21.6253383095126</v>
      </c>
      <c r="I1238">
        <v>45.641400045778497</v>
      </c>
      <c r="J1238">
        <v>-8.0565896477940999</v>
      </c>
      <c r="K1238">
        <v>46.227278180713199</v>
      </c>
      <c r="L1238">
        <v>34.804504294766502</v>
      </c>
      <c r="M1238">
        <v>18.369732997829399</v>
      </c>
      <c r="N1238">
        <v>0.37443405249078798</v>
      </c>
      <c r="O1238">
        <v>53.582480361818597</v>
      </c>
      <c r="P1238">
        <v>148.57988165680399</v>
      </c>
      <c r="Q1238">
        <v>0.120753222846015</v>
      </c>
    </row>
    <row r="1239" spans="1:17" hidden="1" x14ac:dyDescent="0.3">
      <c r="A1239" t="s">
        <v>2640</v>
      </c>
      <c r="B1239" t="s">
        <v>2641</v>
      </c>
      <c r="C1239" t="s">
        <v>3127</v>
      </c>
      <c r="D1239" t="s">
        <v>473</v>
      </c>
      <c r="E1239">
        <v>1643.431763373</v>
      </c>
      <c r="F1239">
        <v>49.89</v>
      </c>
      <c r="G1239">
        <v>-62.163443285869697</v>
      </c>
      <c r="H1239">
        <v>-11.100988185279499</v>
      </c>
      <c r="I1239">
        <v>-14.624933089181701</v>
      </c>
      <c r="J1239">
        <v>-1.4475161063417299</v>
      </c>
      <c r="K1239">
        <v>54.890808683485503</v>
      </c>
      <c r="L1239">
        <v>58.133362532788603</v>
      </c>
      <c r="M1239">
        <v>31.0383440849706</v>
      </c>
      <c r="N1239">
        <v>0.37433865759108498</v>
      </c>
      <c r="O1239">
        <v>69.476517385280303</v>
      </c>
      <c r="P1239">
        <v>32.190931236059697</v>
      </c>
    </row>
    <row r="1240" spans="1:17" hidden="1" x14ac:dyDescent="0.3">
      <c r="A1240" t="s">
        <v>2642</v>
      </c>
      <c r="B1240" t="s">
        <v>2643</v>
      </c>
      <c r="C1240" t="s">
        <v>3127</v>
      </c>
      <c r="D1240" t="s">
        <v>48</v>
      </c>
      <c r="E1240">
        <v>1638.8224974</v>
      </c>
      <c r="F1240">
        <v>129.69</v>
      </c>
      <c r="G1240">
        <v>104.319248374152</v>
      </c>
      <c r="H1240">
        <v>-14.107394145564699</v>
      </c>
      <c r="I1240">
        <v>12.4035654959002</v>
      </c>
      <c r="J1240">
        <v>-1.1445020992934001</v>
      </c>
      <c r="K1240">
        <v>147.87011206762699</v>
      </c>
      <c r="L1240">
        <v>128.334375248844</v>
      </c>
      <c r="M1240">
        <v>31.048942789544402</v>
      </c>
      <c r="N1240">
        <v>0.61652830306084005</v>
      </c>
      <c r="O1240">
        <v>57.298172565348104</v>
      </c>
      <c r="P1240">
        <v>139.94449583718699</v>
      </c>
      <c r="Q1240">
        <v>0.17370444857029399</v>
      </c>
    </row>
    <row r="1241" spans="1:17" hidden="1" x14ac:dyDescent="0.3">
      <c r="A1241" t="s">
        <v>2644</v>
      </c>
      <c r="B1241" t="s">
        <v>2645</v>
      </c>
      <c r="C1241" t="s">
        <v>3127</v>
      </c>
      <c r="D1241" t="s">
        <v>267</v>
      </c>
      <c r="E1241">
        <v>1636.18</v>
      </c>
      <c r="F1241">
        <v>3146.5</v>
      </c>
      <c r="G1241">
        <v>173.243844984769</v>
      </c>
      <c r="H1241">
        <v>10.6827793108324</v>
      </c>
      <c r="I1241">
        <v>136.18769970761599</v>
      </c>
      <c r="J1241">
        <v>-1.29660020931495</v>
      </c>
      <c r="K1241">
        <v>2752.2410460552401</v>
      </c>
      <c r="L1241">
        <v>1950.4434110106199</v>
      </c>
      <c r="M1241">
        <v>36.318505561630197</v>
      </c>
      <c r="N1241">
        <v>0.48847399659357699</v>
      </c>
      <c r="O1241">
        <v>11.2267598919434</v>
      </c>
      <c r="P1241">
        <v>209.08644400785801</v>
      </c>
      <c r="Q1241">
        <v>0.11011853030213301</v>
      </c>
    </row>
    <row r="1242" spans="1:17" hidden="1" x14ac:dyDescent="0.3">
      <c r="A1242" t="s">
        <v>2646</v>
      </c>
      <c r="B1242" t="s">
        <v>2647</v>
      </c>
      <c r="C1242" t="s">
        <v>3127</v>
      </c>
      <c r="D1242" t="s">
        <v>767</v>
      </c>
      <c r="E1242">
        <v>1632.984195257</v>
      </c>
      <c r="F1242">
        <v>8.09</v>
      </c>
      <c r="G1242">
        <v>-76.918248195978705</v>
      </c>
      <c r="H1242">
        <v>-14.126326239217001</v>
      </c>
      <c r="I1242">
        <v>-49.686936296214398</v>
      </c>
      <c r="J1242">
        <v>0.26388948885590502</v>
      </c>
      <c r="K1242">
        <v>10.320166634318999</v>
      </c>
      <c r="L1242">
        <v>15.5458886725896</v>
      </c>
      <c r="M1242">
        <v>5.6729694825491102</v>
      </c>
      <c r="N1242">
        <v>0.91941338688740104</v>
      </c>
      <c r="O1242">
        <v>183.683559950556</v>
      </c>
      <c r="P1242">
        <v>18.970588235294102</v>
      </c>
      <c r="Q1242">
        <v>-4.8834937989503002E-2</v>
      </c>
    </row>
    <row r="1243" spans="1:17" hidden="1" x14ac:dyDescent="0.3">
      <c r="A1243" t="s">
        <v>2648</v>
      </c>
      <c r="B1243" t="s">
        <v>2649</v>
      </c>
      <c r="C1243" t="s">
        <v>3127</v>
      </c>
      <c r="D1243" t="s">
        <v>278</v>
      </c>
      <c r="E1243">
        <v>1632.5573443200001</v>
      </c>
      <c r="F1243">
        <v>48.96</v>
      </c>
      <c r="G1243">
        <v>-1.3055128816674699</v>
      </c>
      <c r="H1243">
        <v>-12.361013838397399</v>
      </c>
      <c r="I1243">
        <v>-34.930882250508802</v>
      </c>
      <c r="J1243">
        <v>0.69070489219712905</v>
      </c>
      <c r="K1243">
        <v>53.667121020591502</v>
      </c>
      <c r="L1243">
        <v>57.646517156085203</v>
      </c>
      <c r="M1243">
        <v>33.556402468798701</v>
      </c>
      <c r="N1243">
        <v>0.81514424483466597</v>
      </c>
      <c r="O1243">
        <v>95.874183006535901</v>
      </c>
      <c r="P1243">
        <v>29.523809523809501</v>
      </c>
      <c r="Q1243">
        <v>-1.6392850637862E-2</v>
      </c>
    </row>
    <row r="1244" spans="1:17" hidden="1" x14ac:dyDescent="0.3">
      <c r="A1244" t="s">
        <v>2650</v>
      </c>
      <c r="B1244" t="s">
        <v>2651</v>
      </c>
      <c r="C1244" t="s">
        <v>3127</v>
      </c>
      <c r="D1244" t="s">
        <v>397</v>
      </c>
      <c r="E1244">
        <v>1631.2272250000001</v>
      </c>
      <c r="F1244">
        <v>1530.95</v>
      </c>
      <c r="G1244">
        <v>227.26090038560099</v>
      </c>
      <c r="H1244">
        <v>27.138421585141401</v>
      </c>
      <c r="I1244">
        <v>93.588883973517994</v>
      </c>
      <c r="J1244">
        <v>-1.28693073776341</v>
      </c>
      <c r="K1244">
        <v>1363.4957337836599</v>
      </c>
      <c r="L1244">
        <v>976.97676166301801</v>
      </c>
      <c r="M1244">
        <v>51.879420697134798</v>
      </c>
      <c r="N1244">
        <v>0.81048679630020104</v>
      </c>
      <c r="O1244">
        <v>12.035010940918999</v>
      </c>
      <c r="P1244">
        <v>301.71870900026198</v>
      </c>
      <c r="Q1244">
        <v>0.15904608072506399</v>
      </c>
    </row>
    <row r="1245" spans="1:17" hidden="1" x14ac:dyDescent="0.3">
      <c r="A1245" t="s">
        <v>2652</v>
      </c>
      <c r="B1245" t="s">
        <v>2653</v>
      </c>
      <c r="C1245" t="s">
        <v>3127</v>
      </c>
      <c r="D1245" t="s">
        <v>2654</v>
      </c>
      <c r="E1245">
        <v>1629.8326744000001</v>
      </c>
      <c r="F1245">
        <v>587.29999999999995</v>
      </c>
      <c r="G1245">
        <v>-31.021979022131202</v>
      </c>
      <c r="H1245">
        <v>-4.9431822276290696</v>
      </c>
      <c r="I1245">
        <v>3.75178514615477</v>
      </c>
      <c r="J1245">
        <v>-1.9908049815248301</v>
      </c>
      <c r="K1245">
        <v>634.06694147491703</v>
      </c>
      <c r="L1245">
        <v>603.87414731005299</v>
      </c>
      <c r="M1245">
        <v>32.104890694743503</v>
      </c>
      <c r="N1245">
        <v>1.4984884069254001</v>
      </c>
      <c r="O1245">
        <v>43.776604801634598</v>
      </c>
      <c r="P1245">
        <v>24.9574468085106</v>
      </c>
      <c r="Q1245">
        <v>8.2141836776336005E-2</v>
      </c>
    </row>
    <row r="1246" spans="1:17" hidden="1" x14ac:dyDescent="0.3">
      <c r="A1246" t="s">
        <v>2655</v>
      </c>
      <c r="B1246" t="s">
        <v>2656</v>
      </c>
      <c r="C1246" t="s">
        <v>3127</v>
      </c>
      <c r="D1246" t="s">
        <v>406</v>
      </c>
      <c r="E1246">
        <v>1628.9190476639999</v>
      </c>
      <c r="F1246">
        <v>79.989999999999995</v>
      </c>
      <c r="G1246">
        <v>-10.478146896206599</v>
      </c>
      <c r="H1246">
        <v>-3.46520579454844</v>
      </c>
      <c r="I1246">
        <v>-9.4722785802201095</v>
      </c>
      <c r="J1246">
        <v>2.0342500997962198</v>
      </c>
      <c r="K1246">
        <v>82.670817782832998</v>
      </c>
      <c r="L1246">
        <v>81.4288245778705</v>
      </c>
      <c r="M1246">
        <v>43.225682032757902</v>
      </c>
      <c r="N1246">
        <v>0.35100085798293401</v>
      </c>
      <c r="O1246">
        <v>34.391798974871797</v>
      </c>
      <c r="P1246">
        <v>24.208074534161401</v>
      </c>
      <c r="Q1246">
        <v>5.1021206879357003E-2</v>
      </c>
    </row>
    <row r="1247" spans="1:17" hidden="1" x14ac:dyDescent="0.3">
      <c r="A1247" t="s">
        <v>2657</v>
      </c>
      <c r="B1247" t="s">
        <v>2658</v>
      </c>
      <c r="C1247" t="s">
        <v>3127</v>
      </c>
      <c r="D1247" t="s">
        <v>21</v>
      </c>
      <c r="E1247">
        <v>1627.7891652000001</v>
      </c>
      <c r="F1247">
        <v>1280.4000000000001</v>
      </c>
      <c r="G1247">
        <v>47.655805964426399</v>
      </c>
      <c r="H1247">
        <v>-9.8141599877604797</v>
      </c>
      <c r="I1247">
        <v>-6.8926141850401699</v>
      </c>
      <c r="J1247">
        <v>-1.9820315550824801</v>
      </c>
      <c r="K1247">
        <v>1344.1168263171901</v>
      </c>
      <c r="L1247">
        <v>1169.4532535292501</v>
      </c>
      <c r="M1247">
        <v>25.5378362642751</v>
      </c>
      <c r="N1247">
        <v>0.59526428538467402</v>
      </c>
      <c r="O1247">
        <v>35.652920962199303</v>
      </c>
      <c r="P1247">
        <v>115.93726283834999</v>
      </c>
      <c r="Q1247">
        <v>0.165158158794177</v>
      </c>
    </row>
    <row r="1248" spans="1:17" hidden="1" x14ac:dyDescent="0.3">
      <c r="A1248" t="s">
        <v>2659</v>
      </c>
      <c r="B1248" t="s">
        <v>2660</v>
      </c>
      <c r="C1248" t="s">
        <v>3127</v>
      </c>
      <c r="D1248" t="s">
        <v>120</v>
      </c>
      <c r="E1248">
        <v>1625.3186556000001</v>
      </c>
      <c r="F1248">
        <v>237.45</v>
      </c>
      <c r="G1248">
        <v>-35.042544091539298</v>
      </c>
      <c r="H1248">
        <v>-6.9459771534464103</v>
      </c>
      <c r="I1248">
        <v>-28.858191073947602</v>
      </c>
      <c r="J1248">
        <v>-2.63200307249841</v>
      </c>
      <c r="K1248">
        <v>257.26504843483201</v>
      </c>
      <c r="L1248">
        <v>266.63767502066298</v>
      </c>
      <c r="M1248">
        <v>26.127951756861901</v>
      </c>
      <c r="N1248">
        <v>0.58879891338712798</v>
      </c>
      <c r="O1248">
        <v>68.709201937249901</v>
      </c>
      <c r="P1248">
        <v>8.9470061940812098</v>
      </c>
      <c r="Q1248">
        <v>0.12973189012762301</v>
      </c>
    </row>
    <row r="1249" spans="1:17" hidden="1" x14ac:dyDescent="0.3">
      <c r="A1249" t="s">
        <v>2661</v>
      </c>
      <c r="B1249" t="s">
        <v>2662</v>
      </c>
      <c r="C1249" t="s">
        <v>3127</v>
      </c>
      <c r="D1249" t="s">
        <v>473</v>
      </c>
      <c r="E1249">
        <v>1622.19365105</v>
      </c>
      <c r="F1249">
        <v>5263.25</v>
      </c>
      <c r="G1249">
        <v>-39.353658378741002</v>
      </c>
      <c r="H1249">
        <v>-1.08535273500009</v>
      </c>
      <c r="I1249">
        <v>-6.8415649444357003</v>
      </c>
      <c r="J1249">
        <v>-3.53455848292539</v>
      </c>
      <c r="K1249">
        <v>5463.0350168240202</v>
      </c>
      <c r="L1249">
        <v>5672.9543735029401</v>
      </c>
      <c r="M1249">
        <v>27.870213382579099</v>
      </c>
      <c r="N1249">
        <v>0.67164903457381497</v>
      </c>
      <c r="O1249">
        <v>21.596922053863999</v>
      </c>
      <c r="P1249">
        <v>17.904345878136201</v>
      </c>
      <c r="Q1249">
        <v>-0.14217497054713699</v>
      </c>
    </row>
    <row r="1250" spans="1:17" hidden="1" x14ac:dyDescent="0.3">
      <c r="A1250" t="s">
        <v>2663</v>
      </c>
      <c r="B1250" t="s">
        <v>2664</v>
      </c>
      <c r="C1250" t="s">
        <v>3127</v>
      </c>
      <c r="D1250" t="s">
        <v>191</v>
      </c>
      <c r="E1250">
        <v>1619.39366088</v>
      </c>
      <c r="F1250">
        <v>394.4</v>
      </c>
      <c r="G1250">
        <v>-43.713457990875703</v>
      </c>
      <c r="H1250">
        <v>-6.8047206891675396</v>
      </c>
      <c r="I1250">
        <v>-34.111403726259802</v>
      </c>
      <c r="J1250">
        <v>-0.80603239418886197</v>
      </c>
      <c r="K1250">
        <v>421.92030787613197</v>
      </c>
      <c r="L1250">
        <v>466.75646154080198</v>
      </c>
      <c r="M1250">
        <v>35.058049220874999</v>
      </c>
      <c r="N1250">
        <v>0.57110047097707695</v>
      </c>
      <c r="O1250">
        <v>62.525354969574003</v>
      </c>
      <c r="P1250">
        <v>8.5305448541552096</v>
      </c>
    </row>
    <row r="1251" spans="1:17" hidden="1" x14ac:dyDescent="0.3">
      <c r="A1251" t="s">
        <v>2665</v>
      </c>
      <c r="B1251" t="s">
        <v>2666</v>
      </c>
      <c r="C1251" t="s">
        <v>3127</v>
      </c>
      <c r="D1251" t="s">
        <v>278</v>
      </c>
      <c r="E1251">
        <v>1606.391749655</v>
      </c>
      <c r="F1251">
        <v>1073.95</v>
      </c>
      <c r="G1251">
        <v>-3.0966861588035099</v>
      </c>
      <c r="H1251">
        <v>-5.3790511134829098</v>
      </c>
      <c r="I1251">
        <v>14.0418687940981</v>
      </c>
      <c r="J1251">
        <v>1.55627907757077</v>
      </c>
      <c r="K1251">
        <v>1127.7069672456701</v>
      </c>
      <c r="L1251">
        <v>1058.8881641271801</v>
      </c>
      <c r="M1251">
        <v>32.718665599919298</v>
      </c>
      <c r="N1251">
        <v>0.51599129451353898</v>
      </c>
      <c r="O1251">
        <v>24.875459751385002</v>
      </c>
      <c r="P1251">
        <v>38.342135772253002</v>
      </c>
      <c r="Q1251">
        <v>0.11356358897735</v>
      </c>
    </row>
    <row r="1252" spans="1:17" hidden="1" x14ac:dyDescent="0.3">
      <c r="A1252" t="s">
        <v>2667</v>
      </c>
      <c r="B1252" t="s">
        <v>2668</v>
      </c>
      <c r="C1252" t="s">
        <v>3127</v>
      </c>
      <c r="D1252" t="s">
        <v>397</v>
      </c>
      <c r="E1252">
        <v>1604.1440211299901</v>
      </c>
      <c r="F1252">
        <v>513.85</v>
      </c>
      <c r="G1252">
        <v>-14.0337143353378</v>
      </c>
      <c r="H1252">
        <v>-0.32202042591066599</v>
      </c>
      <c r="I1252">
        <v>-11.3900648485827</v>
      </c>
      <c r="J1252">
        <v>-0.24883662360513001</v>
      </c>
      <c r="K1252">
        <v>523.16002310339798</v>
      </c>
      <c r="L1252">
        <v>513.09220285813797</v>
      </c>
      <c r="M1252">
        <v>38.183292210328602</v>
      </c>
      <c r="N1252">
        <v>1.89423519276592</v>
      </c>
      <c r="O1252">
        <v>47.601440108981201</v>
      </c>
      <c r="P1252">
        <v>19.960312828294601</v>
      </c>
      <c r="Q1252">
        <v>4.9546232194999998E-3</v>
      </c>
    </row>
    <row r="1253" spans="1:17" hidden="1" x14ac:dyDescent="0.3">
      <c r="A1253" t="s">
        <v>2669</v>
      </c>
      <c r="B1253" t="s">
        <v>2670</v>
      </c>
      <c r="C1253" t="s">
        <v>3127</v>
      </c>
      <c r="D1253" t="s">
        <v>1063</v>
      </c>
      <c r="E1253">
        <v>1603.5033375</v>
      </c>
      <c r="F1253">
        <v>233.7</v>
      </c>
      <c r="G1253">
        <v>291.35049657612899</v>
      </c>
      <c r="H1253">
        <v>-5.1314923427108399</v>
      </c>
      <c r="I1253">
        <v>5.8936393647829499</v>
      </c>
      <c r="J1253">
        <v>8.2444891361222101</v>
      </c>
      <c r="K1253">
        <v>213.44587599194199</v>
      </c>
      <c r="L1253">
        <v>176.69782517966701</v>
      </c>
      <c r="M1253">
        <v>56.309537760077703</v>
      </c>
      <c r="N1253">
        <v>0.71676638483478905</v>
      </c>
      <c r="O1253">
        <v>10.8044501497646</v>
      </c>
      <c r="P1253">
        <v>388.91213389121299</v>
      </c>
      <c r="Q1253">
        <v>0.20366987281392099</v>
      </c>
    </row>
    <row r="1254" spans="1:17" hidden="1" x14ac:dyDescent="0.3">
      <c r="A1254" t="s">
        <v>2671</v>
      </c>
      <c r="B1254" t="s">
        <v>2672</v>
      </c>
      <c r="C1254" t="s">
        <v>3127</v>
      </c>
      <c r="D1254" t="s">
        <v>51</v>
      </c>
      <c r="E1254">
        <v>1601.0812911799901</v>
      </c>
      <c r="F1254">
        <v>603.4</v>
      </c>
      <c r="G1254">
        <v>16.517076476656701</v>
      </c>
      <c r="H1254">
        <v>3.2983240917863701</v>
      </c>
      <c r="I1254">
        <v>17.5849197274412</v>
      </c>
      <c r="J1254">
        <v>2.15195283081994</v>
      </c>
      <c r="K1254">
        <v>618.48351098887895</v>
      </c>
      <c r="L1254">
        <v>558.73415292807101</v>
      </c>
      <c r="M1254">
        <v>49.470345167790597</v>
      </c>
      <c r="N1254">
        <v>0.34784002986683799</v>
      </c>
      <c r="O1254">
        <v>20.1607557176002</v>
      </c>
      <c r="P1254">
        <v>51.608040201004997</v>
      </c>
      <c r="Q1254">
        <v>4.4939479024177997E-2</v>
      </c>
    </row>
    <row r="1255" spans="1:17" hidden="1" x14ac:dyDescent="0.3">
      <c r="A1255" t="s">
        <v>2673</v>
      </c>
      <c r="B1255" t="s">
        <v>2674</v>
      </c>
      <c r="C1255" t="s">
        <v>3127</v>
      </c>
      <c r="D1255" t="s">
        <v>406</v>
      </c>
      <c r="E1255">
        <v>1591.1844039</v>
      </c>
      <c r="F1255">
        <v>134.26</v>
      </c>
      <c r="G1255">
        <v>1.9915537573014499</v>
      </c>
      <c r="H1255">
        <v>7.0863148595186898</v>
      </c>
      <c r="I1255">
        <v>7.6143498096256899</v>
      </c>
      <c r="J1255">
        <v>3.7025679499770701</v>
      </c>
      <c r="K1255">
        <v>131.05201752004399</v>
      </c>
      <c r="L1255">
        <v>123.930984961413</v>
      </c>
      <c r="M1255">
        <v>49.731547334467798</v>
      </c>
      <c r="N1255">
        <v>0.65521139912644899</v>
      </c>
      <c r="O1255">
        <v>16.266944734098001</v>
      </c>
      <c r="P1255">
        <v>42.2245762711864</v>
      </c>
      <c r="Q1255">
        <v>6.0869343377246997E-2</v>
      </c>
    </row>
    <row r="1256" spans="1:17" hidden="1" x14ac:dyDescent="0.3">
      <c r="A1256" t="s">
        <v>2675</v>
      </c>
      <c r="B1256" t="s">
        <v>2676</v>
      </c>
      <c r="C1256" t="s">
        <v>3127</v>
      </c>
      <c r="D1256" t="s">
        <v>278</v>
      </c>
      <c r="E1256">
        <v>1590.6282000000001</v>
      </c>
      <c r="F1256">
        <v>289.10000000000002</v>
      </c>
      <c r="G1256">
        <v>69.1660720014292</v>
      </c>
      <c r="H1256">
        <v>-3.2864690080916499</v>
      </c>
      <c r="I1256">
        <v>28.207423701932299</v>
      </c>
      <c r="J1256">
        <v>-3.9216926033636801</v>
      </c>
      <c r="K1256">
        <v>300.98777922723298</v>
      </c>
      <c r="L1256">
        <v>252.91707847444999</v>
      </c>
      <c r="M1256">
        <v>40.597850571414703</v>
      </c>
      <c r="N1256">
        <v>0.70652599034534702</v>
      </c>
      <c r="O1256">
        <v>24.507090971981999</v>
      </c>
      <c r="P1256">
        <v>115.585384041759</v>
      </c>
    </row>
    <row r="1257" spans="1:17" hidden="1" x14ac:dyDescent="0.3">
      <c r="A1257" t="s">
        <v>2677</v>
      </c>
      <c r="B1257" t="s">
        <v>2678</v>
      </c>
      <c r="C1257" t="s">
        <v>3127</v>
      </c>
      <c r="D1257" t="s">
        <v>267</v>
      </c>
      <c r="E1257">
        <v>1582.9910359200001</v>
      </c>
      <c r="F1257">
        <v>285.60000000000002</v>
      </c>
      <c r="G1257">
        <v>46.134275472838702</v>
      </c>
      <c r="H1257">
        <v>-4.2186564720209097</v>
      </c>
      <c r="I1257">
        <v>16.629263718606001</v>
      </c>
      <c r="J1257">
        <v>-4.45531106367799</v>
      </c>
      <c r="K1257">
        <v>307.43393686486797</v>
      </c>
      <c r="L1257">
        <v>266.19456371760498</v>
      </c>
      <c r="M1257">
        <v>31.864889029448499</v>
      </c>
      <c r="N1257">
        <v>0.73092724544008802</v>
      </c>
      <c r="O1257">
        <v>53.606442577030798</v>
      </c>
      <c r="P1257">
        <v>79.792256846081202</v>
      </c>
      <c r="Q1257">
        <v>0.13892830473989801</v>
      </c>
    </row>
    <row r="1258" spans="1:17" hidden="1" x14ac:dyDescent="0.3">
      <c r="A1258" t="s">
        <v>2679</v>
      </c>
      <c r="B1258" t="s">
        <v>2680</v>
      </c>
      <c r="C1258" t="s">
        <v>3127</v>
      </c>
      <c r="D1258" t="s">
        <v>200</v>
      </c>
      <c r="E1258">
        <v>1580.33268064</v>
      </c>
      <c r="F1258">
        <v>698.6</v>
      </c>
      <c r="G1258">
        <v>13.326014503526901</v>
      </c>
      <c r="H1258">
        <v>-6.3321000894282902</v>
      </c>
      <c r="I1258">
        <v>-7.9367638397175098</v>
      </c>
      <c r="J1258">
        <v>-1.1736720301606201</v>
      </c>
      <c r="K1258">
        <v>736.66266818024405</v>
      </c>
      <c r="L1258">
        <v>705.07791955953201</v>
      </c>
      <c r="M1258">
        <v>35.393941071162502</v>
      </c>
      <c r="N1258">
        <v>0.34830113163273002</v>
      </c>
      <c r="O1258">
        <v>24.105353564271301</v>
      </c>
      <c r="P1258">
        <v>47.9771234907858</v>
      </c>
      <c r="Q1258">
        <v>5.1037278712328001E-2</v>
      </c>
    </row>
    <row r="1259" spans="1:17" hidden="1" x14ac:dyDescent="0.3">
      <c r="A1259" t="s">
        <v>2681</v>
      </c>
      <c r="B1259" t="s">
        <v>2682</v>
      </c>
      <c r="C1259" t="s">
        <v>3127</v>
      </c>
      <c r="D1259" t="s">
        <v>377</v>
      </c>
      <c r="E1259">
        <v>1579.2856912</v>
      </c>
      <c r="F1259">
        <v>317.60000000000002</v>
      </c>
      <c r="G1259">
        <v>19.0579823154427</v>
      </c>
      <c r="H1259">
        <v>6.12150881902918</v>
      </c>
      <c r="I1259">
        <v>33.256553440578799</v>
      </c>
      <c r="J1259">
        <v>2.7090432891680898</v>
      </c>
      <c r="K1259">
        <v>287.33505257552503</v>
      </c>
      <c r="L1259">
        <v>244.08645083839599</v>
      </c>
      <c r="M1259">
        <v>45.316073827694197</v>
      </c>
      <c r="N1259">
        <v>0.34357211982549701</v>
      </c>
      <c r="O1259">
        <v>9.8866498740554007</v>
      </c>
      <c r="P1259">
        <v>73.220616307608395</v>
      </c>
      <c r="Q1259">
        <v>0.103786664916189</v>
      </c>
    </row>
    <row r="1260" spans="1:17" hidden="1" x14ac:dyDescent="0.3">
      <c r="A1260" t="s">
        <v>2683</v>
      </c>
      <c r="B1260" t="s">
        <v>2684</v>
      </c>
      <c r="C1260" t="s">
        <v>3127</v>
      </c>
      <c r="D1260" t="s">
        <v>377</v>
      </c>
      <c r="E1260">
        <v>1578.38620464</v>
      </c>
      <c r="F1260">
        <v>181.44</v>
      </c>
      <c r="G1260">
        <v>14.6941333715308</v>
      </c>
      <c r="H1260">
        <v>-7.1769825646290197</v>
      </c>
      <c r="I1260">
        <v>-19.8366305825311</v>
      </c>
      <c r="J1260">
        <v>-3.9318061076361301</v>
      </c>
      <c r="K1260">
        <v>194.19768464826799</v>
      </c>
      <c r="L1260">
        <v>190.51418897888601</v>
      </c>
      <c r="M1260">
        <v>32.802575494821902</v>
      </c>
      <c r="N1260">
        <v>0.74037614990128298</v>
      </c>
      <c r="O1260">
        <v>33.652998236331499</v>
      </c>
      <c r="P1260">
        <v>51.263026260941999</v>
      </c>
      <c r="Q1260">
        <v>6.6498995948439998E-2</v>
      </c>
    </row>
    <row r="1261" spans="1:17" hidden="1" x14ac:dyDescent="0.3">
      <c r="A1261" t="s">
        <v>2685</v>
      </c>
      <c r="B1261" t="s">
        <v>2686</v>
      </c>
      <c r="C1261" t="s">
        <v>3127</v>
      </c>
      <c r="D1261" t="s">
        <v>278</v>
      </c>
      <c r="E1261">
        <v>1574.2809025399999</v>
      </c>
      <c r="F1261">
        <v>1102.7</v>
      </c>
      <c r="G1261">
        <v>185.65599963451299</v>
      </c>
      <c r="H1261">
        <v>10.616461576842299</v>
      </c>
      <c r="I1261">
        <v>72.059433466560293</v>
      </c>
      <c r="J1261">
        <v>-3.4980327823924702</v>
      </c>
      <c r="K1261">
        <v>1011.00018372316</v>
      </c>
      <c r="L1261">
        <v>758.29650222026896</v>
      </c>
      <c r="M1261">
        <v>41.537201805825603</v>
      </c>
      <c r="N1261">
        <v>0.67854840423238405</v>
      </c>
      <c r="O1261">
        <v>11.5443910401741</v>
      </c>
      <c r="P1261">
        <v>226.62914691943101</v>
      </c>
      <c r="Q1261">
        <v>0.17178221537149699</v>
      </c>
    </row>
    <row r="1262" spans="1:17" hidden="1" x14ac:dyDescent="0.3">
      <c r="A1262" t="s">
        <v>2687</v>
      </c>
      <c r="B1262" t="s">
        <v>2688</v>
      </c>
      <c r="C1262" t="s">
        <v>3127</v>
      </c>
      <c r="D1262" t="s">
        <v>653</v>
      </c>
      <c r="E1262">
        <v>1573.357353506</v>
      </c>
      <c r="F1262">
        <v>177.02</v>
      </c>
      <c r="G1262">
        <v>-14.1992416676994</v>
      </c>
      <c r="H1262">
        <v>-4.6116590435652602</v>
      </c>
      <c r="I1262">
        <v>5.28768589581514</v>
      </c>
      <c r="J1262">
        <v>2.21457907546545</v>
      </c>
      <c r="K1262">
        <v>186.84652554655401</v>
      </c>
      <c r="M1262">
        <v>38.883162006297198</v>
      </c>
      <c r="N1262">
        <v>0.31151021318279198</v>
      </c>
      <c r="O1262">
        <v>29.928821602078798</v>
      </c>
      <c r="P1262">
        <v>28.2753623188405</v>
      </c>
    </row>
    <row r="1263" spans="1:17" hidden="1" x14ac:dyDescent="0.3">
      <c r="A1263" t="s">
        <v>2689</v>
      </c>
      <c r="B1263" t="s">
        <v>2690</v>
      </c>
      <c r="C1263" t="s">
        <v>3127</v>
      </c>
      <c r="D1263" t="s">
        <v>125</v>
      </c>
      <c r="E1263">
        <v>1567.9267738649901</v>
      </c>
      <c r="F1263">
        <v>14.55</v>
      </c>
      <c r="G1263">
        <v>-13.4917153980614</v>
      </c>
      <c r="H1263">
        <v>2.2952793108324601</v>
      </c>
      <c r="I1263">
        <v>-29.073609004369899</v>
      </c>
      <c r="J1263">
        <v>10.4101253222595</v>
      </c>
      <c r="K1263">
        <v>14.797813536060801</v>
      </c>
      <c r="L1263">
        <v>15.937859505273799</v>
      </c>
      <c r="M1263">
        <v>57.993614094654802</v>
      </c>
      <c r="N1263">
        <v>0.75079520526370103</v>
      </c>
      <c r="O1263">
        <v>81.135027162509999</v>
      </c>
      <c r="P1263">
        <v>18.942844929849201</v>
      </c>
      <c r="Q1263">
        <v>5.1035937428964999E-2</v>
      </c>
    </row>
    <row r="1264" spans="1:17" hidden="1" x14ac:dyDescent="0.3">
      <c r="A1264" t="s">
        <v>2691</v>
      </c>
      <c r="B1264" t="s">
        <v>2692</v>
      </c>
      <c r="C1264" t="s">
        <v>3127</v>
      </c>
      <c r="D1264" t="s">
        <v>473</v>
      </c>
      <c r="E1264">
        <v>1566.4821226500001</v>
      </c>
      <c r="F1264">
        <v>447.25</v>
      </c>
      <c r="G1264">
        <v>32.223896188503403</v>
      </c>
      <c r="H1264">
        <v>-6.1861112822145703</v>
      </c>
      <c r="I1264">
        <v>27.871073199087501</v>
      </c>
      <c r="J1264">
        <v>6.3497100168340898E-2</v>
      </c>
      <c r="K1264">
        <v>451.21143223475201</v>
      </c>
      <c r="L1264">
        <v>396.58545521611899</v>
      </c>
      <c r="M1264">
        <v>41.119851767609802</v>
      </c>
      <c r="N1264">
        <v>0.30853141363290998</v>
      </c>
      <c r="O1264">
        <v>24.9189491335942</v>
      </c>
      <c r="P1264">
        <v>63.200145958766598</v>
      </c>
      <c r="Q1264">
        <v>4.4421274825817002E-2</v>
      </c>
    </row>
    <row r="1265" spans="1:17" hidden="1" x14ac:dyDescent="0.3">
      <c r="A1265" t="s">
        <v>2693</v>
      </c>
      <c r="B1265" t="s">
        <v>2694</v>
      </c>
      <c r="C1265" t="s">
        <v>3127</v>
      </c>
      <c r="D1265" t="s">
        <v>134</v>
      </c>
      <c r="E1265">
        <v>1565.2498938199999</v>
      </c>
      <c r="F1265">
        <v>48.31</v>
      </c>
      <c r="G1265">
        <v>-22.486305368444899</v>
      </c>
      <c r="H1265">
        <v>-7.0522221034613297</v>
      </c>
      <c r="I1265">
        <v>-10.280574289045999</v>
      </c>
      <c r="J1265">
        <v>-1.06100302879486</v>
      </c>
      <c r="K1265">
        <v>53.213253613633597</v>
      </c>
      <c r="L1265">
        <v>54.5314931001937</v>
      </c>
      <c r="M1265">
        <v>36.231270704925699</v>
      </c>
      <c r="N1265">
        <v>0.68050882906827603</v>
      </c>
      <c r="O1265">
        <v>61.9333471330987</v>
      </c>
      <c r="P1265">
        <v>19.875930521091799</v>
      </c>
      <c r="Q1265">
        <v>0.122962883649746</v>
      </c>
    </row>
    <row r="1266" spans="1:17" hidden="1" x14ac:dyDescent="0.3">
      <c r="A1266" t="s">
        <v>2695</v>
      </c>
      <c r="B1266" t="s">
        <v>2696</v>
      </c>
      <c r="C1266" t="s">
        <v>3127</v>
      </c>
      <c r="D1266" t="s">
        <v>120</v>
      </c>
      <c r="E1266">
        <v>1564.4508000000001</v>
      </c>
      <c r="F1266">
        <v>772.95</v>
      </c>
      <c r="G1266">
        <v>-11.981537812094301</v>
      </c>
      <c r="H1266">
        <v>3.5981490680068502</v>
      </c>
      <c r="I1266">
        <v>8.8424300972921408</v>
      </c>
      <c r="J1266">
        <v>5.4268199631898799</v>
      </c>
      <c r="K1266">
        <v>745.99323996422004</v>
      </c>
      <c r="L1266">
        <v>681.621459433631</v>
      </c>
      <c r="M1266">
        <v>63.464497756514902</v>
      </c>
      <c r="N1266">
        <v>0.48118175774126098</v>
      </c>
      <c r="O1266">
        <v>7.8983116631088501</v>
      </c>
      <c r="P1266">
        <v>34.309296264118103</v>
      </c>
      <c r="Q1266">
        <v>0.114662080811606</v>
      </c>
    </row>
    <row r="1267" spans="1:17" hidden="1" x14ac:dyDescent="0.3">
      <c r="A1267" t="s">
        <v>2697</v>
      </c>
      <c r="B1267" t="s">
        <v>2698</v>
      </c>
      <c r="C1267" t="s">
        <v>3127</v>
      </c>
      <c r="D1267" t="s">
        <v>24</v>
      </c>
      <c r="E1267">
        <v>1557.37475565</v>
      </c>
      <c r="F1267">
        <v>146.58000000000001</v>
      </c>
      <c r="G1267">
        <v>-33.054335850385797</v>
      </c>
      <c r="H1267">
        <v>-20.318600541694099</v>
      </c>
      <c r="I1267">
        <v>-38.243481717110903</v>
      </c>
      <c r="J1267">
        <v>-12.689919788923</v>
      </c>
      <c r="K1267">
        <v>171.99760872833701</v>
      </c>
      <c r="L1267">
        <v>178.602875411425</v>
      </c>
      <c r="M1267">
        <v>18.0743384948086</v>
      </c>
      <c r="N1267">
        <v>1.4211292527536701</v>
      </c>
      <c r="O1267">
        <v>48.519579751671401</v>
      </c>
      <c r="P1267">
        <v>12.210058945112101</v>
      </c>
      <c r="Q1267">
        <v>-2.0537924437851001E-2</v>
      </c>
    </row>
    <row r="1268" spans="1:17" hidden="1" x14ac:dyDescent="0.3">
      <c r="A1268" t="s">
        <v>2699</v>
      </c>
      <c r="B1268" t="s">
        <v>2700</v>
      </c>
      <c r="C1268" t="s">
        <v>3127</v>
      </c>
      <c r="D1268" t="s">
        <v>200</v>
      </c>
      <c r="E1268">
        <v>1534.7092677850001</v>
      </c>
      <c r="F1268">
        <v>943.55</v>
      </c>
      <c r="G1268">
        <v>-10.2822110404645</v>
      </c>
      <c r="H1268">
        <v>-15.827007966401601</v>
      </c>
      <c r="I1268">
        <v>5.3134661006544199</v>
      </c>
      <c r="J1268">
        <v>-9.0519198846543105</v>
      </c>
      <c r="K1268">
        <v>1071.1188217383201</v>
      </c>
      <c r="L1268">
        <v>941.72366842346003</v>
      </c>
      <c r="M1268">
        <v>30.298953701772199</v>
      </c>
      <c r="N1268">
        <v>0.32175610623652101</v>
      </c>
      <c r="O1268">
        <v>62.047586243442296</v>
      </c>
      <c r="P1268">
        <v>49.532488114104503</v>
      </c>
      <c r="Q1268">
        <v>9.2208491862769998E-2</v>
      </c>
    </row>
    <row r="1269" spans="1:17" hidden="1" x14ac:dyDescent="0.3">
      <c r="A1269" t="s">
        <v>2701</v>
      </c>
      <c r="B1269" t="s">
        <v>2702</v>
      </c>
      <c r="C1269" t="s">
        <v>3127</v>
      </c>
      <c r="D1269" t="s">
        <v>406</v>
      </c>
      <c r="E1269">
        <v>1533.0399708</v>
      </c>
      <c r="F1269">
        <v>95.16</v>
      </c>
      <c r="G1269">
        <v>-3.1797247169085998</v>
      </c>
      <c r="H1269">
        <v>-7.8843797692551503</v>
      </c>
      <c r="I1269">
        <v>-5.0813850881069698</v>
      </c>
      <c r="J1269">
        <v>0.38734627897935903</v>
      </c>
      <c r="K1269">
        <v>100.711009232969</v>
      </c>
      <c r="L1269">
        <v>99.522805363974101</v>
      </c>
      <c r="M1269">
        <v>36.031228290639802</v>
      </c>
      <c r="N1269">
        <v>0.36427690842976002</v>
      </c>
      <c r="O1269">
        <v>40.815468684321097</v>
      </c>
      <c r="P1269">
        <v>26.374501992031799</v>
      </c>
      <c r="Q1269">
        <v>0.108669731442732</v>
      </c>
    </row>
    <row r="1270" spans="1:17" hidden="1" x14ac:dyDescent="0.3">
      <c r="A1270" t="s">
        <v>2703</v>
      </c>
      <c r="B1270" t="s">
        <v>2704</v>
      </c>
      <c r="C1270" t="s">
        <v>3127</v>
      </c>
      <c r="D1270" t="s">
        <v>200</v>
      </c>
      <c r="E1270">
        <v>1531.4208000000001</v>
      </c>
      <c r="F1270">
        <v>1227.0999999999999</v>
      </c>
      <c r="G1270">
        <v>31.455331486332501</v>
      </c>
      <c r="H1270">
        <v>-5.6142878044822</v>
      </c>
      <c r="I1270">
        <v>15.239194398367699</v>
      </c>
      <c r="J1270">
        <v>-3.7678546015930201</v>
      </c>
      <c r="K1270">
        <v>1280.3531918260401</v>
      </c>
      <c r="L1270">
        <v>1151.26128053407</v>
      </c>
      <c r="M1270">
        <v>43.021998351813998</v>
      </c>
      <c r="N1270">
        <v>0.51037555307736904</v>
      </c>
      <c r="O1270">
        <v>22.2394262896259</v>
      </c>
      <c r="P1270">
        <v>62.572866984631602</v>
      </c>
      <c r="Q1270">
        <v>3.9617512484154002E-2</v>
      </c>
    </row>
    <row r="1271" spans="1:17" hidden="1" x14ac:dyDescent="0.3">
      <c r="A1271" t="s">
        <v>2705</v>
      </c>
      <c r="B1271" t="s">
        <v>2706</v>
      </c>
      <c r="C1271" t="s">
        <v>3127</v>
      </c>
      <c r="D1271" t="s">
        <v>48</v>
      </c>
      <c r="E1271">
        <v>1531.25614754</v>
      </c>
      <c r="F1271">
        <v>267.97000000000003</v>
      </c>
      <c r="G1271">
        <v>288.29066894013698</v>
      </c>
      <c r="H1271">
        <v>18.830061919528099</v>
      </c>
      <c r="I1271">
        <v>91.851133130549002</v>
      </c>
      <c r="J1271">
        <v>21.601302584005602</v>
      </c>
      <c r="K1271">
        <v>215.57924561167599</v>
      </c>
      <c r="L1271">
        <v>153.480380365587</v>
      </c>
      <c r="M1271">
        <v>66.133126360657897</v>
      </c>
      <c r="N1271">
        <v>0.89598727638349696</v>
      </c>
      <c r="O1271">
        <v>1.95917453446281</v>
      </c>
      <c r="P1271">
        <v>316.42579642579602</v>
      </c>
      <c r="Q1271">
        <v>0.146269916072717</v>
      </c>
    </row>
    <row r="1272" spans="1:17" hidden="1" x14ac:dyDescent="0.3">
      <c r="A1272" t="s">
        <v>2707</v>
      </c>
      <c r="B1272" t="s">
        <v>2708</v>
      </c>
      <c r="C1272" t="s">
        <v>3127</v>
      </c>
      <c r="D1272" t="s">
        <v>51</v>
      </c>
      <c r="E1272">
        <v>1531.1835000000001</v>
      </c>
      <c r="F1272">
        <v>2598.75</v>
      </c>
      <c r="G1272">
        <v>57.174499846436603</v>
      </c>
      <c r="H1272">
        <v>4.1685617535805504</v>
      </c>
      <c r="I1272">
        <v>33.384148569134901</v>
      </c>
      <c r="J1272">
        <v>1.56381686721465</v>
      </c>
      <c r="K1272">
        <v>2504.78013242204</v>
      </c>
      <c r="L1272">
        <v>2050.2710405067501</v>
      </c>
      <c r="M1272">
        <v>53.7083884281287</v>
      </c>
      <c r="N1272">
        <v>0.35901847156827199</v>
      </c>
      <c r="O1272">
        <v>9.0812890812890892</v>
      </c>
      <c r="P1272">
        <v>116.56249999999901</v>
      </c>
    </row>
    <row r="1273" spans="1:17" hidden="1" x14ac:dyDescent="0.3">
      <c r="A1273" t="s">
        <v>2709</v>
      </c>
      <c r="B1273" t="s">
        <v>2710</v>
      </c>
      <c r="C1273" t="s">
        <v>3127</v>
      </c>
      <c r="D1273" t="s">
        <v>267</v>
      </c>
      <c r="E1273">
        <v>1531.1447908600001</v>
      </c>
      <c r="F1273">
        <v>1417.4</v>
      </c>
      <c r="G1273">
        <v>174.89621483688299</v>
      </c>
      <c r="H1273">
        <v>6.5223469800053904</v>
      </c>
      <c r="I1273">
        <v>42.7681581167977</v>
      </c>
      <c r="J1273">
        <v>-2.1562583721834301</v>
      </c>
      <c r="K1273">
        <v>1389.4683367381999</v>
      </c>
      <c r="L1273">
        <v>1087.3684173137599</v>
      </c>
      <c r="M1273">
        <v>36.915668925762198</v>
      </c>
      <c r="N1273">
        <v>0.72700104609947003</v>
      </c>
      <c r="O1273">
        <v>21.144348807676</v>
      </c>
      <c r="P1273">
        <v>326.92771084337301</v>
      </c>
      <c r="Q1273">
        <v>0.25959200103929703</v>
      </c>
    </row>
    <row r="1274" spans="1:17" hidden="1" x14ac:dyDescent="0.3">
      <c r="A1274" t="s">
        <v>2711</v>
      </c>
      <c r="B1274" t="s">
        <v>2712</v>
      </c>
      <c r="C1274" t="s">
        <v>3127</v>
      </c>
      <c r="D1274" t="s">
        <v>48</v>
      </c>
      <c r="E1274">
        <v>1531.1376716</v>
      </c>
      <c r="F1274">
        <v>215.5</v>
      </c>
      <c r="G1274">
        <v>259.38038980084599</v>
      </c>
      <c r="H1274">
        <v>-17.4887292560067</v>
      </c>
      <c r="I1274">
        <v>82.859577874326305</v>
      </c>
      <c r="J1274">
        <v>4.5247767169178896</v>
      </c>
      <c r="K1274">
        <v>237.27388671076099</v>
      </c>
      <c r="L1274">
        <v>178.483922079698</v>
      </c>
      <c r="M1274">
        <v>27.099472100345</v>
      </c>
      <c r="N1274">
        <v>0.38707463299032102</v>
      </c>
      <c r="O1274">
        <v>40.556844547563699</v>
      </c>
      <c r="P1274">
        <v>310.08563273073202</v>
      </c>
      <c r="Q1274">
        <v>0.211284799782919</v>
      </c>
    </row>
    <row r="1275" spans="1:17" hidden="1" x14ac:dyDescent="0.3">
      <c r="A1275" t="s">
        <v>2713</v>
      </c>
      <c r="B1275" t="s">
        <v>2714</v>
      </c>
      <c r="C1275" t="s">
        <v>3127</v>
      </c>
      <c r="D1275" t="s">
        <v>48</v>
      </c>
      <c r="E1275">
        <v>1529.2081831109999</v>
      </c>
      <c r="F1275">
        <v>158.79</v>
      </c>
      <c r="G1275">
        <v>45.4311306860088</v>
      </c>
      <c r="H1275">
        <v>-1.30472068916754</v>
      </c>
      <c r="I1275">
        <v>8.0985770404378101</v>
      </c>
      <c r="J1275">
        <v>2.7240671023336098</v>
      </c>
      <c r="K1275">
        <v>169.67946572582699</v>
      </c>
      <c r="L1275">
        <v>153.44641761282199</v>
      </c>
      <c r="M1275">
        <v>45.624614234372203</v>
      </c>
      <c r="N1275">
        <v>0.94165616684021103</v>
      </c>
      <c r="O1275">
        <v>43.522891869765097</v>
      </c>
      <c r="P1275">
        <v>74.494505494505404</v>
      </c>
      <c r="Q1275">
        <v>0.144871447594144</v>
      </c>
    </row>
    <row r="1276" spans="1:17" hidden="1" x14ac:dyDescent="0.3">
      <c r="A1276" t="s">
        <v>2715</v>
      </c>
      <c r="B1276" t="s">
        <v>2716</v>
      </c>
      <c r="C1276" t="s">
        <v>3127</v>
      </c>
      <c r="D1276" t="s">
        <v>267</v>
      </c>
      <c r="E1276">
        <v>1524.4659212399999</v>
      </c>
      <c r="F1276">
        <v>435.9</v>
      </c>
      <c r="G1276">
        <v>-25.189856004527002</v>
      </c>
      <c r="H1276">
        <v>3.8743384914090799</v>
      </c>
      <c r="I1276">
        <v>10.1628923409934</v>
      </c>
      <c r="J1276">
        <v>-2.7051068877613899E-2</v>
      </c>
      <c r="K1276">
        <v>428.32387162769299</v>
      </c>
      <c r="L1276">
        <v>412.41907531829901</v>
      </c>
      <c r="M1276">
        <v>41.831881716141197</v>
      </c>
      <c r="N1276">
        <v>0.70827542661399201</v>
      </c>
      <c r="O1276">
        <v>14.7969717825189</v>
      </c>
      <c r="P1276">
        <v>49.974195768105901</v>
      </c>
      <c r="Q1276">
        <v>5.8932294759684999E-2</v>
      </c>
    </row>
    <row r="1277" spans="1:17" hidden="1" x14ac:dyDescent="0.3">
      <c r="A1277" t="s">
        <v>2717</v>
      </c>
      <c r="B1277" t="s">
        <v>2718</v>
      </c>
      <c r="C1277" t="s">
        <v>3127</v>
      </c>
      <c r="D1277" t="s">
        <v>2719</v>
      </c>
      <c r="E1277">
        <v>1523.508504782</v>
      </c>
      <c r="F1277">
        <v>129.96</v>
      </c>
      <c r="G1277">
        <v>309.820527194882</v>
      </c>
      <c r="H1277">
        <v>4.2232793108324502</v>
      </c>
      <c r="I1277">
        <v>95.732346734487294</v>
      </c>
      <c r="J1277">
        <v>-6.9135719808430203</v>
      </c>
      <c r="K1277">
        <v>116.391190181474</v>
      </c>
      <c r="L1277">
        <v>82.545381842146995</v>
      </c>
      <c r="N1277">
        <v>1.05201105624978</v>
      </c>
      <c r="O1277">
        <v>10.033856571252601</v>
      </c>
      <c r="P1277">
        <v>345.06849315068399</v>
      </c>
    </row>
    <row r="1278" spans="1:17" hidden="1" x14ac:dyDescent="0.3">
      <c r="A1278" t="s">
        <v>2720</v>
      </c>
      <c r="B1278" t="s">
        <v>2721</v>
      </c>
      <c r="C1278" t="s">
        <v>3127</v>
      </c>
      <c r="D1278" t="s">
        <v>54</v>
      </c>
      <c r="E1278">
        <v>1523.48838105</v>
      </c>
      <c r="F1278">
        <v>1452.25</v>
      </c>
      <c r="G1278">
        <v>-66.672662534848897</v>
      </c>
      <c r="H1278">
        <v>-6.4844973230216496</v>
      </c>
      <c r="I1278">
        <v>-35.695332039767699</v>
      </c>
      <c r="J1278">
        <v>-2.2459892793945602</v>
      </c>
      <c r="K1278">
        <v>1633.2586264193501</v>
      </c>
      <c r="L1278">
        <v>1885.3803276534099</v>
      </c>
      <c r="M1278">
        <v>25.0330123535336</v>
      </c>
      <c r="N1278">
        <v>0.96022037879923905</v>
      </c>
      <c r="O1278">
        <v>84.541229127216297</v>
      </c>
      <c r="P1278">
        <v>1.8443844454574001</v>
      </c>
      <c r="Q1278">
        <v>3.4270303776781003E-2</v>
      </c>
    </row>
    <row r="1279" spans="1:17" hidden="1" x14ac:dyDescent="0.3">
      <c r="A1279" t="s">
        <v>2722</v>
      </c>
      <c r="B1279" t="s">
        <v>2723</v>
      </c>
      <c r="C1279" t="s">
        <v>3127</v>
      </c>
      <c r="D1279" t="s">
        <v>70</v>
      </c>
      <c r="E1279">
        <v>1522.0300262399901</v>
      </c>
      <c r="F1279">
        <v>341.4</v>
      </c>
      <c r="G1279">
        <v>60.158407479710696</v>
      </c>
      <c r="H1279">
        <v>-3.5313873558342102</v>
      </c>
      <c r="I1279">
        <v>11.150722938758999</v>
      </c>
      <c r="J1279">
        <v>2.3035139436500098</v>
      </c>
      <c r="K1279">
        <v>358.372240584959</v>
      </c>
      <c r="L1279">
        <v>312.54053898307598</v>
      </c>
      <c r="M1279">
        <v>42.789902725345001</v>
      </c>
      <c r="N1279">
        <v>0.375658384223574</v>
      </c>
      <c r="O1279">
        <v>30.0966608084358</v>
      </c>
      <c r="P1279">
        <v>102.49110320284601</v>
      </c>
      <c r="Q1279">
        <v>8.4558179109070999E-2</v>
      </c>
    </row>
    <row r="1280" spans="1:17" hidden="1" x14ac:dyDescent="0.3">
      <c r="A1280" t="s">
        <v>2724</v>
      </c>
      <c r="B1280" t="s">
        <v>2725</v>
      </c>
      <c r="C1280" t="s">
        <v>3127</v>
      </c>
      <c r="D1280" t="s">
        <v>508</v>
      </c>
      <c r="E1280">
        <v>1519.782972624</v>
      </c>
      <c r="F1280">
        <v>129.99</v>
      </c>
      <c r="G1280">
        <v>143.74621006324699</v>
      </c>
      <c r="H1280">
        <v>40.2801952088248</v>
      </c>
      <c r="I1280">
        <v>62.985291493282602</v>
      </c>
      <c r="J1280">
        <v>1.21661457166228</v>
      </c>
      <c r="K1280">
        <v>113.019295905121</v>
      </c>
      <c r="L1280">
        <v>88.452453096632894</v>
      </c>
      <c r="M1280">
        <v>44.658544104230302</v>
      </c>
      <c r="N1280">
        <v>0.88727866011557899</v>
      </c>
      <c r="O1280">
        <v>27.848296022770899</v>
      </c>
      <c r="P1280">
        <v>199.39285874502701</v>
      </c>
      <c r="Q1280">
        <v>0.122365644115563</v>
      </c>
    </row>
    <row r="1281" spans="1:17" hidden="1" x14ac:dyDescent="0.3">
      <c r="A1281" t="s">
        <v>2726</v>
      </c>
      <c r="B1281" t="s">
        <v>2727</v>
      </c>
      <c r="C1281" t="s">
        <v>3127</v>
      </c>
      <c r="D1281" t="s">
        <v>267</v>
      </c>
      <c r="E1281">
        <v>1512.3263373750001</v>
      </c>
      <c r="F1281">
        <v>2621.75</v>
      </c>
      <c r="G1281">
        <v>50.056409340999799</v>
      </c>
      <c r="H1281">
        <v>-1.56140518114615</v>
      </c>
      <c r="I1281">
        <v>9.6297314690235396</v>
      </c>
      <c r="J1281">
        <v>2.2053501928736701</v>
      </c>
      <c r="K1281">
        <v>2819.4488467921101</v>
      </c>
      <c r="L1281">
        <v>2336.8918255103799</v>
      </c>
      <c r="M1281">
        <v>35.078078604198701</v>
      </c>
      <c r="N1281">
        <v>1.8238186035525501</v>
      </c>
      <c r="O1281">
        <v>33.460474873652998</v>
      </c>
      <c r="P1281">
        <v>106.6811194324</v>
      </c>
      <c r="Q1281">
        <v>0.164851387204723</v>
      </c>
    </row>
    <row r="1282" spans="1:17" hidden="1" x14ac:dyDescent="0.3">
      <c r="A1282" t="s">
        <v>2728</v>
      </c>
      <c r="B1282" t="s">
        <v>2729</v>
      </c>
      <c r="C1282" t="s">
        <v>3127</v>
      </c>
      <c r="D1282" t="s">
        <v>267</v>
      </c>
      <c r="E1282">
        <v>1510.34</v>
      </c>
      <c r="F1282">
        <v>1161.8</v>
      </c>
      <c r="G1282">
        <v>43.963073342607998</v>
      </c>
      <c r="H1282">
        <v>4.8405784561315999</v>
      </c>
      <c r="I1282">
        <v>-17.397295132766601</v>
      </c>
      <c r="J1282">
        <v>-0.297585227869955</v>
      </c>
      <c r="K1282">
        <v>1198.76072828051</v>
      </c>
      <c r="L1282">
        <v>1096.92705980459</v>
      </c>
      <c r="M1282">
        <v>44.570464475324698</v>
      </c>
      <c r="N1282">
        <v>0.47162741496082999</v>
      </c>
      <c r="O1282">
        <v>35.126527801686997</v>
      </c>
      <c r="P1282">
        <v>84.544515924072698</v>
      </c>
      <c r="Q1282">
        <v>6.2243739219527E-2</v>
      </c>
    </row>
    <row r="1283" spans="1:17" hidden="1" x14ac:dyDescent="0.3">
      <c r="A1283" t="s">
        <v>2730</v>
      </c>
      <c r="B1283" t="s">
        <v>2731</v>
      </c>
      <c r="C1283" t="s">
        <v>3127</v>
      </c>
      <c r="D1283" t="s">
        <v>21</v>
      </c>
      <c r="E1283">
        <v>1503.8731638260001</v>
      </c>
      <c r="F1283">
        <v>141.94</v>
      </c>
      <c r="G1283">
        <v>345.96663793238503</v>
      </c>
      <c r="H1283">
        <v>-11.871793859899199</v>
      </c>
      <c r="I1283">
        <v>112.55297071958699</v>
      </c>
      <c r="J1283">
        <v>-12.3932988823109</v>
      </c>
      <c r="K1283">
        <v>140.146745966396</v>
      </c>
      <c r="L1283">
        <v>94.588033869165201</v>
      </c>
      <c r="M1283">
        <v>23.764867702613401</v>
      </c>
      <c r="N1283">
        <v>0.21744194964652</v>
      </c>
      <c r="O1283">
        <v>27.1875440326898</v>
      </c>
      <c r="P1283">
        <v>380.33840947546503</v>
      </c>
    </row>
    <row r="1284" spans="1:17" hidden="1" x14ac:dyDescent="0.3">
      <c r="A1284" t="s">
        <v>2732</v>
      </c>
      <c r="B1284" t="s">
        <v>2733</v>
      </c>
      <c r="C1284" t="s">
        <v>3127</v>
      </c>
      <c r="D1284" t="s">
        <v>737</v>
      </c>
      <c r="E1284">
        <v>1502.0466694199999</v>
      </c>
      <c r="F1284">
        <v>265.14</v>
      </c>
      <c r="G1284">
        <v>1.66086399849838</v>
      </c>
      <c r="H1284">
        <v>-0.68216408672062201</v>
      </c>
      <c r="I1284">
        <v>0.49207337671562001</v>
      </c>
      <c r="J1284">
        <v>0.12517399433516899</v>
      </c>
      <c r="K1284">
        <v>270.42027140841498</v>
      </c>
      <c r="L1284">
        <v>254.40898005380799</v>
      </c>
      <c r="M1284">
        <v>57.335343564974302</v>
      </c>
      <c r="N1284">
        <v>2.16465110764014</v>
      </c>
      <c r="O1284">
        <v>8.5011691936335492</v>
      </c>
      <c r="P1284">
        <v>29.906908378245902</v>
      </c>
      <c r="Q1284">
        <v>2.5420345253382999E-2</v>
      </c>
    </row>
    <row r="1285" spans="1:17" hidden="1" x14ac:dyDescent="0.3">
      <c r="A1285" t="s">
        <v>2734</v>
      </c>
      <c r="B1285" t="s">
        <v>2735</v>
      </c>
      <c r="C1285" t="s">
        <v>3127</v>
      </c>
      <c r="D1285" t="s">
        <v>776</v>
      </c>
      <c r="E1285">
        <v>1501.750665</v>
      </c>
      <c r="F1285">
        <v>244.35</v>
      </c>
      <c r="G1285">
        <v>76.119494282912498</v>
      </c>
      <c r="H1285">
        <v>-10.9801917228002</v>
      </c>
      <c r="I1285">
        <v>-22.806547969423299</v>
      </c>
      <c r="J1285">
        <v>0.64158356711495002</v>
      </c>
      <c r="K1285">
        <v>274.805319821865</v>
      </c>
      <c r="L1285">
        <v>265.82892856037301</v>
      </c>
      <c r="M1285">
        <v>38.913677447068402</v>
      </c>
      <c r="N1285">
        <v>1.0552509735485001</v>
      </c>
      <c r="O1285">
        <v>82.115817474933493</v>
      </c>
      <c r="P1285">
        <v>121.33152173913</v>
      </c>
      <c r="Q1285">
        <v>7.8398229674373002E-2</v>
      </c>
    </row>
    <row r="1286" spans="1:17" hidden="1" x14ac:dyDescent="0.3">
      <c r="A1286" t="s">
        <v>2736</v>
      </c>
      <c r="B1286" t="s">
        <v>2737</v>
      </c>
      <c r="C1286" t="s">
        <v>3127</v>
      </c>
      <c r="D1286" t="s">
        <v>508</v>
      </c>
      <c r="E1286">
        <v>1501.3979999999999</v>
      </c>
      <c r="F1286">
        <v>143.4</v>
      </c>
      <c r="G1286">
        <v>43.751063836239403</v>
      </c>
      <c r="H1286">
        <v>-8.6643421402716303</v>
      </c>
      <c r="I1286">
        <v>-18.138712576740001</v>
      </c>
      <c r="J1286">
        <v>-15.039444998279199</v>
      </c>
      <c r="K1286">
        <v>153.39959060704501</v>
      </c>
      <c r="L1286">
        <v>142.21156926036201</v>
      </c>
      <c r="M1286">
        <v>24.9394027096481</v>
      </c>
      <c r="N1286">
        <v>1.7040824431222901</v>
      </c>
      <c r="O1286">
        <v>27.615062761506199</v>
      </c>
      <c r="P1286">
        <v>72.0455908818236</v>
      </c>
      <c r="Q1286">
        <v>6.2656549420118002E-2</v>
      </c>
    </row>
    <row r="1287" spans="1:17" hidden="1" x14ac:dyDescent="0.3">
      <c r="A1287" t="s">
        <v>2738</v>
      </c>
      <c r="B1287" t="s">
        <v>2739</v>
      </c>
      <c r="C1287" t="s">
        <v>3127</v>
      </c>
      <c r="D1287" t="s">
        <v>278</v>
      </c>
      <c r="E1287">
        <v>1496.5</v>
      </c>
      <c r="F1287">
        <v>512.5</v>
      </c>
      <c r="G1287">
        <v>1.68308461162301</v>
      </c>
      <c r="H1287">
        <v>5.2778441103664901</v>
      </c>
      <c r="I1287">
        <v>24.800521680467799</v>
      </c>
      <c r="J1287">
        <v>-2.2881755426525201</v>
      </c>
      <c r="K1287">
        <v>517.85991700098396</v>
      </c>
      <c r="L1287">
        <v>462.43675541562197</v>
      </c>
      <c r="M1287">
        <v>38.618325265605897</v>
      </c>
      <c r="N1287">
        <v>0.70498316733907196</v>
      </c>
      <c r="O1287">
        <v>11.970731707317</v>
      </c>
      <c r="P1287">
        <v>56.154783668494801</v>
      </c>
      <c r="Q1287">
        <v>7.5804146088379997E-3</v>
      </c>
    </row>
    <row r="1288" spans="1:17" hidden="1" x14ac:dyDescent="0.3">
      <c r="A1288" t="s">
        <v>2740</v>
      </c>
      <c r="B1288" t="s">
        <v>2741</v>
      </c>
      <c r="C1288" t="s">
        <v>3127</v>
      </c>
      <c r="D1288" t="s">
        <v>200</v>
      </c>
      <c r="E1288">
        <v>1493.4651799999999</v>
      </c>
      <c r="F1288">
        <v>1646</v>
      </c>
      <c r="G1288">
        <v>88.320638499687206</v>
      </c>
      <c r="H1288">
        <v>4.1861884017415401</v>
      </c>
      <c r="I1288">
        <v>40.575129708164702</v>
      </c>
      <c r="J1288">
        <v>1.84829402200238</v>
      </c>
      <c r="K1288">
        <v>1576.68268905436</v>
      </c>
      <c r="L1288">
        <v>1237.28745682975</v>
      </c>
      <c r="M1288">
        <v>46.384723274645602</v>
      </c>
      <c r="N1288">
        <v>0.49466193508477702</v>
      </c>
      <c r="O1288">
        <v>18.2867557715674</v>
      </c>
      <c r="P1288">
        <v>122.132253711201</v>
      </c>
      <c r="Q1288">
        <v>0.135331104858707</v>
      </c>
    </row>
    <row r="1289" spans="1:17" hidden="1" x14ac:dyDescent="0.3">
      <c r="A1289" t="s">
        <v>2742</v>
      </c>
      <c r="B1289" t="s">
        <v>2743</v>
      </c>
      <c r="C1289" t="s">
        <v>3127</v>
      </c>
      <c r="D1289" t="s">
        <v>2281</v>
      </c>
      <c r="E1289">
        <v>1482.5669230399999</v>
      </c>
      <c r="F1289">
        <v>287.35000000000002</v>
      </c>
      <c r="G1289">
        <v>3.7742934347779999</v>
      </c>
      <c r="H1289">
        <v>-4.5554347481964204</v>
      </c>
      <c r="I1289">
        <v>23.261220998292501</v>
      </c>
      <c r="J1289">
        <v>-4.1527381092062896</v>
      </c>
      <c r="K1289">
        <v>310.10033321747102</v>
      </c>
      <c r="M1289">
        <v>31.3012008164836</v>
      </c>
      <c r="N1289">
        <v>0.102473050296637</v>
      </c>
      <c r="O1289">
        <v>45.0321907081955</v>
      </c>
      <c r="P1289">
        <v>37.488038277511897</v>
      </c>
    </row>
    <row r="1290" spans="1:17" hidden="1" x14ac:dyDescent="0.3">
      <c r="A1290" t="s">
        <v>2744</v>
      </c>
      <c r="B1290" t="s">
        <v>2745</v>
      </c>
      <c r="C1290" t="s">
        <v>3127</v>
      </c>
      <c r="D1290" t="s">
        <v>194</v>
      </c>
      <c r="E1290">
        <v>1477.7085594</v>
      </c>
      <c r="F1290">
        <v>2427</v>
      </c>
      <c r="G1290">
        <v>42.221914314295098</v>
      </c>
      <c r="H1290">
        <v>-7.7775629510722997</v>
      </c>
      <c r="I1290">
        <v>13.2379513165912</v>
      </c>
      <c r="J1290">
        <v>-1.55826923535453</v>
      </c>
      <c r="K1290">
        <v>2593.8923911939501</v>
      </c>
      <c r="L1290">
        <v>2280.26472437129</v>
      </c>
      <c r="M1290">
        <v>31.797197747723899</v>
      </c>
      <c r="N1290">
        <v>0.426162555228774</v>
      </c>
      <c r="O1290">
        <v>42.109600329625003</v>
      </c>
      <c r="P1290">
        <v>75.234657039711195</v>
      </c>
      <c r="Q1290">
        <v>0.113604637693087</v>
      </c>
    </row>
    <row r="1291" spans="1:17" hidden="1" x14ac:dyDescent="0.3">
      <c r="A1291" t="s">
        <v>2746</v>
      </c>
      <c r="B1291" t="s">
        <v>2747</v>
      </c>
      <c r="C1291" t="s">
        <v>3127</v>
      </c>
      <c r="D1291" t="s">
        <v>134</v>
      </c>
      <c r="E1291">
        <v>1476.6193249200001</v>
      </c>
      <c r="F1291">
        <v>115.88</v>
      </c>
      <c r="G1291">
        <v>15.279524635929899</v>
      </c>
      <c r="H1291">
        <v>-4.8264598196023201</v>
      </c>
      <c r="I1291">
        <v>9.8455871321409205</v>
      </c>
      <c r="J1291">
        <v>7.0194706313109503</v>
      </c>
      <c r="K1291">
        <v>120.784710352868</v>
      </c>
      <c r="L1291">
        <v>115.972715811008</v>
      </c>
      <c r="M1291">
        <v>49.7204072523581</v>
      </c>
      <c r="N1291">
        <v>0.67597848421692897</v>
      </c>
      <c r="O1291">
        <v>30.264066275457299</v>
      </c>
      <c r="P1291">
        <v>46.962587190868703</v>
      </c>
      <c r="Q1291">
        <v>6.3698184643615999E-2</v>
      </c>
    </row>
    <row r="1292" spans="1:17" hidden="1" x14ac:dyDescent="0.3">
      <c r="A1292" t="s">
        <v>2748</v>
      </c>
      <c r="B1292" t="s">
        <v>2749</v>
      </c>
      <c r="C1292" t="s">
        <v>3127</v>
      </c>
      <c r="D1292" t="s">
        <v>21</v>
      </c>
      <c r="E1292">
        <v>1476.235347585</v>
      </c>
      <c r="F1292">
        <v>264.45</v>
      </c>
      <c r="G1292">
        <v>97.705753578644106</v>
      </c>
      <c r="H1292">
        <v>7.8953940994301197</v>
      </c>
      <c r="I1292">
        <v>86.554532566532998</v>
      </c>
      <c r="J1292">
        <v>-4.7281066517488703</v>
      </c>
      <c r="K1292">
        <v>269.08261120152702</v>
      </c>
      <c r="L1292">
        <v>208.34234819918001</v>
      </c>
      <c r="M1292">
        <v>37.6522558563804</v>
      </c>
      <c r="N1292">
        <v>0.53539235098316496</v>
      </c>
      <c r="O1292">
        <v>20.968046889771198</v>
      </c>
      <c r="P1292">
        <v>135.695187165775</v>
      </c>
      <c r="Q1292">
        <v>0.105079563290862</v>
      </c>
    </row>
    <row r="1293" spans="1:17" hidden="1" x14ac:dyDescent="0.3">
      <c r="A1293" t="s">
        <v>2750</v>
      </c>
      <c r="B1293" t="s">
        <v>2751</v>
      </c>
      <c r="C1293" t="s">
        <v>3127</v>
      </c>
      <c r="D1293" t="s">
        <v>444</v>
      </c>
      <c r="E1293">
        <v>1467.831276288</v>
      </c>
      <c r="F1293">
        <v>99.84</v>
      </c>
      <c r="G1293">
        <v>-58.477324915911503</v>
      </c>
      <c r="H1293">
        <v>-8.8906075741263795</v>
      </c>
      <c r="I1293">
        <v>-14.327734176844</v>
      </c>
      <c r="J1293">
        <v>-0.90767597921570398</v>
      </c>
      <c r="K1293">
        <v>103.613394302437</v>
      </c>
      <c r="L1293">
        <v>109.207774458057</v>
      </c>
      <c r="M1293">
        <v>33.955756225332799</v>
      </c>
      <c r="N1293">
        <v>0.47850552921157302</v>
      </c>
      <c r="O1293">
        <v>49.238782051282001</v>
      </c>
      <c r="P1293">
        <v>10.9333333333333</v>
      </c>
      <c r="Q1293">
        <v>-6.2027719583015999E-2</v>
      </c>
    </row>
    <row r="1294" spans="1:17" hidden="1" x14ac:dyDescent="0.3">
      <c r="A1294" t="s">
        <v>2752</v>
      </c>
      <c r="B1294" t="s">
        <v>2753</v>
      </c>
      <c r="C1294" t="s">
        <v>3127</v>
      </c>
      <c r="D1294" t="s">
        <v>21</v>
      </c>
      <c r="E1294">
        <v>1460.2736588400001</v>
      </c>
      <c r="F1294">
        <v>393.3</v>
      </c>
      <c r="G1294">
        <v>14.921454888069601</v>
      </c>
      <c r="H1294">
        <v>1.9077793108324601</v>
      </c>
      <c r="I1294">
        <v>2.4112048707544198</v>
      </c>
      <c r="J1294">
        <v>2.2534129809380699</v>
      </c>
      <c r="K1294">
        <v>394.72499298313897</v>
      </c>
      <c r="L1294">
        <v>358.73288336793098</v>
      </c>
      <c r="M1294">
        <v>44.188809623826003</v>
      </c>
      <c r="N1294">
        <v>0.52608175699708803</v>
      </c>
      <c r="O1294">
        <v>15.6877701500127</v>
      </c>
      <c r="P1294">
        <v>54.477611940298502</v>
      </c>
      <c r="Q1294">
        <v>-8.8575004863899998E-4</v>
      </c>
    </row>
    <row r="1295" spans="1:17" hidden="1" x14ac:dyDescent="0.3">
      <c r="A1295" t="s">
        <v>2754</v>
      </c>
      <c r="B1295" t="s">
        <v>2755</v>
      </c>
      <c r="C1295" t="s">
        <v>3127</v>
      </c>
      <c r="D1295" t="s">
        <v>311</v>
      </c>
      <c r="E1295">
        <v>1459.6865436399901</v>
      </c>
      <c r="F1295">
        <v>816.4</v>
      </c>
      <c r="G1295">
        <v>-57.248483608030298</v>
      </c>
      <c r="H1295">
        <v>-14.0678006496808</v>
      </c>
      <c r="I1295">
        <v>-10.280579099661701</v>
      </c>
      <c r="J1295">
        <v>-1.5313215139493299</v>
      </c>
      <c r="K1295">
        <v>923.35346577468704</v>
      </c>
      <c r="L1295">
        <v>932.21285264964695</v>
      </c>
      <c r="M1295">
        <v>31.737161052744</v>
      </c>
      <c r="N1295">
        <v>0.33672046224347402</v>
      </c>
      <c r="O1295">
        <v>53.111219990200802</v>
      </c>
      <c r="P1295">
        <v>20.966069047266199</v>
      </c>
      <c r="Q1295">
        <v>-3.4648561772964999E-2</v>
      </c>
    </row>
    <row r="1296" spans="1:17" hidden="1" x14ac:dyDescent="0.3">
      <c r="A1296" t="s">
        <v>2756</v>
      </c>
      <c r="B1296" t="s">
        <v>2757</v>
      </c>
      <c r="C1296" t="s">
        <v>3127</v>
      </c>
      <c r="D1296" t="s">
        <v>88</v>
      </c>
      <c r="E1296">
        <v>1445.6179999999999</v>
      </c>
      <c r="F1296">
        <v>122.51</v>
      </c>
      <c r="G1296">
        <v>165.21993944392099</v>
      </c>
      <c r="H1296">
        <v>-12.2413264261429</v>
      </c>
      <c r="I1296">
        <v>85.858936743925497</v>
      </c>
      <c r="J1296">
        <v>-2.1573691681751002</v>
      </c>
      <c r="K1296">
        <v>119.32068258369701</v>
      </c>
      <c r="L1296">
        <v>85.1463089151665</v>
      </c>
      <c r="M1296">
        <v>40.1238536330535</v>
      </c>
      <c r="N1296">
        <v>0.123109459298646</v>
      </c>
      <c r="O1296">
        <v>28.446657415721099</v>
      </c>
      <c r="P1296">
        <v>199.535452322738</v>
      </c>
      <c r="Q1296">
        <v>0.13302901125538499</v>
      </c>
    </row>
    <row r="1297" spans="1:17" hidden="1" x14ac:dyDescent="0.3">
      <c r="A1297" t="s">
        <v>2758</v>
      </c>
      <c r="B1297" t="s">
        <v>2759</v>
      </c>
      <c r="C1297" t="s">
        <v>3127</v>
      </c>
      <c r="D1297" t="s">
        <v>40</v>
      </c>
      <c r="E1297">
        <v>1444.73225</v>
      </c>
      <c r="F1297">
        <v>43.03</v>
      </c>
      <c r="G1297">
        <v>-42.361807738354003</v>
      </c>
      <c r="H1297">
        <v>-1.22834667060937</v>
      </c>
      <c r="I1297">
        <v>-22.941681976858</v>
      </c>
      <c r="J1297">
        <v>-3.4947176030845299</v>
      </c>
      <c r="K1297">
        <v>42.875835037492202</v>
      </c>
      <c r="L1297">
        <v>44.693716287195201</v>
      </c>
      <c r="M1297">
        <v>31.050333377834299</v>
      </c>
      <c r="N1297">
        <v>0.39142739135948901</v>
      </c>
      <c r="O1297">
        <v>84.499186613990204</v>
      </c>
      <c r="P1297">
        <v>18.867403314917102</v>
      </c>
      <c r="Q1297">
        <v>0.13993800055112701</v>
      </c>
    </row>
    <row r="1298" spans="1:17" hidden="1" x14ac:dyDescent="0.3">
      <c r="A1298" t="s">
        <v>2760</v>
      </c>
      <c r="B1298" t="s">
        <v>2761</v>
      </c>
      <c r="C1298" t="s">
        <v>3127</v>
      </c>
      <c r="D1298" t="s">
        <v>67</v>
      </c>
      <c r="E1298">
        <v>1444.5847635</v>
      </c>
      <c r="F1298">
        <v>46999</v>
      </c>
      <c r="G1298">
        <v>142.94250000135099</v>
      </c>
      <c r="H1298">
        <v>1.4162569075738001</v>
      </c>
      <c r="I1298">
        <v>63.975351428889901</v>
      </c>
      <c r="J1298">
        <v>-3.6963271904083901</v>
      </c>
      <c r="K1298">
        <v>49847.157258446401</v>
      </c>
      <c r="L1298">
        <v>41011.918218262799</v>
      </c>
      <c r="M1298">
        <v>34.428094884049699</v>
      </c>
      <c r="N1298">
        <v>0.45283018867924502</v>
      </c>
      <c r="O1298">
        <v>42.554096895678597</v>
      </c>
      <c r="P1298">
        <v>174.84714956973801</v>
      </c>
      <c r="Q1298">
        <v>9.0339813888954998E-2</v>
      </c>
    </row>
    <row r="1299" spans="1:17" hidden="1" x14ac:dyDescent="0.3">
      <c r="A1299" t="s">
        <v>2762</v>
      </c>
      <c r="B1299" t="s">
        <v>2763</v>
      </c>
      <c r="C1299" t="s">
        <v>3127</v>
      </c>
      <c r="D1299" t="s">
        <v>200</v>
      </c>
      <c r="E1299">
        <v>1441.9769029399999</v>
      </c>
      <c r="F1299">
        <v>767.9</v>
      </c>
      <c r="G1299">
        <v>77.361204452561395</v>
      </c>
      <c r="H1299">
        <v>-11.785976678794899</v>
      </c>
      <c r="I1299">
        <v>-35.7116328796074</v>
      </c>
      <c r="J1299">
        <v>-3.3100221420732701</v>
      </c>
      <c r="K1299">
        <v>856.21194813201998</v>
      </c>
      <c r="L1299">
        <v>812.40889148116196</v>
      </c>
      <c r="M1299">
        <v>22.402676628304199</v>
      </c>
      <c r="N1299">
        <v>0.73149233807512104</v>
      </c>
      <c r="O1299">
        <v>66.746972262013202</v>
      </c>
      <c r="P1299">
        <v>107.54054054053999</v>
      </c>
      <c r="Q1299">
        <v>0.105519992566192</v>
      </c>
    </row>
    <row r="1300" spans="1:17" hidden="1" x14ac:dyDescent="0.3">
      <c r="A1300" t="s">
        <v>2764</v>
      </c>
      <c r="B1300" t="s">
        <v>2765</v>
      </c>
      <c r="C1300" t="s">
        <v>3127</v>
      </c>
      <c r="D1300" t="s">
        <v>21</v>
      </c>
      <c r="E1300">
        <v>1440.0979986299999</v>
      </c>
      <c r="F1300">
        <v>945.05</v>
      </c>
      <c r="G1300">
        <v>12.581918277425601</v>
      </c>
      <c r="H1300">
        <v>-5.8375048423030904</v>
      </c>
      <c r="I1300">
        <v>15.799686007213101</v>
      </c>
      <c r="J1300">
        <v>-12.9487858228958</v>
      </c>
      <c r="K1300">
        <v>1046.7305922942301</v>
      </c>
      <c r="L1300">
        <v>956.14019394885099</v>
      </c>
      <c r="M1300">
        <v>26.905187042488802</v>
      </c>
      <c r="N1300">
        <v>1.56791392589408</v>
      </c>
      <c r="O1300">
        <v>32.469181524786997</v>
      </c>
      <c r="P1300">
        <v>53.056927686452298</v>
      </c>
      <c r="Q1300">
        <v>4.5878602809836001E-2</v>
      </c>
    </row>
    <row r="1301" spans="1:17" hidden="1" x14ac:dyDescent="0.3">
      <c r="A1301" t="s">
        <v>2766</v>
      </c>
      <c r="B1301" t="s">
        <v>2767</v>
      </c>
      <c r="C1301" t="s">
        <v>3127</v>
      </c>
      <c r="D1301" t="s">
        <v>67</v>
      </c>
      <c r="E1301">
        <v>1434.70496287999</v>
      </c>
      <c r="F1301">
        <v>259.7</v>
      </c>
      <c r="G1301">
        <v>50.527454445100801</v>
      </c>
      <c r="H1301">
        <v>-11.171387355834201</v>
      </c>
      <c r="I1301">
        <v>63.569820029365403</v>
      </c>
      <c r="J1301">
        <v>-7.2422833506502604</v>
      </c>
      <c r="K1301">
        <v>275.79461054646703</v>
      </c>
      <c r="L1301">
        <v>218.53569338363801</v>
      </c>
      <c r="M1301">
        <v>21.8965893518094</v>
      </c>
      <c r="N1301">
        <v>0.110133518545771</v>
      </c>
      <c r="O1301">
        <v>43.088178667693498</v>
      </c>
      <c r="P1301">
        <v>82.887323943661897</v>
      </c>
      <c r="Q1301">
        <v>4.7797776311116001E-2</v>
      </c>
    </row>
    <row r="1302" spans="1:17" hidden="1" x14ac:dyDescent="0.3">
      <c r="A1302" t="s">
        <v>2768</v>
      </c>
      <c r="B1302" t="s">
        <v>2769</v>
      </c>
      <c r="C1302" t="s">
        <v>3127</v>
      </c>
      <c r="D1302" t="s">
        <v>48</v>
      </c>
      <c r="E1302">
        <v>1432.23225</v>
      </c>
      <c r="F1302">
        <v>363.05</v>
      </c>
      <c r="G1302">
        <v>-5.9479975712314896</v>
      </c>
      <c r="H1302">
        <v>-5.4487557316823496</v>
      </c>
      <c r="I1302">
        <v>-4.3056220515561101</v>
      </c>
      <c r="J1302">
        <v>-0.23225026280737701</v>
      </c>
      <c r="K1302">
        <v>384.296196320832</v>
      </c>
      <c r="L1302">
        <v>364.51791143309498</v>
      </c>
      <c r="M1302">
        <v>27.2902874466618</v>
      </c>
      <c r="N1302">
        <v>0.40891508420823502</v>
      </c>
      <c r="O1302">
        <v>37.019694256989297</v>
      </c>
      <c r="P1302">
        <v>57.744948946339299</v>
      </c>
      <c r="Q1302">
        <v>5.8258624476906003E-2</v>
      </c>
    </row>
    <row r="1303" spans="1:17" hidden="1" x14ac:dyDescent="0.3">
      <c r="A1303" t="s">
        <v>2770</v>
      </c>
      <c r="B1303" t="s">
        <v>2771</v>
      </c>
      <c r="C1303" t="s">
        <v>3127</v>
      </c>
      <c r="D1303" t="s">
        <v>2772</v>
      </c>
      <c r="E1303">
        <v>1431.984375</v>
      </c>
      <c r="F1303">
        <v>17.97</v>
      </c>
      <c r="G1303">
        <v>94.138723318264098</v>
      </c>
      <c r="H1303">
        <v>16.4885172822238</v>
      </c>
      <c r="I1303">
        <v>85.962473541877202</v>
      </c>
      <c r="J1303">
        <v>-1.1155438944310501</v>
      </c>
      <c r="K1303">
        <v>16.187292101527898</v>
      </c>
      <c r="L1303">
        <v>14.801745010879699</v>
      </c>
      <c r="M1303">
        <v>44.550206754140099</v>
      </c>
      <c r="N1303">
        <v>0.83610859228662504</v>
      </c>
      <c r="O1303">
        <v>6.8447412353923101</v>
      </c>
      <c r="P1303">
        <v>135.82677165354301</v>
      </c>
      <c r="Q1303">
        <v>0.23132357962517</v>
      </c>
    </row>
    <row r="1304" spans="1:17" hidden="1" x14ac:dyDescent="0.3">
      <c r="A1304" t="s">
        <v>2773</v>
      </c>
      <c r="B1304" t="s">
        <v>2774</v>
      </c>
      <c r="C1304" t="s">
        <v>3127</v>
      </c>
      <c r="D1304" t="s">
        <v>134</v>
      </c>
      <c r="E1304">
        <v>1430.9270871149999</v>
      </c>
      <c r="F1304">
        <v>347.65</v>
      </c>
      <c r="G1304">
        <v>71.831587369515901</v>
      </c>
      <c r="H1304">
        <v>-14.783189588689</v>
      </c>
      <c r="I1304">
        <v>-13.6567793316859</v>
      </c>
      <c r="J1304">
        <v>-6.38589730537067</v>
      </c>
      <c r="K1304">
        <v>357.95204409881899</v>
      </c>
      <c r="L1304">
        <v>330.67749620636101</v>
      </c>
      <c r="M1304">
        <v>20.550471332886801</v>
      </c>
      <c r="N1304">
        <v>0.73616767910251801</v>
      </c>
      <c r="O1304">
        <v>25.1114626779807</v>
      </c>
      <c r="P1304">
        <v>108.23599880203599</v>
      </c>
      <c r="Q1304">
        <v>6.4553811848613002E-2</v>
      </c>
    </row>
    <row r="1305" spans="1:17" hidden="1" x14ac:dyDescent="0.3">
      <c r="A1305" t="s">
        <v>2775</v>
      </c>
      <c r="B1305" t="s">
        <v>2776</v>
      </c>
      <c r="C1305" t="s">
        <v>3127</v>
      </c>
      <c r="D1305" t="s">
        <v>267</v>
      </c>
      <c r="E1305">
        <v>1410.8678500000001</v>
      </c>
      <c r="F1305">
        <v>1113.55</v>
      </c>
      <c r="G1305">
        <v>19.9045586438254</v>
      </c>
      <c r="H1305">
        <v>19.378089637938</v>
      </c>
      <c r="I1305">
        <v>39.391486207340002</v>
      </c>
      <c r="J1305">
        <v>11.773602203149901</v>
      </c>
      <c r="M1305">
        <v>62.888345604298102</v>
      </c>
      <c r="O1305">
        <v>1.3066319428853601</v>
      </c>
      <c r="P1305">
        <v>63.277126099706699</v>
      </c>
    </row>
    <row r="1306" spans="1:17" hidden="1" x14ac:dyDescent="0.3">
      <c r="A1306" t="s">
        <v>2777</v>
      </c>
      <c r="B1306" t="s">
        <v>2778</v>
      </c>
      <c r="C1306" t="s">
        <v>3127</v>
      </c>
      <c r="D1306" t="s">
        <v>2779</v>
      </c>
      <c r="E1306">
        <v>1399.4168546999999</v>
      </c>
      <c r="F1306">
        <v>619.95000000000005</v>
      </c>
      <c r="G1306">
        <v>173.85296956627701</v>
      </c>
      <c r="H1306">
        <v>-9.9486952587796509</v>
      </c>
      <c r="I1306">
        <v>91.725185523776304</v>
      </c>
      <c r="J1306">
        <v>11.7930066563378</v>
      </c>
      <c r="K1306">
        <v>606.98959286298998</v>
      </c>
      <c r="L1306">
        <v>453.685266020825</v>
      </c>
      <c r="M1306">
        <v>48.3152760059101</v>
      </c>
      <c r="N1306">
        <v>0.54758748798177803</v>
      </c>
      <c r="O1306">
        <v>21.606581175901201</v>
      </c>
      <c r="P1306">
        <v>233.396074213498</v>
      </c>
    </row>
    <row r="1307" spans="1:17" hidden="1" x14ac:dyDescent="0.3">
      <c r="A1307" t="s">
        <v>2780</v>
      </c>
      <c r="B1307" t="s">
        <v>2781</v>
      </c>
      <c r="C1307" t="s">
        <v>3127</v>
      </c>
      <c r="D1307" t="s">
        <v>51</v>
      </c>
      <c r="E1307">
        <v>1397.0615217750001</v>
      </c>
      <c r="F1307">
        <v>289.55</v>
      </c>
      <c r="G1307">
        <v>0.726414139688355</v>
      </c>
      <c r="H1307">
        <v>-7.3293010248989603</v>
      </c>
      <c r="I1307">
        <v>3.1527680477343498</v>
      </c>
      <c r="J1307">
        <v>2.3195437144264002</v>
      </c>
      <c r="K1307">
        <v>301.71311480535798</v>
      </c>
      <c r="L1307">
        <v>272.53487355168699</v>
      </c>
      <c r="M1307">
        <v>44.408465148937303</v>
      </c>
      <c r="N1307">
        <v>0.69816751563992197</v>
      </c>
      <c r="O1307">
        <v>27.680884130547302</v>
      </c>
      <c r="P1307">
        <v>46.200454430699303</v>
      </c>
      <c r="Q1307">
        <v>2.7681314395798001E-2</v>
      </c>
    </row>
    <row r="1308" spans="1:17" hidden="1" x14ac:dyDescent="0.3">
      <c r="A1308" t="s">
        <v>2782</v>
      </c>
      <c r="B1308" t="s">
        <v>2783</v>
      </c>
      <c r="C1308" t="s">
        <v>3127</v>
      </c>
      <c r="D1308" t="s">
        <v>730</v>
      </c>
      <c r="E1308">
        <v>1396.6370020679999</v>
      </c>
      <c r="F1308">
        <v>63.93</v>
      </c>
      <c r="G1308">
        <v>72.302883382203603</v>
      </c>
      <c r="H1308">
        <v>-5.4575506154642897</v>
      </c>
      <c r="I1308">
        <v>7.1989383620277998</v>
      </c>
      <c r="J1308">
        <v>0.21547127897936</v>
      </c>
      <c r="K1308">
        <v>66.602211787350797</v>
      </c>
      <c r="L1308">
        <v>60.236825926145002</v>
      </c>
      <c r="M1308">
        <v>48.136198886461401</v>
      </c>
      <c r="N1308">
        <v>0.39555396126199099</v>
      </c>
      <c r="O1308">
        <v>21.2263413108086</v>
      </c>
      <c r="P1308">
        <v>103.598726114649</v>
      </c>
      <c r="Q1308">
        <v>0.186934961216636</v>
      </c>
    </row>
    <row r="1309" spans="1:17" hidden="1" x14ac:dyDescent="0.3">
      <c r="A1309" t="s">
        <v>2784</v>
      </c>
      <c r="B1309" t="s">
        <v>2785</v>
      </c>
      <c r="C1309" t="s">
        <v>3127</v>
      </c>
      <c r="D1309" t="s">
        <v>397</v>
      </c>
      <c r="E1309">
        <v>1394.1639531000001</v>
      </c>
      <c r="F1309">
        <v>179.35</v>
      </c>
      <c r="G1309">
        <v>10.8479256071323</v>
      </c>
      <c r="H1309">
        <v>29.481854181744598</v>
      </c>
      <c r="I1309">
        <v>34.3796381031609</v>
      </c>
      <c r="J1309">
        <v>-21.097369878225798</v>
      </c>
      <c r="K1309">
        <v>168.79299012278199</v>
      </c>
      <c r="L1309">
        <v>136.0899557706</v>
      </c>
      <c r="M1309">
        <v>34.834702075332899</v>
      </c>
      <c r="N1309">
        <v>0.95496932670861601</v>
      </c>
      <c r="O1309">
        <v>55.227209367159098</v>
      </c>
      <c r="P1309">
        <v>83.854433623782597</v>
      </c>
      <c r="Q1309">
        <v>2.8909899748058999E-2</v>
      </c>
    </row>
    <row r="1310" spans="1:17" hidden="1" x14ac:dyDescent="0.3">
      <c r="A1310" t="s">
        <v>2786</v>
      </c>
      <c r="B1310" t="s">
        <v>2787</v>
      </c>
      <c r="C1310" t="s">
        <v>3127</v>
      </c>
      <c r="D1310" t="s">
        <v>250</v>
      </c>
      <c r="E1310">
        <v>1392.3062366639999</v>
      </c>
      <c r="F1310">
        <v>169.68</v>
      </c>
      <c r="G1310">
        <v>-42.622599735775701</v>
      </c>
      <c r="H1310">
        <v>-5.6871867096364701</v>
      </c>
      <c r="I1310">
        <v>-9.1717852539788307</v>
      </c>
      <c r="J1310">
        <v>0.77996022904378204</v>
      </c>
      <c r="K1310">
        <v>175.014122793523</v>
      </c>
      <c r="M1310">
        <v>41.131626768288498</v>
      </c>
      <c r="N1310">
        <v>0.347424646474221</v>
      </c>
      <c r="O1310">
        <v>29.596888260254499</v>
      </c>
      <c r="P1310">
        <v>31.841491841491798</v>
      </c>
    </row>
    <row r="1311" spans="1:17" hidden="1" x14ac:dyDescent="0.3">
      <c r="A1311" t="s">
        <v>2788</v>
      </c>
      <c r="B1311" t="s">
        <v>2789</v>
      </c>
      <c r="C1311" t="s">
        <v>3127</v>
      </c>
      <c r="D1311" t="s">
        <v>217</v>
      </c>
      <c r="E1311">
        <v>1387.5632977499999</v>
      </c>
      <c r="F1311">
        <v>492.1</v>
      </c>
      <c r="G1311">
        <v>80.558082986557494</v>
      </c>
      <c r="H1311">
        <v>-7.3612900322332298</v>
      </c>
      <c r="I1311">
        <v>20.387896443633899</v>
      </c>
      <c r="J1311">
        <v>2.09510591181103</v>
      </c>
      <c r="K1311">
        <v>483.69565855955301</v>
      </c>
      <c r="L1311">
        <v>419.09765162398003</v>
      </c>
      <c r="M1311">
        <v>42.842779469828798</v>
      </c>
      <c r="N1311">
        <v>0.338696649631609</v>
      </c>
      <c r="O1311">
        <v>26.325950010160501</v>
      </c>
      <c r="P1311">
        <v>113.86353759235099</v>
      </c>
      <c r="Q1311">
        <v>0.128614852104498</v>
      </c>
    </row>
    <row r="1312" spans="1:17" hidden="1" x14ac:dyDescent="0.3">
      <c r="A1312" t="s">
        <v>2790</v>
      </c>
      <c r="B1312" t="s">
        <v>2791</v>
      </c>
      <c r="C1312" t="s">
        <v>3127</v>
      </c>
      <c r="E1312">
        <v>1381.8631554200001</v>
      </c>
      <c r="F1312">
        <v>319.3</v>
      </c>
      <c r="G1312">
        <v>1055.4258971916399</v>
      </c>
      <c r="H1312">
        <v>-17.648833756600698</v>
      </c>
      <c r="I1312">
        <v>86.7190145065547</v>
      </c>
      <c r="J1312">
        <v>0.54384080167106497</v>
      </c>
      <c r="K1312">
        <v>356.34069038634402</v>
      </c>
      <c r="L1312">
        <v>271.99376296890102</v>
      </c>
      <c r="M1312">
        <v>38.759183002287799</v>
      </c>
      <c r="N1312">
        <v>0.63057388945979997</v>
      </c>
      <c r="O1312">
        <v>54.963983714375097</v>
      </c>
      <c r="P1312">
        <v>1238.78406708595</v>
      </c>
      <c r="Q1312">
        <v>0.20224437154512201</v>
      </c>
    </row>
    <row r="1313" spans="1:17" hidden="1" x14ac:dyDescent="0.3">
      <c r="A1313" t="s">
        <v>2792</v>
      </c>
      <c r="B1313" t="s">
        <v>2793</v>
      </c>
      <c r="C1313" t="s">
        <v>3127</v>
      </c>
      <c r="D1313" t="s">
        <v>51</v>
      </c>
      <c r="E1313">
        <v>1381.569732815</v>
      </c>
      <c r="F1313">
        <v>521.65</v>
      </c>
      <c r="G1313">
        <v>0.87699630253782601</v>
      </c>
      <c r="H1313">
        <v>18.883158098711199</v>
      </c>
      <c r="I1313">
        <v>36.6017976445195</v>
      </c>
      <c r="J1313">
        <v>3.6838064559705002</v>
      </c>
      <c r="K1313">
        <v>432.57410757186199</v>
      </c>
      <c r="L1313">
        <v>383.609778559765</v>
      </c>
      <c r="M1313">
        <v>53.553362249589803</v>
      </c>
      <c r="N1313">
        <v>1.5130143653444501</v>
      </c>
      <c r="O1313">
        <v>6.3740055592830398</v>
      </c>
      <c r="P1313">
        <v>90.661549707602305</v>
      </c>
      <c r="Q1313">
        <v>0.10144921058277501</v>
      </c>
    </row>
    <row r="1314" spans="1:17" hidden="1" x14ac:dyDescent="0.3">
      <c r="A1314" t="s">
        <v>2794</v>
      </c>
      <c r="B1314" t="s">
        <v>2795</v>
      </c>
      <c r="C1314" t="s">
        <v>3127</v>
      </c>
      <c r="D1314" t="s">
        <v>278</v>
      </c>
      <c r="E1314">
        <v>1379.6885535189999</v>
      </c>
      <c r="F1314">
        <v>146.71</v>
      </c>
      <c r="G1314">
        <v>33.347527793800602</v>
      </c>
      <c r="H1314">
        <v>2.5985051172840601</v>
      </c>
      <c r="I1314">
        <v>14.6805324127753</v>
      </c>
      <c r="J1314">
        <v>10.999320651171701</v>
      </c>
      <c r="K1314">
        <v>146.15727792650699</v>
      </c>
      <c r="L1314">
        <v>127.27778271028799</v>
      </c>
      <c r="M1314">
        <v>59.763056375519902</v>
      </c>
      <c r="N1314">
        <v>0.35306530791282598</v>
      </c>
      <c r="O1314">
        <v>21.327789516733599</v>
      </c>
      <c r="P1314">
        <v>79.133089133089101</v>
      </c>
      <c r="Q1314">
        <v>1.0599729934687999E-2</v>
      </c>
    </row>
    <row r="1315" spans="1:17" hidden="1" x14ac:dyDescent="0.3">
      <c r="A1315" t="s">
        <v>2796</v>
      </c>
      <c r="B1315" t="s">
        <v>2797</v>
      </c>
      <c r="C1315" t="s">
        <v>3127</v>
      </c>
      <c r="D1315" t="s">
        <v>21</v>
      </c>
      <c r="E1315">
        <v>1366.2811176780001</v>
      </c>
      <c r="F1315">
        <v>140.26</v>
      </c>
      <c r="G1315">
        <v>48.928722050401902</v>
      </c>
      <c r="H1315">
        <v>3.3573561897768101</v>
      </c>
      <c r="I1315">
        <v>31.260301503824898</v>
      </c>
      <c r="J1315">
        <v>-0.65901326178506203</v>
      </c>
      <c r="K1315">
        <v>142.79570260275401</v>
      </c>
      <c r="L1315">
        <v>124.372502697329</v>
      </c>
      <c r="M1315">
        <v>41.9242501043787</v>
      </c>
      <c r="N1315">
        <v>0.86769398533352704</v>
      </c>
      <c r="O1315">
        <v>31.398830742906</v>
      </c>
      <c r="P1315">
        <v>77.3198482932996</v>
      </c>
      <c r="Q1315">
        <v>9.9397943125781998E-2</v>
      </c>
    </row>
    <row r="1316" spans="1:17" hidden="1" x14ac:dyDescent="0.3">
      <c r="A1316" t="s">
        <v>2798</v>
      </c>
      <c r="B1316" t="s">
        <v>2799</v>
      </c>
      <c r="C1316" t="s">
        <v>3127</v>
      </c>
      <c r="D1316" t="s">
        <v>278</v>
      </c>
      <c r="E1316">
        <v>1365.438365235</v>
      </c>
      <c r="F1316">
        <v>348.45</v>
      </c>
      <c r="G1316">
        <v>61.388499404247099</v>
      </c>
      <c r="H1316">
        <v>-9.1536200797905902</v>
      </c>
      <c r="I1316">
        <v>23.513756258952402</v>
      </c>
      <c r="J1316">
        <v>-3.4469233839419799</v>
      </c>
      <c r="K1316">
        <v>372.54560351446003</v>
      </c>
      <c r="M1316">
        <v>31.520684697643901</v>
      </c>
      <c r="N1316">
        <v>0.39959078431488498</v>
      </c>
      <c r="O1316">
        <v>33.161142201176602</v>
      </c>
      <c r="P1316">
        <v>103.355704697986</v>
      </c>
    </row>
    <row r="1317" spans="1:17" hidden="1" x14ac:dyDescent="0.3">
      <c r="A1317" t="s">
        <v>2800</v>
      </c>
      <c r="B1317" t="s">
        <v>2801</v>
      </c>
      <c r="C1317" t="s">
        <v>3127</v>
      </c>
      <c r="D1317" t="s">
        <v>278</v>
      </c>
      <c r="E1317">
        <v>1365.24798347</v>
      </c>
      <c r="F1317">
        <v>100.73</v>
      </c>
      <c r="G1317">
        <v>-33.984456733047502</v>
      </c>
      <c r="H1317">
        <v>-7.8058442846731504</v>
      </c>
      <c r="I1317">
        <v>-13.7152155986271</v>
      </c>
      <c r="J1317">
        <v>0.36656705820014301</v>
      </c>
      <c r="K1317">
        <v>106.477803662957</v>
      </c>
      <c r="L1317">
        <v>110.027473365055</v>
      </c>
      <c r="M1317">
        <v>34.820479883221097</v>
      </c>
      <c r="N1317">
        <v>0.57364331780623301</v>
      </c>
      <c r="O1317">
        <v>28.055197061451398</v>
      </c>
      <c r="P1317">
        <v>9.4891304347826093</v>
      </c>
      <c r="Q1317">
        <v>-5.9113179801499001E-2</v>
      </c>
    </row>
    <row r="1318" spans="1:17" hidden="1" x14ac:dyDescent="0.3">
      <c r="A1318" t="s">
        <v>2802</v>
      </c>
      <c r="B1318" t="s">
        <v>2803</v>
      </c>
      <c r="C1318" t="s">
        <v>3127</v>
      </c>
      <c r="D1318" t="s">
        <v>51</v>
      </c>
      <c r="E1318">
        <v>1364.7255172799901</v>
      </c>
      <c r="F1318">
        <v>681.35</v>
      </c>
      <c r="G1318">
        <v>9.4996369629074806</v>
      </c>
      <c r="H1318">
        <v>3.9231089491055</v>
      </c>
      <c r="I1318">
        <v>5.01457553008259</v>
      </c>
      <c r="J1318">
        <v>4.0428796020515403</v>
      </c>
      <c r="K1318">
        <v>681.365976380191</v>
      </c>
      <c r="L1318">
        <v>638.69709792273704</v>
      </c>
      <c r="M1318">
        <v>56.4217799760292</v>
      </c>
      <c r="N1318">
        <v>0.30888191575965601</v>
      </c>
      <c r="O1318">
        <v>19.1531518309238</v>
      </c>
      <c r="P1318">
        <v>43.050598362376597</v>
      </c>
      <c r="Q1318">
        <v>7.0125890480826E-2</v>
      </c>
    </row>
    <row r="1319" spans="1:17" hidden="1" x14ac:dyDescent="0.3">
      <c r="A1319" t="s">
        <v>2804</v>
      </c>
      <c r="B1319" t="s">
        <v>2805</v>
      </c>
      <c r="C1319" t="s">
        <v>3127</v>
      </c>
      <c r="D1319" t="s">
        <v>2772</v>
      </c>
      <c r="E1319">
        <v>1363.12620565</v>
      </c>
      <c r="F1319">
        <v>1299.6500000000001</v>
      </c>
      <c r="G1319">
        <v>389.90113829708298</v>
      </c>
      <c r="H1319">
        <v>-10.248518307822501</v>
      </c>
      <c r="I1319">
        <v>69.734743117450506</v>
      </c>
      <c r="J1319">
        <v>1.11857157542204</v>
      </c>
      <c r="K1319">
        <v>1406.16275958032</v>
      </c>
      <c r="L1319">
        <v>1039.8518886802401</v>
      </c>
      <c r="M1319">
        <v>38.176219384973699</v>
      </c>
      <c r="N1319">
        <v>0.93876097792546798</v>
      </c>
      <c r="O1319">
        <v>39.225945446851</v>
      </c>
      <c r="P1319">
        <v>442.87802840434398</v>
      </c>
    </row>
    <row r="1320" spans="1:17" hidden="1" x14ac:dyDescent="0.3">
      <c r="A1320" t="s">
        <v>2806</v>
      </c>
      <c r="B1320" t="s">
        <v>2807</v>
      </c>
      <c r="C1320" t="s">
        <v>3127</v>
      </c>
      <c r="D1320" t="s">
        <v>120</v>
      </c>
      <c r="E1320">
        <v>1359.74730486</v>
      </c>
      <c r="F1320">
        <v>60.41</v>
      </c>
      <c r="G1320">
        <v>27.4532175757607</v>
      </c>
      <c r="H1320">
        <v>-8.3423684346804592</v>
      </c>
      <c r="I1320">
        <v>-11.866920890565501</v>
      </c>
      <c r="J1320">
        <v>1.78149429963339</v>
      </c>
      <c r="K1320">
        <v>64.8150108938557</v>
      </c>
      <c r="L1320">
        <v>62.240539857115103</v>
      </c>
      <c r="M1320">
        <v>40.607443285711497</v>
      </c>
      <c r="N1320">
        <v>0.32656396166762203</v>
      </c>
      <c r="O1320">
        <v>42.360536335043797</v>
      </c>
      <c r="P1320">
        <v>63.712737127371199</v>
      </c>
      <c r="Q1320">
        <v>5.1887567390754001E-2</v>
      </c>
    </row>
    <row r="1321" spans="1:17" hidden="1" x14ac:dyDescent="0.3">
      <c r="A1321" t="s">
        <v>2808</v>
      </c>
      <c r="B1321" t="s">
        <v>2809</v>
      </c>
      <c r="C1321" t="s">
        <v>3127</v>
      </c>
      <c r="D1321" t="s">
        <v>508</v>
      </c>
      <c r="E1321">
        <v>1358.3690255399999</v>
      </c>
      <c r="F1321">
        <v>399.4</v>
      </c>
      <c r="G1321">
        <v>86.874033430777899</v>
      </c>
      <c r="H1321">
        <v>6.39712490480178</v>
      </c>
      <c r="I1321">
        <v>40.6857596514227</v>
      </c>
      <c r="J1321">
        <v>-2.96802356011258</v>
      </c>
      <c r="K1321">
        <v>385.319807794371</v>
      </c>
      <c r="L1321">
        <v>314.22448163211499</v>
      </c>
      <c r="M1321">
        <v>42.0631609297035</v>
      </c>
      <c r="N1321">
        <v>0.54814425831666402</v>
      </c>
      <c r="O1321">
        <v>13.883324987481201</v>
      </c>
      <c r="P1321">
        <v>119.691969196919</v>
      </c>
      <c r="Q1321">
        <v>7.9397428054530997E-2</v>
      </c>
    </row>
    <row r="1322" spans="1:17" hidden="1" x14ac:dyDescent="0.3">
      <c r="A1322" t="s">
        <v>2810</v>
      </c>
      <c r="B1322" t="s">
        <v>2811</v>
      </c>
      <c r="C1322" t="s">
        <v>3127</v>
      </c>
      <c r="D1322" t="s">
        <v>2812</v>
      </c>
      <c r="E1322">
        <v>1357.497788097</v>
      </c>
      <c r="F1322">
        <v>38.909999999999997</v>
      </c>
      <c r="G1322">
        <v>-20.563955674920301</v>
      </c>
      <c r="H1322">
        <v>-12.252214722580399</v>
      </c>
      <c r="I1322">
        <v>21.374958530726001</v>
      </c>
      <c r="J1322">
        <v>-4.2715555513035</v>
      </c>
      <c r="K1322">
        <v>36.356945412400499</v>
      </c>
      <c r="L1322">
        <v>34.593420385627397</v>
      </c>
      <c r="M1322">
        <v>29.8739618706424</v>
      </c>
      <c r="N1322">
        <v>1.08998508408146</v>
      </c>
      <c r="O1322">
        <v>33.641737342585401</v>
      </c>
      <c r="P1322">
        <v>49.653846153846096</v>
      </c>
      <c r="Q1322">
        <v>0.149009218923117</v>
      </c>
    </row>
    <row r="1323" spans="1:17" hidden="1" x14ac:dyDescent="0.3">
      <c r="A1323" t="s">
        <v>2813</v>
      </c>
      <c r="B1323" t="s">
        <v>2814</v>
      </c>
      <c r="C1323" t="s">
        <v>3127</v>
      </c>
      <c r="D1323" t="s">
        <v>767</v>
      </c>
      <c r="E1323">
        <v>1354.3046999999999</v>
      </c>
      <c r="F1323">
        <v>15.89</v>
      </c>
      <c r="G1323">
        <v>-26.341822304500901</v>
      </c>
      <c r="H1323">
        <v>-46.998585528781298</v>
      </c>
      <c r="I1323">
        <v>-71.030975817598005</v>
      </c>
      <c r="J1323">
        <v>-11.041225149592</v>
      </c>
      <c r="K1323">
        <v>26.094832664722301</v>
      </c>
      <c r="L1323">
        <v>30.203142149886101</v>
      </c>
      <c r="M1323">
        <v>15.3684353545567</v>
      </c>
      <c r="N1323">
        <v>1.2259954293581701</v>
      </c>
      <c r="O1323">
        <v>184.77029578351099</v>
      </c>
      <c r="P1323">
        <v>10.886252616887599</v>
      </c>
      <c r="Q1323">
        <v>0.102028022240872</v>
      </c>
    </row>
    <row r="1324" spans="1:17" hidden="1" x14ac:dyDescent="0.3">
      <c r="A1324" t="s">
        <v>2815</v>
      </c>
      <c r="B1324" t="s">
        <v>2816</v>
      </c>
      <c r="C1324" t="s">
        <v>3127</v>
      </c>
      <c r="D1324" t="s">
        <v>406</v>
      </c>
      <c r="E1324">
        <v>1354.0862675999999</v>
      </c>
      <c r="F1324">
        <v>219.01</v>
      </c>
      <c r="G1324">
        <v>-39.1932067486078</v>
      </c>
      <c r="H1324">
        <v>-6.9038540388527601</v>
      </c>
      <c r="I1324">
        <v>-12.478724585966001</v>
      </c>
      <c r="J1324">
        <v>-0.46132969375170002</v>
      </c>
      <c r="K1324">
        <v>236.35494350336299</v>
      </c>
      <c r="L1324">
        <v>245.81258009213499</v>
      </c>
      <c r="M1324">
        <v>29.168120345255598</v>
      </c>
      <c r="N1324">
        <v>0.54342676017823899</v>
      </c>
      <c r="O1324">
        <v>42.436418428382197</v>
      </c>
      <c r="P1324">
        <v>6.80809558644233</v>
      </c>
      <c r="Q1324">
        <v>9.5069689287530998E-2</v>
      </c>
    </row>
    <row r="1325" spans="1:17" hidden="1" x14ac:dyDescent="0.3">
      <c r="A1325" t="s">
        <v>2817</v>
      </c>
      <c r="B1325" t="s">
        <v>2818</v>
      </c>
      <c r="C1325" t="s">
        <v>3127</v>
      </c>
      <c r="D1325" t="s">
        <v>70</v>
      </c>
      <c r="E1325">
        <v>1345.048</v>
      </c>
      <c r="F1325">
        <v>884.9</v>
      </c>
      <c r="G1325">
        <v>84.405330899112002</v>
      </c>
      <c r="H1325">
        <v>1.7560591273462101</v>
      </c>
      <c r="I1325">
        <v>31.7953681070857</v>
      </c>
      <c r="J1325">
        <v>5.56030126673752</v>
      </c>
      <c r="K1325">
        <v>851.22726868027996</v>
      </c>
      <c r="L1325">
        <v>717.05865478961698</v>
      </c>
      <c r="M1325">
        <v>56.1121663517971</v>
      </c>
      <c r="N1325">
        <v>0.242870574073319</v>
      </c>
      <c r="O1325">
        <v>21.849926545372298</v>
      </c>
      <c r="P1325">
        <v>119.278899764589</v>
      </c>
      <c r="Q1325">
        <v>0.159393857745322</v>
      </c>
    </row>
    <row r="1326" spans="1:17" hidden="1" x14ac:dyDescent="0.3">
      <c r="A1326" t="s">
        <v>2819</v>
      </c>
      <c r="B1326" t="s">
        <v>2820</v>
      </c>
      <c r="C1326" t="s">
        <v>3127</v>
      </c>
      <c r="D1326" t="s">
        <v>1005</v>
      </c>
      <c r="E1326">
        <v>1339.8</v>
      </c>
      <c r="F1326">
        <v>221.05</v>
      </c>
      <c r="G1326">
        <v>-14.6157789040026</v>
      </c>
      <c r="H1326">
        <v>-9.8113635604742893</v>
      </c>
      <c r="I1326">
        <v>40.925274179373602</v>
      </c>
      <c r="J1326">
        <v>1.3252287864099901E-2</v>
      </c>
      <c r="K1326">
        <v>234.26816703662701</v>
      </c>
      <c r="L1326">
        <v>210.005725077958</v>
      </c>
      <c r="M1326">
        <v>41.612112234645998</v>
      </c>
      <c r="N1326">
        <v>0.31723239513481799</v>
      </c>
      <c r="O1326">
        <v>30.739651662519702</v>
      </c>
      <c r="P1326">
        <v>95.6194690265486</v>
      </c>
      <c r="Q1326">
        <v>-8.0702548382778003E-2</v>
      </c>
    </row>
    <row r="1327" spans="1:17" hidden="1" x14ac:dyDescent="0.3">
      <c r="A1327" t="s">
        <v>2821</v>
      </c>
      <c r="B1327" t="s">
        <v>2822</v>
      </c>
      <c r="C1327" t="s">
        <v>3127</v>
      </c>
      <c r="D1327" t="s">
        <v>240</v>
      </c>
      <c r="E1327">
        <v>1339.3821915799999</v>
      </c>
      <c r="F1327">
        <v>350.45</v>
      </c>
      <c r="G1327">
        <v>-53.720190109110703</v>
      </c>
      <c r="H1327">
        <v>-4.7690764772643304</v>
      </c>
      <c r="I1327">
        <v>-34.163929784150099</v>
      </c>
      <c r="J1327">
        <v>1.27164988988577</v>
      </c>
      <c r="K1327">
        <v>370.501476335419</v>
      </c>
      <c r="L1327">
        <v>431.32785563636799</v>
      </c>
      <c r="M1327">
        <v>32.0597086140694</v>
      </c>
      <c r="N1327">
        <v>0.454853866976906</v>
      </c>
      <c r="O1327">
        <v>81.309744614067597</v>
      </c>
      <c r="P1327">
        <v>8.1468909118963104</v>
      </c>
    </row>
    <row r="1328" spans="1:17" hidden="1" x14ac:dyDescent="0.3">
      <c r="A1328" t="s">
        <v>2823</v>
      </c>
      <c r="B1328" t="s">
        <v>2824</v>
      </c>
      <c r="C1328" t="s">
        <v>3127</v>
      </c>
      <c r="D1328" t="s">
        <v>261</v>
      </c>
      <c r="E1328">
        <v>1339.009740576</v>
      </c>
      <c r="F1328">
        <v>24.16</v>
      </c>
      <c r="G1328">
        <v>-46.364019815663397</v>
      </c>
      <c r="H1328">
        <v>-10.1946289460482</v>
      </c>
      <c r="I1328">
        <v>-29.365343202100799</v>
      </c>
      <c r="J1328">
        <v>-0.81955027274476699</v>
      </c>
      <c r="K1328">
        <v>26.831613438822998</v>
      </c>
      <c r="L1328">
        <v>30.072531395627401</v>
      </c>
      <c r="M1328">
        <v>30.7577868688508</v>
      </c>
      <c r="N1328">
        <v>0.82714962009050697</v>
      </c>
      <c r="O1328">
        <v>89.569536423841001</v>
      </c>
      <c r="P1328">
        <v>9.8681218735789002</v>
      </c>
      <c r="Q1328">
        <v>-3.6910211364968998E-2</v>
      </c>
    </row>
    <row r="1329" spans="1:17" hidden="1" x14ac:dyDescent="0.3">
      <c r="A1329" t="s">
        <v>2825</v>
      </c>
      <c r="B1329" t="s">
        <v>2826</v>
      </c>
      <c r="C1329" t="s">
        <v>3127</v>
      </c>
      <c r="D1329" t="s">
        <v>128</v>
      </c>
      <c r="E1329">
        <v>1338.8026412719901</v>
      </c>
      <c r="F1329">
        <v>23.72</v>
      </c>
      <c r="G1329">
        <v>-28.743458886424801</v>
      </c>
      <c r="H1329">
        <v>-3.3628369216324598</v>
      </c>
      <c r="I1329">
        <v>-29.136721479817201</v>
      </c>
      <c r="J1329">
        <v>-2.18886668795923</v>
      </c>
      <c r="K1329">
        <v>25.300906007731399</v>
      </c>
      <c r="L1329">
        <v>27.2571367762717</v>
      </c>
      <c r="M1329">
        <v>35.840369818714102</v>
      </c>
      <c r="N1329">
        <v>1.02829003761792</v>
      </c>
      <c r="O1329">
        <v>66.104553119730099</v>
      </c>
      <c r="P1329">
        <v>15.707317073170699</v>
      </c>
      <c r="Q1329">
        <v>0.19147686816406401</v>
      </c>
    </row>
    <row r="1330" spans="1:17" hidden="1" x14ac:dyDescent="0.3">
      <c r="A1330" t="s">
        <v>2827</v>
      </c>
      <c r="B1330" t="s">
        <v>2828</v>
      </c>
      <c r="C1330" t="s">
        <v>3127</v>
      </c>
      <c r="D1330" t="s">
        <v>120</v>
      </c>
      <c r="E1330">
        <v>1338.5116665</v>
      </c>
      <c r="F1330">
        <v>482.55</v>
      </c>
      <c r="G1330">
        <v>46.443666174875297</v>
      </c>
      <c r="H1330">
        <v>-17.839708624362299</v>
      </c>
      <c r="I1330">
        <v>-22.144006071945199</v>
      </c>
      <c r="J1330">
        <v>-6.3990808667292196</v>
      </c>
      <c r="K1330">
        <v>531.08341084825497</v>
      </c>
      <c r="L1330">
        <v>507.73979793292398</v>
      </c>
      <c r="M1330">
        <v>21.773003598799999</v>
      </c>
      <c r="N1330">
        <v>0.61737169348934595</v>
      </c>
      <c r="O1330">
        <v>39.467412703346703</v>
      </c>
      <c r="P1330">
        <v>83.898628048780495</v>
      </c>
      <c r="Q1330">
        <v>0.121607369829429</v>
      </c>
    </row>
    <row r="1331" spans="1:17" hidden="1" x14ac:dyDescent="0.3">
      <c r="A1331" t="s">
        <v>2829</v>
      </c>
      <c r="B1331" t="s">
        <v>2830</v>
      </c>
      <c r="C1331" t="s">
        <v>3127</v>
      </c>
      <c r="D1331" t="s">
        <v>137</v>
      </c>
      <c r="E1331">
        <v>1335.041169264</v>
      </c>
      <c r="F1331">
        <v>144.18</v>
      </c>
      <c r="G1331">
        <v>18.6169244170502</v>
      </c>
      <c r="H1331">
        <v>-11.1984699421853</v>
      </c>
      <c r="I1331">
        <v>-26.838724944245499</v>
      </c>
      <c r="J1331">
        <v>-8.4993232936475496E-2</v>
      </c>
      <c r="K1331">
        <v>159.89067748705699</v>
      </c>
      <c r="L1331">
        <v>164.41484584618999</v>
      </c>
      <c r="M1331">
        <v>31.8622091370992</v>
      </c>
      <c r="N1331">
        <v>0.56186975139124895</v>
      </c>
      <c r="O1331">
        <v>85.566652795117193</v>
      </c>
      <c r="P1331">
        <v>49.8752598752598</v>
      </c>
      <c r="Q1331">
        <v>7.1482191181917995E-2</v>
      </c>
    </row>
    <row r="1332" spans="1:17" hidden="1" x14ac:dyDescent="0.3">
      <c r="A1332" t="s">
        <v>2831</v>
      </c>
      <c r="B1332" t="s">
        <v>2832</v>
      </c>
      <c r="C1332" t="s">
        <v>3127</v>
      </c>
      <c r="D1332" t="s">
        <v>120</v>
      </c>
      <c r="E1332">
        <v>1330.5705629700001</v>
      </c>
      <c r="F1332">
        <v>11.11</v>
      </c>
      <c r="G1332">
        <v>-3.0326171886571802</v>
      </c>
      <c r="H1332">
        <v>-10.381643766090599</v>
      </c>
      <c r="I1332">
        <v>-28.8854415962983</v>
      </c>
      <c r="J1332">
        <v>-3.0639811546489599</v>
      </c>
      <c r="K1332">
        <v>12.425965465858299</v>
      </c>
      <c r="L1332">
        <v>13.077383355750399</v>
      </c>
      <c r="M1332">
        <v>32.9000545595608</v>
      </c>
      <c r="N1332">
        <v>0.60631801278438902</v>
      </c>
      <c r="O1332">
        <v>65.616561656165601</v>
      </c>
      <c r="P1332">
        <v>35.487804878048699</v>
      </c>
      <c r="Q1332">
        <v>3.0216569209556E-2</v>
      </c>
    </row>
    <row r="1333" spans="1:17" hidden="1" x14ac:dyDescent="0.3">
      <c r="A1333" t="s">
        <v>2833</v>
      </c>
      <c r="B1333" t="s">
        <v>2834</v>
      </c>
      <c r="C1333" t="s">
        <v>3127</v>
      </c>
      <c r="D1333" t="s">
        <v>75</v>
      </c>
      <c r="E1333">
        <v>1330.4894359770001</v>
      </c>
      <c r="F1333">
        <v>119.73</v>
      </c>
      <c r="G1333">
        <v>20.247734542416001</v>
      </c>
      <c r="H1333">
        <v>0.574116144435042</v>
      </c>
      <c r="I1333">
        <v>-10.298718630438399</v>
      </c>
      <c r="J1333">
        <v>-2.5382735557313798</v>
      </c>
      <c r="K1333">
        <v>120.57298561770401</v>
      </c>
      <c r="L1333">
        <v>115.565376131747</v>
      </c>
      <c r="M1333">
        <v>49.970608254601302</v>
      </c>
      <c r="N1333">
        <v>3.1004955537946999</v>
      </c>
      <c r="O1333">
        <v>24.329741919318401</v>
      </c>
      <c r="P1333">
        <v>55.797007156798898</v>
      </c>
    </row>
    <row r="1334" spans="1:17" hidden="1" x14ac:dyDescent="0.3">
      <c r="A1334" t="s">
        <v>2835</v>
      </c>
      <c r="B1334" t="s">
        <v>2836</v>
      </c>
      <c r="C1334" t="s">
        <v>3127</v>
      </c>
      <c r="D1334" t="s">
        <v>2837</v>
      </c>
      <c r="E1334">
        <v>1330.3844251200001</v>
      </c>
      <c r="F1334">
        <v>535.20000000000005</v>
      </c>
      <c r="G1334">
        <v>121.243608613904</v>
      </c>
      <c r="H1334">
        <v>8.2503542529911904</v>
      </c>
      <c r="I1334">
        <v>140.730536177419</v>
      </c>
      <c r="J1334">
        <v>3.9950698562151299</v>
      </c>
      <c r="K1334">
        <v>443.86112585256501</v>
      </c>
      <c r="M1334">
        <v>51.010327854605499</v>
      </c>
      <c r="O1334">
        <v>10.267189835575399</v>
      </c>
      <c r="P1334">
        <v>160.81871345029199</v>
      </c>
    </row>
    <row r="1335" spans="1:17" hidden="1" x14ac:dyDescent="0.3">
      <c r="A1335" t="s">
        <v>2838</v>
      </c>
      <c r="B1335" t="s">
        <v>2839</v>
      </c>
      <c r="C1335" t="s">
        <v>3127</v>
      </c>
      <c r="D1335" t="s">
        <v>397</v>
      </c>
      <c r="E1335">
        <v>1329.54602456</v>
      </c>
      <c r="F1335">
        <v>4165.8500000000004</v>
      </c>
      <c r="G1335">
        <v>20.2761445509175</v>
      </c>
      <c r="H1335">
        <v>-0.84909581961442804</v>
      </c>
      <c r="I1335">
        <v>28.281394042462399</v>
      </c>
      <c r="J1335">
        <v>-12.8333649843043</v>
      </c>
      <c r="K1335">
        <v>4139.5259291058001</v>
      </c>
      <c r="L1335">
        <v>3680.81222811309</v>
      </c>
      <c r="M1335">
        <v>41.435575631477001</v>
      </c>
      <c r="N1335">
        <v>2.6178829207521801</v>
      </c>
      <c r="O1335">
        <v>31.521778268540601</v>
      </c>
      <c r="P1335">
        <v>71.7876288659794</v>
      </c>
      <c r="Q1335">
        <v>1.2527374521461E-2</v>
      </c>
    </row>
    <row r="1336" spans="1:17" hidden="1" x14ac:dyDescent="0.3">
      <c r="A1336" t="s">
        <v>2840</v>
      </c>
      <c r="B1336" t="s">
        <v>2841</v>
      </c>
      <c r="C1336" t="s">
        <v>3127</v>
      </c>
      <c r="D1336" t="s">
        <v>51</v>
      </c>
      <c r="E1336">
        <v>1326.489571134</v>
      </c>
      <c r="F1336">
        <v>125.97</v>
      </c>
      <c r="G1336">
        <v>22.619273683475601</v>
      </c>
      <c r="H1336">
        <v>-1.0716379824006199</v>
      </c>
      <c r="I1336">
        <v>-5.7622921092777704</v>
      </c>
      <c r="J1336">
        <v>-0.19791789162915699</v>
      </c>
      <c r="K1336">
        <v>125.641011456369</v>
      </c>
      <c r="L1336">
        <v>117.50461762421</v>
      </c>
      <c r="M1336">
        <v>48.8956542133254</v>
      </c>
      <c r="N1336">
        <v>1.16134965223745</v>
      </c>
      <c r="O1336">
        <v>18.758434547908202</v>
      </c>
      <c r="P1336">
        <v>52.783505154639101</v>
      </c>
      <c r="Q1336">
        <v>1.4611455359912999E-2</v>
      </c>
    </row>
    <row r="1337" spans="1:17" hidden="1" x14ac:dyDescent="0.3">
      <c r="A1337" t="s">
        <v>2842</v>
      </c>
      <c r="B1337" t="s">
        <v>2843</v>
      </c>
      <c r="C1337" t="s">
        <v>3127</v>
      </c>
      <c r="D1337" t="s">
        <v>240</v>
      </c>
      <c r="E1337">
        <v>1319.422542025</v>
      </c>
      <c r="F1337">
        <v>836.15</v>
      </c>
      <c r="G1337">
        <v>-2.5448904974526498</v>
      </c>
      <c r="H1337">
        <v>17.2009906296278</v>
      </c>
      <c r="I1337">
        <v>55.137874066957899</v>
      </c>
      <c r="J1337">
        <v>3.8562227484339702</v>
      </c>
      <c r="K1337">
        <v>762.956951953871</v>
      </c>
      <c r="L1337">
        <v>678.489665748324</v>
      </c>
      <c r="M1337">
        <v>53.149753289603296</v>
      </c>
      <c r="N1337">
        <v>0.92817058903824001</v>
      </c>
      <c r="O1337">
        <v>14.805955869162201</v>
      </c>
      <c r="P1337">
        <v>92.639096878239798</v>
      </c>
      <c r="Q1337">
        <v>0.20286717683952199</v>
      </c>
    </row>
    <row r="1338" spans="1:17" hidden="1" x14ac:dyDescent="0.3">
      <c r="A1338" t="s">
        <v>2844</v>
      </c>
      <c r="B1338" t="s">
        <v>2845</v>
      </c>
      <c r="C1338" t="s">
        <v>3127</v>
      </c>
      <c r="D1338" t="s">
        <v>160</v>
      </c>
      <c r="E1338">
        <v>1318.736685825</v>
      </c>
      <c r="F1338">
        <v>1075.45</v>
      </c>
      <c r="G1338">
        <v>-38.124635457248303</v>
      </c>
      <c r="H1338">
        <v>-11.9609706891675</v>
      </c>
      <c r="I1338">
        <v>-17.9654821231474</v>
      </c>
      <c r="J1338">
        <v>-6.9980937280501996</v>
      </c>
      <c r="K1338">
        <v>1187.39720476056</v>
      </c>
      <c r="L1338">
        <v>1180.6154591982499</v>
      </c>
      <c r="M1338">
        <v>27.9110489387275</v>
      </c>
      <c r="N1338">
        <v>0.91706119100151895</v>
      </c>
      <c r="O1338">
        <v>46.450323120554103</v>
      </c>
      <c r="P1338">
        <v>19.514363505028602</v>
      </c>
      <c r="Q1338">
        <v>-4.5437871162232003E-2</v>
      </c>
    </row>
    <row r="1339" spans="1:17" hidden="1" x14ac:dyDescent="0.3">
      <c r="A1339" t="s">
        <v>2846</v>
      </c>
      <c r="B1339" t="s">
        <v>2847</v>
      </c>
      <c r="C1339" t="s">
        <v>3127</v>
      </c>
      <c r="D1339" t="s">
        <v>294</v>
      </c>
      <c r="E1339">
        <v>1310.9445375</v>
      </c>
      <c r="F1339">
        <v>352.95</v>
      </c>
      <c r="G1339">
        <v>242.52026443317001</v>
      </c>
      <c r="H1339">
        <v>6.9565144514529296</v>
      </c>
      <c r="I1339">
        <v>89.934716146622904</v>
      </c>
      <c r="J1339">
        <v>17.193366345868899</v>
      </c>
      <c r="K1339">
        <v>320.73457963046502</v>
      </c>
      <c r="L1339">
        <v>252.846691850041</v>
      </c>
      <c r="M1339">
        <v>67.655107740679796</v>
      </c>
      <c r="N1339">
        <v>0.51604901843262696</v>
      </c>
      <c r="O1339">
        <v>17.212069698257501</v>
      </c>
      <c r="P1339">
        <v>351.36198584398102</v>
      </c>
    </row>
    <row r="1340" spans="1:17" hidden="1" x14ac:dyDescent="0.3">
      <c r="A1340" t="s">
        <v>2848</v>
      </c>
      <c r="B1340" t="s">
        <v>2849</v>
      </c>
      <c r="C1340" t="s">
        <v>3127</v>
      </c>
      <c r="D1340" t="s">
        <v>200</v>
      </c>
      <c r="E1340">
        <v>1308.4000000000001</v>
      </c>
      <c r="F1340">
        <v>130.84</v>
      </c>
      <c r="G1340">
        <v>120.871219290995</v>
      </c>
      <c r="H1340">
        <v>11.9771129271312</v>
      </c>
      <c r="I1340">
        <v>47.989476659889903</v>
      </c>
      <c r="J1340">
        <v>-4.0328384679478901</v>
      </c>
      <c r="K1340">
        <v>122.55928301444401</v>
      </c>
      <c r="L1340">
        <v>99.991079238213104</v>
      </c>
      <c r="M1340">
        <v>42.129451128967503</v>
      </c>
      <c r="N1340">
        <v>0.63194807506491602</v>
      </c>
      <c r="O1340">
        <v>11.357383063283301</v>
      </c>
      <c r="P1340">
        <v>153.075435203094</v>
      </c>
      <c r="Q1340">
        <v>8.1115515737569005E-2</v>
      </c>
    </row>
    <row r="1341" spans="1:17" hidden="1" x14ac:dyDescent="0.3">
      <c r="A1341" t="s">
        <v>2850</v>
      </c>
      <c r="B1341" t="s">
        <v>2851</v>
      </c>
      <c r="C1341" t="s">
        <v>3127</v>
      </c>
      <c r="D1341" t="s">
        <v>24</v>
      </c>
      <c r="E1341">
        <v>1308.133152675</v>
      </c>
      <c r="F1341">
        <v>290.25</v>
      </c>
      <c r="G1341">
        <v>-60.442557469913197</v>
      </c>
      <c r="H1341">
        <v>1.37861264416579</v>
      </c>
      <c r="I1341">
        <v>-25.315976691008501</v>
      </c>
      <c r="J1341">
        <v>-1.87686890658413</v>
      </c>
      <c r="K1341">
        <v>299.31747542417202</v>
      </c>
      <c r="M1341">
        <v>42.9288107641311</v>
      </c>
      <c r="N1341">
        <v>0.57375274134565402</v>
      </c>
      <c r="O1341">
        <v>61.584840654608101</v>
      </c>
      <c r="P1341">
        <v>4.0322580645161201</v>
      </c>
    </row>
    <row r="1342" spans="1:17" hidden="1" x14ac:dyDescent="0.3">
      <c r="A1342" t="s">
        <v>2852</v>
      </c>
      <c r="B1342" t="s">
        <v>2853</v>
      </c>
      <c r="C1342" t="s">
        <v>3127</v>
      </c>
      <c r="D1342" t="s">
        <v>409</v>
      </c>
      <c r="E1342">
        <v>1307.982448</v>
      </c>
      <c r="F1342">
        <v>631.9</v>
      </c>
      <c r="G1342">
        <v>250.08703594233501</v>
      </c>
      <c r="H1342">
        <v>47.695279310832397</v>
      </c>
      <c r="I1342">
        <v>212.35061960242501</v>
      </c>
      <c r="J1342">
        <v>0.29248461890030403</v>
      </c>
      <c r="K1342">
        <v>462.21256551638203</v>
      </c>
      <c r="L1342">
        <v>277.65172886192499</v>
      </c>
      <c r="M1342">
        <v>60.1049685986181</v>
      </c>
      <c r="N1342">
        <v>0.51959125723486599</v>
      </c>
      <c r="O1342">
        <v>8.69599620193069</v>
      </c>
      <c r="P1342">
        <v>368.07407407407402</v>
      </c>
    </row>
    <row r="1343" spans="1:17" hidden="1" x14ac:dyDescent="0.3">
      <c r="A1343" t="s">
        <v>2854</v>
      </c>
      <c r="B1343" t="s">
        <v>2855</v>
      </c>
      <c r="C1343" t="s">
        <v>3127</v>
      </c>
      <c r="D1343" t="s">
        <v>250</v>
      </c>
      <c r="E1343">
        <v>1307.61553</v>
      </c>
      <c r="F1343">
        <v>80.180000000000007</v>
      </c>
      <c r="G1343">
        <v>-30.084724217995699</v>
      </c>
      <c r="H1343">
        <v>-0.208779729757954</v>
      </c>
      <c r="I1343">
        <v>-18.5512662811858</v>
      </c>
      <c r="J1343">
        <v>-1.0219827307487599</v>
      </c>
      <c r="K1343">
        <v>82.578787424040001</v>
      </c>
      <c r="L1343">
        <v>84.285604938138107</v>
      </c>
      <c r="M1343">
        <v>45.895816809145899</v>
      </c>
      <c r="N1343">
        <v>0.59180246453350105</v>
      </c>
      <c r="O1343">
        <v>30.892990770765699</v>
      </c>
      <c r="P1343">
        <v>16.202898550724601</v>
      </c>
      <c r="Q1343">
        <v>3.6527661757019998E-3</v>
      </c>
    </row>
    <row r="1344" spans="1:17" hidden="1" x14ac:dyDescent="0.3">
      <c r="A1344" t="s">
        <v>2856</v>
      </c>
      <c r="B1344" t="s">
        <v>2857</v>
      </c>
      <c r="C1344" t="s">
        <v>3127</v>
      </c>
      <c r="D1344" t="s">
        <v>473</v>
      </c>
      <c r="E1344">
        <v>1307.03814276</v>
      </c>
      <c r="F1344">
        <v>1003.8</v>
      </c>
      <c r="G1344">
        <v>-37.196273244453998</v>
      </c>
      <c r="H1344">
        <v>-14.705160195943201</v>
      </c>
      <c r="I1344">
        <v>-36.079496786397002</v>
      </c>
      <c r="J1344">
        <v>-10.0932029201053</v>
      </c>
      <c r="K1344">
        <v>1195.04363158448</v>
      </c>
      <c r="L1344">
        <v>1273.45701044062</v>
      </c>
      <c r="M1344">
        <v>17.182095403317199</v>
      </c>
      <c r="N1344">
        <v>0.89117009486930499</v>
      </c>
      <c r="O1344">
        <v>54.712094042637901</v>
      </c>
      <c r="P1344">
        <v>4.5625</v>
      </c>
      <c r="Q1344">
        <v>-8.2570376395939005E-2</v>
      </c>
    </row>
    <row r="1345" spans="1:17" hidden="1" x14ac:dyDescent="0.3">
      <c r="A1345" t="s">
        <v>2858</v>
      </c>
      <c r="B1345" t="s">
        <v>2859</v>
      </c>
      <c r="C1345" t="s">
        <v>3127</v>
      </c>
      <c r="D1345" t="s">
        <v>75</v>
      </c>
      <c r="E1345">
        <v>1306.6136801919999</v>
      </c>
      <c r="F1345">
        <v>88.64</v>
      </c>
      <c r="G1345">
        <v>-24.0969279590872</v>
      </c>
      <c r="H1345">
        <v>-2.4162409416662101</v>
      </c>
      <c r="I1345">
        <v>-28.039156876067398</v>
      </c>
      <c r="J1345">
        <v>-4.2737169237277604</v>
      </c>
      <c r="K1345">
        <v>95.061512701911596</v>
      </c>
      <c r="L1345">
        <v>99.653085273398204</v>
      </c>
      <c r="M1345">
        <v>25.2278892293537</v>
      </c>
      <c r="N1345">
        <v>0.95852525878632899</v>
      </c>
      <c r="O1345">
        <v>39.778880866426</v>
      </c>
      <c r="P1345">
        <v>4.2823529411764696</v>
      </c>
      <c r="Q1345">
        <v>-1.7226431765504001E-2</v>
      </c>
    </row>
    <row r="1346" spans="1:17" hidden="1" x14ac:dyDescent="0.3">
      <c r="A1346" t="s">
        <v>2860</v>
      </c>
      <c r="B1346" t="s">
        <v>2861</v>
      </c>
      <c r="C1346" t="s">
        <v>3127</v>
      </c>
      <c r="D1346" t="s">
        <v>278</v>
      </c>
      <c r="E1346">
        <v>1299.0340867</v>
      </c>
      <c r="F1346">
        <v>217.81</v>
      </c>
      <c r="G1346">
        <v>40.7669977370631</v>
      </c>
      <c r="H1346">
        <v>-5.5513449595743696</v>
      </c>
      <c r="I1346">
        <v>55.841253183587902</v>
      </c>
      <c r="J1346">
        <v>-3.15821585119815</v>
      </c>
      <c r="K1346">
        <v>214.62860073151199</v>
      </c>
      <c r="L1346">
        <v>173.36154371669701</v>
      </c>
      <c r="M1346">
        <v>27.281881010566401</v>
      </c>
      <c r="N1346">
        <v>0.37579772475575302</v>
      </c>
      <c r="O1346">
        <v>22.776732014140698</v>
      </c>
      <c r="P1346">
        <v>101.396208969024</v>
      </c>
      <c r="Q1346">
        <v>0.13748640685694399</v>
      </c>
    </row>
    <row r="1347" spans="1:17" hidden="1" x14ac:dyDescent="0.3">
      <c r="A1347" t="s">
        <v>2862</v>
      </c>
      <c r="B1347" t="s">
        <v>2863</v>
      </c>
      <c r="C1347" t="s">
        <v>3127</v>
      </c>
      <c r="D1347" t="s">
        <v>200</v>
      </c>
      <c r="E1347">
        <v>1298.600715</v>
      </c>
      <c r="F1347">
        <v>95.99</v>
      </c>
      <c r="G1347">
        <v>-18.703418564789501</v>
      </c>
      <c r="H1347">
        <v>-14.183657438005101</v>
      </c>
      <c r="I1347">
        <v>-38.497785855451099</v>
      </c>
      <c r="J1347">
        <v>-3.9290497398786801</v>
      </c>
      <c r="K1347">
        <v>109.26999434613499</v>
      </c>
      <c r="L1347">
        <v>114.78668034208</v>
      </c>
      <c r="M1347">
        <v>20.7858641734564</v>
      </c>
      <c r="N1347">
        <v>0.71401798606435396</v>
      </c>
      <c r="O1347">
        <v>63.558704031669897</v>
      </c>
      <c r="P1347">
        <v>16.9183922046284</v>
      </c>
      <c r="Q1347">
        <v>7.5139788891829998E-2</v>
      </c>
    </row>
    <row r="1348" spans="1:17" hidden="1" x14ac:dyDescent="0.3">
      <c r="A1348" t="s">
        <v>2864</v>
      </c>
      <c r="B1348" t="s">
        <v>2865</v>
      </c>
      <c r="C1348" t="s">
        <v>3127</v>
      </c>
      <c r="D1348" t="s">
        <v>278</v>
      </c>
      <c r="E1348">
        <v>1294.1416792949999</v>
      </c>
      <c r="F1348">
        <v>753.95</v>
      </c>
      <c r="G1348">
        <v>7.3351331602868202</v>
      </c>
      <c r="H1348">
        <v>0.93432845613160798</v>
      </c>
      <c r="I1348">
        <v>27.364115379475301</v>
      </c>
      <c r="J1348">
        <v>-1.79357409685219</v>
      </c>
      <c r="K1348">
        <v>701.59544421102805</v>
      </c>
      <c r="L1348">
        <v>614.47463659044297</v>
      </c>
      <c r="M1348">
        <v>37.160192259588598</v>
      </c>
      <c r="N1348">
        <v>0.79107454652825404</v>
      </c>
      <c r="O1348">
        <v>24.941972279328802</v>
      </c>
      <c r="P1348">
        <v>70.9637188208617</v>
      </c>
      <c r="Q1348">
        <v>7.5341131282211996E-2</v>
      </c>
    </row>
    <row r="1349" spans="1:17" hidden="1" x14ac:dyDescent="0.3">
      <c r="A1349" t="s">
        <v>2866</v>
      </c>
      <c r="B1349" t="s">
        <v>2867</v>
      </c>
      <c r="C1349" t="s">
        <v>3127</v>
      </c>
      <c r="D1349" t="s">
        <v>377</v>
      </c>
      <c r="E1349">
        <v>1292.7</v>
      </c>
      <c r="F1349">
        <v>43.09</v>
      </c>
      <c r="G1349">
        <v>-25.178529720474302</v>
      </c>
      <c r="H1349">
        <v>6.8745813565605003</v>
      </c>
      <c r="I1349">
        <v>10.0524725997253</v>
      </c>
      <c r="J1349">
        <v>-0.29774703545484499</v>
      </c>
      <c r="K1349">
        <v>43.224091701000802</v>
      </c>
      <c r="M1349">
        <v>46.181066434871298</v>
      </c>
      <c r="N1349">
        <v>1.4487218886241</v>
      </c>
      <c r="O1349">
        <v>31.2601531677883</v>
      </c>
      <c r="P1349">
        <v>43.633333333333297</v>
      </c>
    </row>
    <row r="1350" spans="1:17" hidden="1" x14ac:dyDescent="0.3">
      <c r="A1350" t="s">
        <v>2868</v>
      </c>
      <c r="B1350" t="s">
        <v>2869</v>
      </c>
      <c r="C1350" t="s">
        <v>3127</v>
      </c>
      <c r="D1350" t="s">
        <v>2870</v>
      </c>
      <c r="E1350">
        <v>1290.7983039999999</v>
      </c>
      <c r="F1350">
        <v>521.6</v>
      </c>
      <c r="G1350">
        <v>79.366664329798695</v>
      </c>
      <c r="H1350">
        <v>1.67282842215144</v>
      </c>
      <c r="I1350">
        <v>45.1700490123837</v>
      </c>
      <c r="J1350">
        <v>1.57077823164208</v>
      </c>
      <c r="K1350">
        <v>509.12463761219198</v>
      </c>
      <c r="L1350">
        <v>418.54405401034398</v>
      </c>
      <c r="M1350">
        <v>47.734120188996698</v>
      </c>
      <c r="N1350">
        <v>0.76694946670479702</v>
      </c>
      <c r="O1350">
        <v>7.1702453987729999</v>
      </c>
      <c r="P1350">
        <v>134.95495495495399</v>
      </c>
    </row>
    <row r="1351" spans="1:17" hidden="1" x14ac:dyDescent="0.3">
      <c r="A1351" t="s">
        <v>2871</v>
      </c>
      <c r="B1351" t="s">
        <v>2872</v>
      </c>
      <c r="C1351" t="s">
        <v>3127</v>
      </c>
      <c r="D1351" t="s">
        <v>160</v>
      </c>
      <c r="E1351">
        <v>1289.5841195999999</v>
      </c>
      <c r="F1351">
        <v>545.4</v>
      </c>
      <c r="G1351">
        <v>-74.577745444337907</v>
      </c>
      <c r="H1351">
        <v>0.96506986816295703</v>
      </c>
      <c r="I1351">
        <v>-19.8253863941341</v>
      </c>
      <c r="J1351">
        <v>-2.90094200930892</v>
      </c>
      <c r="K1351">
        <v>582.16141283133402</v>
      </c>
      <c r="L1351">
        <v>660.95987588881906</v>
      </c>
      <c r="M1351">
        <v>40.279063826820803</v>
      </c>
      <c r="N1351">
        <v>2.2895413356433099</v>
      </c>
      <c r="O1351">
        <v>102.59442610927699</v>
      </c>
      <c r="P1351">
        <v>20.198347107438</v>
      </c>
      <c r="Q1351">
        <v>-3.7780353139263999E-2</v>
      </c>
    </row>
    <row r="1352" spans="1:17" hidden="1" x14ac:dyDescent="0.3">
      <c r="A1352" t="s">
        <v>2873</v>
      </c>
      <c r="B1352" t="s">
        <v>2874</v>
      </c>
      <c r="C1352" t="s">
        <v>3127</v>
      </c>
      <c r="D1352" t="s">
        <v>444</v>
      </c>
      <c r="E1352">
        <v>1289.325623598</v>
      </c>
      <c r="F1352">
        <v>126.46</v>
      </c>
      <c r="G1352">
        <v>-47.851592540937602</v>
      </c>
      <c r="H1352">
        <v>-15.3368897491788</v>
      </c>
      <c r="I1352">
        <v>-28.364664977423001</v>
      </c>
      <c r="J1352">
        <v>-7.7063626686195299</v>
      </c>
      <c r="M1352">
        <v>20.478959106303002</v>
      </c>
      <c r="O1352">
        <v>39.965206389372099</v>
      </c>
      <c r="P1352">
        <v>2.39676113360323</v>
      </c>
    </row>
    <row r="1353" spans="1:17" hidden="1" x14ac:dyDescent="0.3">
      <c r="A1353" t="s">
        <v>2875</v>
      </c>
      <c r="B1353" t="s">
        <v>2876</v>
      </c>
      <c r="C1353" t="s">
        <v>3127</v>
      </c>
      <c r="D1353" t="s">
        <v>986</v>
      </c>
      <c r="E1353">
        <v>1288.7240113099999</v>
      </c>
      <c r="F1353">
        <v>197.09</v>
      </c>
      <c r="G1353">
        <v>-54.021399427668698</v>
      </c>
      <c r="H1353">
        <v>-10.9684761476828</v>
      </c>
      <c r="I1353">
        <v>-24.078495302968602</v>
      </c>
      <c r="J1353">
        <v>-2.0711254818179801</v>
      </c>
      <c r="K1353">
        <v>209.66746129855801</v>
      </c>
      <c r="L1353">
        <v>225.06110673136601</v>
      </c>
      <c r="M1353">
        <v>28.718049250667502</v>
      </c>
      <c r="N1353">
        <v>0.43971411900561802</v>
      </c>
      <c r="O1353">
        <v>44.705464508600102</v>
      </c>
      <c r="P1353">
        <v>7.8172866520787698</v>
      </c>
      <c r="Q1353">
        <v>-4.7582243988583003E-2</v>
      </c>
    </row>
    <row r="1354" spans="1:17" hidden="1" x14ac:dyDescent="0.3">
      <c r="A1354" t="s">
        <v>2877</v>
      </c>
      <c r="B1354" t="s">
        <v>2878</v>
      </c>
      <c r="C1354" t="s">
        <v>3127</v>
      </c>
      <c r="D1354" t="s">
        <v>217</v>
      </c>
      <c r="E1354">
        <v>1284.79734816</v>
      </c>
      <c r="F1354">
        <v>2107.1999999999998</v>
      </c>
      <c r="G1354">
        <v>102.927211565638</v>
      </c>
      <c r="H1354">
        <v>-5.3017253960567103</v>
      </c>
      <c r="I1354">
        <v>60.828828723942301</v>
      </c>
      <c r="J1354">
        <v>-7.8128479129175403</v>
      </c>
      <c r="K1354">
        <v>2084.8058836579698</v>
      </c>
      <c r="L1354">
        <v>1573.01600128942</v>
      </c>
      <c r="M1354">
        <v>41.064261811994001</v>
      </c>
      <c r="N1354">
        <v>0.45362180154947401</v>
      </c>
      <c r="O1354">
        <v>26.6372437357631</v>
      </c>
      <c r="P1354">
        <v>146.60035108250401</v>
      </c>
      <c r="Q1354">
        <v>0.119868501377173</v>
      </c>
    </row>
    <row r="1355" spans="1:17" hidden="1" x14ac:dyDescent="0.3">
      <c r="A1355" t="s">
        <v>2879</v>
      </c>
      <c r="B1355" t="s">
        <v>2880</v>
      </c>
      <c r="C1355" t="s">
        <v>3127</v>
      </c>
      <c r="D1355" t="s">
        <v>1391</v>
      </c>
      <c r="E1355">
        <v>1283.863171</v>
      </c>
      <c r="F1355">
        <v>286.45</v>
      </c>
      <c r="G1355">
        <v>-18.2710481855894</v>
      </c>
      <c r="H1355">
        <v>-8.7928376909956896</v>
      </c>
      <c r="I1355">
        <v>-4.95428818887655</v>
      </c>
      <c r="J1355">
        <v>-2.9034876286705402</v>
      </c>
      <c r="K1355">
        <v>304.54806839798198</v>
      </c>
      <c r="L1355">
        <v>281.91174936476</v>
      </c>
      <c r="M1355">
        <v>23.278715147580598</v>
      </c>
      <c r="N1355">
        <v>0.20590278766807901</v>
      </c>
      <c r="O1355">
        <v>39.291324838540703</v>
      </c>
      <c r="P1355">
        <v>35.693983893889097</v>
      </c>
    </row>
    <row r="1356" spans="1:17" hidden="1" x14ac:dyDescent="0.3">
      <c r="A1356" t="s">
        <v>2881</v>
      </c>
      <c r="B1356" t="s">
        <v>2882</v>
      </c>
      <c r="C1356" t="s">
        <v>3127</v>
      </c>
      <c r="D1356" t="s">
        <v>397</v>
      </c>
      <c r="E1356">
        <v>1283.8324916700001</v>
      </c>
      <c r="F1356">
        <v>31.95</v>
      </c>
      <c r="G1356">
        <v>16.428810217029799</v>
      </c>
      <c r="H1356">
        <v>-1.7695094215619001</v>
      </c>
      <c r="I1356">
        <v>-24.476642837433101</v>
      </c>
      <c r="J1356">
        <v>3.0756863852625802</v>
      </c>
      <c r="K1356">
        <v>35.1750188830787</v>
      </c>
      <c r="L1356">
        <v>35.193312579699402</v>
      </c>
      <c r="M1356">
        <v>45.96878921938</v>
      </c>
      <c r="N1356">
        <v>0.70573683703198897</v>
      </c>
      <c r="O1356">
        <v>45.539906103286398</v>
      </c>
      <c r="P1356">
        <v>44.8979591836734</v>
      </c>
      <c r="Q1356">
        <v>-3.0197269430348998E-2</v>
      </c>
    </row>
    <row r="1357" spans="1:17" hidden="1" x14ac:dyDescent="0.3">
      <c r="A1357" t="s">
        <v>2883</v>
      </c>
      <c r="B1357" t="s">
        <v>2884</v>
      </c>
      <c r="C1357" t="s">
        <v>3127</v>
      </c>
      <c r="D1357" t="s">
        <v>178</v>
      </c>
      <c r="E1357">
        <v>1282.784804352</v>
      </c>
      <c r="F1357">
        <v>237.18</v>
      </c>
      <c r="G1357">
        <v>64.030402543429602</v>
      </c>
      <c r="H1357">
        <v>66.266282625899095</v>
      </c>
      <c r="I1357">
        <v>51.075252242888098</v>
      </c>
      <c r="J1357">
        <v>10.7318532295581</v>
      </c>
      <c r="K1357">
        <v>182.57597325778599</v>
      </c>
      <c r="L1357">
        <v>150.21523677145601</v>
      </c>
      <c r="M1357">
        <v>64.838083321202703</v>
      </c>
      <c r="N1357">
        <v>0.97721358815171799</v>
      </c>
      <c r="O1357">
        <v>7.2054979340585099</v>
      </c>
      <c r="P1357">
        <v>112.908438061041</v>
      </c>
      <c r="Q1357">
        <v>0.16589100197381301</v>
      </c>
    </row>
    <row r="1358" spans="1:17" hidden="1" x14ac:dyDescent="0.3">
      <c r="A1358" t="s">
        <v>2885</v>
      </c>
      <c r="B1358" t="s">
        <v>2886</v>
      </c>
      <c r="C1358" t="s">
        <v>3127</v>
      </c>
      <c r="D1358" t="s">
        <v>267</v>
      </c>
      <c r="E1358">
        <v>1282.4030499999999</v>
      </c>
      <c r="F1358">
        <v>197.5</v>
      </c>
      <c r="G1358">
        <v>152.57834709196999</v>
      </c>
      <c r="H1358">
        <v>0.57043694008845203</v>
      </c>
      <c r="I1358">
        <v>118.94100095201</v>
      </c>
      <c r="J1358">
        <v>2.0576165492496301</v>
      </c>
      <c r="K1358">
        <v>190.72430997075799</v>
      </c>
      <c r="L1358">
        <v>143.38308946388599</v>
      </c>
      <c r="M1358">
        <v>44.5281132984178</v>
      </c>
      <c r="N1358">
        <v>1.00670018071941</v>
      </c>
      <c r="O1358">
        <v>10.5721518987341</v>
      </c>
      <c r="P1358">
        <v>209.56112852664501</v>
      </c>
      <c r="Q1358">
        <v>0.15357914607197601</v>
      </c>
    </row>
    <row r="1359" spans="1:17" hidden="1" x14ac:dyDescent="0.3">
      <c r="A1359" t="s">
        <v>2887</v>
      </c>
      <c r="B1359" t="s">
        <v>2888</v>
      </c>
      <c r="C1359" t="s">
        <v>3127</v>
      </c>
      <c r="D1359" t="s">
        <v>470</v>
      </c>
      <c r="E1359">
        <v>1282.3825497099999</v>
      </c>
      <c r="F1359">
        <v>536.15</v>
      </c>
      <c r="G1359">
        <v>21.598565420361901</v>
      </c>
      <c r="H1359">
        <v>-3.08337991678499</v>
      </c>
      <c r="I1359">
        <v>30.183436071026598</v>
      </c>
      <c r="J1359">
        <v>0.66525715583610001</v>
      </c>
      <c r="K1359">
        <v>557.24696693823296</v>
      </c>
      <c r="L1359">
        <v>477.67180773515901</v>
      </c>
      <c r="M1359">
        <v>38.175280604855502</v>
      </c>
      <c r="N1359">
        <v>0.80990971730118699</v>
      </c>
      <c r="O1359">
        <v>24.582672759488901</v>
      </c>
      <c r="P1359">
        <v>67.651657285803594</v>
      </c>
      <c r="Q1359">
        <v>0.127005116791196</v>
      </c>
    </row>
    <row r="1360" spans="1:17" hidden="1" x14ac:dyDescent="0.3">
      <c r="A1360" t="s">
        <v>2889</v>
      </c>
      <c r="B1360" t="s">
        <v>2890</v>
      </c>
      <c r="C1360" t="s">
        <v>3127</v>
      </c>
      <c r="D1360" t="s">
        <v>508</v>
      </c>
      <c r="E1360">
        <v>1282.1553899999999</v>
      </c>
      <c r="F1360">
        <v>565.1</v>
      </c>
      <c r="G1360">
        <v>1327.77666196259</v>
      </c>
      <c r="H1360">
        <v>47.396046574259501</v>
      </c>
      <c r="I1360">
        <v>680.90521681230098</v>
      </c>
      <c r="J1360">
        <v>8.6108056011787806</v>
      </c>
      <c r="K1360">
        <v>386.39875823172298</v>
      </c>
      <c r="L1360">
        <v>202.89909189122301</v>
      </c>
      <c r="M1360">
        <v>98.839737644875299</v>
      </c>
      <c r="N1360">
        <v>0.83160392366802205</v>
      </c>
      <c r="O1360">
        <v>0</v>
      </c>
      <c r="P1360">
        <v>1463.6413945766401</v>
      </c>
    </row>
    <row r="1361" spans="1:17" hidden="1" x14ac:dyDescent="0.3">
      <c r="A1361" t="s">
        <v>2891</v>
      </c>
      <c r="B1361" t="s">
        <v>2892</v>
      </c>
      <c r="C1361" t="s">
        <v>3127</v>
      </c>
      <c r="D1361" t="s">
        <v>311</v>
      </c>
      <c r="E1361">
        <v>1276.9378019999999</v>
      </c>
      <c r="F1361">
        <v>60.9</v>
      </c>
      <c r="G1361">
        <v>111.516432171068</v>
      </c>
      <c r="H1361">
        <v>-5.4158318002786503</v>
      </c>
      <c r="I1361">
        <v>116.052781758452</v>
      </c>
      <c r="J1361">
        <v>2.5000223353173898</v>
      </c>
      <c r="K1361">
        <v>53.2192528687562</v>
      </c>
      <c r="L1361">
        <v>37.120683626049903</v>
      </c>
      <c r="M1361">
        <v>46.9144557338198</v>
      </c>
      <c r="N1361">
        <v>0.97033677693035902</v>
      </c>
      <c r="O1361">
        <v>17.8981937602627</v>
      </c>
      <c r="P1361">
        <v>305.05487196541401</v>
      </c>
    </row>
    <row r="1362" spans="1:17" hidden="1" x14ac:dyDescent="0.3">
      <c r="A1362" t="s">
        <v>2893</v>
      </c>
      <c r="B1362" t="s">
        <v>2894</v>
      </c>
      <c r="C1362" t="s">
        <v>3127</v>
      </c>
      <c r="D1362" t="s">
        <v>21</v>
      </c>
      <c r="E1362">
        <v>1273.981591475</v>
      </c>
      <c r="F1362">
        <v>200.25</v>
      </c>
      <c r="G1362">
        <v>31.951302215262</v>
      </c>
      <c r="H1362">
        <v>-5.3190191699539504</v>
      </c>
      <c r="I1362">
        <v>21.139788289938998</v>
      </c>
      <c r="J1362">
        <v>8.0359949276280105</v>
      </c>
      <c r="K1362">
        <v>201.15362911276799</v>
      </c>
      <c r="L1362">
        <v>174.66863959075101</v>
      </c>
      <c r="M1362">
        <v>53.056094356572402</v>
      </c>
      <c r="N1362">
        <v>0.203207360646043</v>
      </c>
      <c r="O1362">
        <v>24.794007490636702</v>
      </c>
      <c r="P1362">
        <v>61.557079467527203</v>
      </c>
      <c r="Q1362">
        <v>9.6514214480463004E-2</v>
      </c>
    </row>
    <row r="1363" spans="1:17" hidden="1" x14ac:dyDescent="0.3">
      <c r="A1363" t="s">
        <v>2895</v>
      </c>
      <c r="B1363" t="s">
        <v>2896</v>
      </c>
      <c r="C1363" t="s">
        <v>3127</v>
      </c>
      <c r="D1363" t="s">
        <v>986</v>
      </c>
      <c r="E1363">
        <v>1271.3698542</v>
      </c>
      <c r="F1363">
        <v>635.1</v>
      </c>
      <c r="G1363">
        <v>-39.5425232155172</v>
      </c>
      <c r="H1363">
        <v>-18.891112031374199</v>
      </c>
      <c r="I1363">
        <v>-2.48722125358218</v>
      </c>
      <c r="J1363">
        <v>-0.616899312137553</v>
      </c>
      <c r="K1363">
        <v>692.43989347469005</v>
      </c>
      <c r="L1363">
        <v>653.766618006405</v>
      </c>
      <c r="M1363">
        <v>28.7005612416975</v>
      </c>
      <c r="N1363">
        <v>0.54184538256283898</v>
      </c>
      <c r="O1363">
        <v>34.624468587624001</v>
      </c>
      <c r="P1363">
        <v>32.436659368157599</v>
      </c>
      <c r="Q1363">
        <v>3.5347745024230999E-2</v>
      </c>
    </row>
    <row r="1364" spans="1:17" hidden="1" x14ac:dyDescent="0.3">
      <c r="A1364" t="s">
        <v>2897</v>
      </c>
      <c r="B1364" t="s">
        <v>2898</v>
      </c>
      <c r="C1364" t="s">
        <v>3127</v>
      </c>
      <c r="D1364" t="s">
        <v>88</v>
      </c>
      <c r="E1364">
        <v>1270.379682</v>
      </c>
      <c r="F1364">
        <v>793.65</v>
      </c>
      <c r="G1364">
        <v>-30.380110035093999</v>
      </c>
      <c r="H1364">
        <v>-2.3133158456806902</v>
      </c>
      <c r="I1364">
        <v>-9.0468218360660604</v>
      </c>
      <c r="J1364">
        <v>0.51376852929541506</v>
      </c>
      <c r="K1364">
        <v>826.91059664963996</v>
      </c>
      <c r="L1364">
        <v>818.89169973700598</v>
      </c>
      <c r="M1364">
        <v>37.735522554238599</v>
      </c>
      <c r="N1364">
        <v>0.30850190252836901</v>
      </c>
      <c r="O1364">
        <v>31.8465318465318</v>
      </c>
      <c r="P1364">
        <v>13.7278784839148</v>
      </c>
      <c r="Q1364">
        <v>-7.2720260260148994E-2</v>
      </c>
    </row>
    <row r="1365" spans="1:17" hidden="1" x14ac:dyDescent="0.3">
      <c r="A1365" t="s">
        <v>2899</v>
      </c>
      <c r="B1365" t="s">
        <v>2900</v>
      </c>
      <c r="C1365" t="s">
        <v>3127</v>
      </c>
      <c r="D1365" t="s">
        <v>267</v>
      </c>
      <c r="E1365">
        <v>1265.9806369339999</v>
      </c>
      <c r="F1365">
        <v>338.26</v>
      </c>
      <c r="G1365">
        <v>39.324420413394897</v>
      </c>
      <c r="H1365">
        <v>72.186235383183899</v>
      </c>
      <c r="I1365">
        <v>58.811347976909502</v>
      </c>
      <c r="J1365">
        <v>-29.646316442271502</v>
      </c>
      <c r="M1365">
        <v>46.440260224749402</v>
      </c>
      <c r="O1365">
        <v>44.847158990125898</v>
      </c>
      <c r="P1365">
        <v>75.218855218855197</v>
      </c>
    </row>
    <row r="1366" spans="1:17" hidden="1" x14ac:dyDescent="0.3">
      <c r="A1366" t="s">
        <v>2901</v>
      </c>
      <c r="B1366" t="s">
        <v>2902</v>
      </c>
      <c r="C1366" t="s">
        <v>3127</v>
      </c>
      <c r="D1366" t="s">
        <v>200</v>
      </c>
      <c r="E1366">
        <v>1263.1857461249999</v>
      </c>
      <c r="F1366">
        <v>702.75</v>
      </c>
      <c r="G1366">
        <v>-8.6491138173403108</v>
      </c>
      <c r="H1366">
        <v>3.8809935965467299</v>
      </c>
      <c r="I1366">
        <v>-5.5581373789574897</v>
      </c>
      <c r="J1366">
        <v>1.16447237868609</v>
      </c>
      <c r="K1366">
        <v>686.46466988628094</v>
      </c>
      <c r="L1366">
        <v>644.87945663985897</v>
      </c>
      <c r="M1366">
        <v>45.685828112830102</v>
      </c>
      <c r="N1366">
        <v>0.37590641276104803</v>
      </c>
      <c r="O1366">
        <v>8.1465670579864806</v>
      </c>
      <c r="P1366">
        <v>43.389104264435801</v>
      </c>
      <c r="Q1366">
        <v>6.8809951491832E-2</v>
      </c>
    </row>
    <row r="1367" spans="1:17" hidden="1" x14ac:dyDescent="0.3">
      <c r="A1367" t="s">
        <v>2903</v>
      </c>
      <c r="B1367" t="s">
        <v>2904</v>
      </c>
      <c r="C1367" t="s">
        <v>3127</v>
      </c>
      <c r="D1367" t="s">
        <v>163</v>
      </c>
      <c r="E1367">
        <v>1260.1405831540001</v>
      </c>
      <c r="F1367">
        <v>189.74</v>
      </c>
      <c r="G1367">
        <v>41.117118346280698</v>
      </c>
      <c r="H1367">
        <v>1.0248519082812599</v>
      </c>
      <c r="I1367">
        <v>27.752066566564</v>
      </c>
      <c r="J1367">
        <v>5.7752894218525501</v>
      </c>
      <c r="K1367">
        <v>192.944767862182</v>
      </c>
      <c r="L1367">
        <v>174.67767878252701</v>
      </c>
      <c r="M1367">
        <v>54.934881373924803</v>
      </c>
      <c r="N1367">
        <v>0.56171439725190997</v>
      </c>
      <c r="O1367">
        <v>34.283756719721701</v>
      </c>
      <c r="P1367">
        <v>96.927867151011895</v>
      </c>
      <c r="Q1367">
        <v>0.17827668393239199</v>
      </c>
    </row>
    <row r="1368" spans="1:17" hidden="1" x14ac:dyDescent="0.3">
      <c r="A1368" t="s">
        <v>2905</v>
      </c>
      <c r="B1368" t="s">
        <v>2906</v>
      </c>
      <c r="C1368" t="s">
        <v>3127</v>
      </c>
      <c r="D1368" t="s">
        <v>261</v>
      </c>
      <c r="E1368">
        <v>1258.7163893100001</v>
      </c>
      <c r="F1368">
        <v>751.05</v>
      </c>
      <c r="G1368">
        <v>-1.69893729870914</v>
      </c>
      <c r="H1368">
        <v>-1.8015521213601799</v>
      </c>
      <c r="I1368">
        <v>34.497231689306098</v>
      </c>
      <c r="J1368">
        <v>4.6144080426352003</v>
      </c>
      <c r="K1368">
        <v>747.581259824266</v>
      </c>
      <c r="L1368">
        <v>634.62677308886396</v>
      </c>
      <c r="M1368">
        <v>47.387426958616601</v>
      </c>
      <c r="N1368">
        <v>0.66271060274058702</v>
      </c>
      <c r="O1368">
        <v>34.505026296518203</v>
      </c>
      <c r="P1368">
        <v>124.19402985074601</v>
      </c>
      <c r="Q1368">
        <v>0.181385329195421</v>
      </c>
    </row>
    <row r="1369" spans="1:17" hidden="1" x14ac:dyDescent="0.3">
      <c r="A1369" t="s">
        <v>2907</v>
      </c>
      <c r="B1369" t="s">
        <v>2908</v>
      </c>
      <c r="C1369" t="s">
        <v>3127</v>
      </c>
      <c r="D1369" t="s">
        <v>473</v>
      </c>
      <c r="E1369">
        <v>1257.72717302</v>
      </c>
      <c r="F1369">
        <v>544.9</v>
      </c>
      <c r="G1369">
        <v>-2.2039617694834202</v>
      </c>
      <c r="H1369">
        <v>-4.5138807634446103E-2</v>
      </c>
      <c r="I1369">
        <v>26.3999565720157</v>
      </c>
      <c r="J1369">
        <v>2.8230256879903801E-2</v>
      </c>
      <c r="K1369">
        <v>549.65016553034297</v>
      </c>
      <c r="L1369">
        <v>502.102832077161</v>
      </c>
      <c r="M1369">
        <v>35.3009053719991</v>
      </c>
      <c r="N1369">
        <v>0.531244953118581</v>
      </c>
      <c r="O1369">
        <v>34.685263351073601</v>
      </c>
      <c r="P1369">
        <v>53.926553672316302</v>
      </c>
      <c r="Q1369">
        <v>-7.4219696933010004E-3</v>
      </c>
    </row>
    <row r="1370" spans="1:17" hidden="1" x14ac:dyDescent="0.3">
      <c r="A1370" t="s">
        <v>2909</v>
      </c>
      <c r="B1370" t="s">
        <v>2910</v>
      </c>
      <c r="C1370" t="s">
        <v>3127</v>
      </c>
      <c r="D1370" t="s">
        <v>473</v>
      </c>
      <c r="E1370">
        <v>1256.6470463819901</v>
      </c>
      <c r="F1370">
        <v>202.02</v>
      </c>
      <c r="G1370">
        <v>-27.747404062365</v>
      </c>
      <c r="H1370">
        <v>-5.7656348284242602</v>
      </c>
      <c r="I1370">
        <v>-12.767858041802301</v>
      </c>
      <c r="J1370">
        <v>-1.19385030221721</v>
      </c>
      <c r="K1370">
        <v>216.14903501418499</v>
      </c>
      <c r="L1370">
        <v>208.82449015064299</v>
      </c>
      <c r="M1370">
        <v>44.0230956966953</v>
      </c>
      <c r="N1370">
        <v>0.89406118308656501</v>
      </c>
      <c r="O1370">
        <v>30.442530442530401</v>
      </c>
      <c r="P1370">
        <v>26.341463414634099</v>
      </c>
      <c r="Q1370">
        <v>-1.1425806423009E-2</v>
      </c>
    </row>
    <row r="1371" spans="1:17" hidden="1" x14ac:dyDescent="0.3">
      <c r="A1371" t="s">
        <v>2911</v>
      </c>
      <c r="B1371" t="s">
        <v>2912</v>
      </c>
      <c r="C1371" t="s">
        <v>3127</v>
      </c>
      <c r="D1371" t="s">
        <v>594</v>
      </c>
      <c r="E1371">
        <v>1255.31633805</v>
      </c>
      <c r="F1371">
        <v>574.5</v>
      </c>
      <c r="G1371">
        <v>1.0126888025328999</v>
      </c>
      <c r="H1371">
        <v>-9.0883027787197701</v>
      </c>
      <c r="I1371">
        <v>13.8432358643119</v>
      </c>
      <c r="J1371">
        <v>2.97471488916714</v>
      </c>
      <c r="K1371">
        <v>645.70941587500295</v>
      </c>
      <c r="L1371">
        <v>586.69419604438804</v>
      </c>
      <c r="M1371">
        <v>36.640719812286498</v>
      </c>
      <c r="N1371">
        <v>0.389756078709871</v>
      </c>
      <c r="O1371">
        <v>50.5483028720626</v>
      </c>
      <c r="P1371">
        <v>52.084712111184601</v>
      </c>
      <c r="Q1371">
        <v>2.1355316893884001E-2</v>
      </c>
    </row>
    <row r="1372" spans="1:17" hidden="1" x14ac:dyDescent="0.3">
      <c r="A1372" t="s">
        <v>2913</v>
      </c>
      <c r="B1372" t="s">
        <v>2914</v>
      </c>
      <c r="C1372" t="s">
        <v>3127</v>
      </c>
      <c r="D1372" t="s">
        <v>630</v>
      </c>
      <c r="E1372">
        <v>1252.10821736</v>
      </c>
      <c r="F1372">
        <v>20.02</v>
      </c>
      <c r="G1372">
        <v>24.499971265718901</v>
      </c>
      <c r="H1372">
        <v>-9.2691967104819302</v>
      </c>
      <c r="I1372">
        <v>71.070232162566796</v>
      </c>
      <c r="J1372">
        <v>-2.5523394787499898</v>
      </c>
      <c r="K1372">
        <v>18.236978493654998</v>
      </c>
      <c r="L1372">
        <v>15.1177468620645</v>
      </c>
      <c r="M1372">
        <v>38.577634805277299</v>
      </c>
      <c r="N1372">
        <v>0.38145387225949101</v>
      </c>
      <c r="O1372">
        <v>31.618381618381601</v>
      </c>
      <c r="P1372">
        <v>100.19999999999899</v>
      </c>
      <c r="Q1372">
        <v>5.6211790646892003E-2</v>
      </c>
    </row>
    <row r="1373" spans="1:17" hidden="1" x14ac:dyDescent="0.3">
      <c r="A1373" t="s">
        <v>2915</v>
      </c>
      <c r="B1373" t="s">
        <v>2916</v>
      </c>
      <c r="C1373" t="s">
        <v>3127</v>
      </c>
      <c r="D1373" t="s">
        <v>1005</v>
      </c>
      <c r="E1373">
        <v>1249.1856519999999</v>
      </c>
      <c r="F1373">
        <v>82.03</v>
      </c>
      <c r="G1373">
        <v>-29.974752272985601</v>
      </c>
      <c r="H1373">
        <v>0.54265135581754798</v>
      </c>
      <c r="I1373">
        <v>-13.6625758603557</v>
      </c>
      <c r="J1373">
        <v>1.69894225838608</v>
      </c>
      <c r="K1373">
        <v>86.027207211100205</v>
      </c>
      <c r="L1373">
        <v>88.278121446991193</v>
      </c>
      <c r="M1373">
        <v>48.774920662643197</v>
      </c>
      <c r="N1373">
        <v>0.22434820378770401</v>
      </c>
      <c r="O1373">
        <v>40.985005485797799</v>
      </c>
      <c r="P1373">
        <v>10.851351351351299</v>
      </c>
      <c r="Q1373">
        <v>-1.4987871980776E-2</v>
      </c>
    </row>
    <row r="1374" spans="1:17" hidden="1" x14ac:dyDescent="0.3">
      <c r="A1374" t="s">
        <v>2917</v>
      </c>
      <c r="B1374" t="s">
        <v>2918</v>
      </c>
      <c r="C1374" t="s">
        <v>3127</v>
      </c>
      <c r="D1374" t="s">
        <v>264</v>
      </c>
      <c r="E1374">
        <v>1246.6604690090001</v>
      </c>
      <c r="F1374">
        <v>18.91</v>
      </c>
      <c r="G1374">
        <v>-36.0341652804657</v>
      </c>
      <c r="H1374">
        <v>8.4825375588415692</v>
      </c>
      <c r="I1374">
        <v>-40.144053551718798</v>
      </c>
      <c r="J1374">
        <v>2.9994984652371701</v>
      </c>
      <c r="K1374">
        <v>19.0858900218008</v>
      </c>
      <c r="L1374">
        <v>22.228265863350799</v>
      </c>
      <c r="M1374">
        <v>50.178567966215702</v>
      </c>
      <c r="N1374">
        <v>0.76276006276333796</v>
      </c>
      <c r="O1374">
        <v>122.104706504494</v>
      </c>
      <c r="P1374">
        <v>28.116531165311599</v>
      </c>
      <c r="Q1374">
        <v>5.6884078110866002E-2</v>
      </c>
    </row>
    <row r="1375" spans="1:17" hidden="1" x14ac:dyDescent="0.3">
      <c r="A1375" t="s">
        <v>2919</v>
      </c>
      <c r="B1375" t="s">
        <v>2920</v>
      </c>
      <c r="C1375" t="s">
        <v>3127</v>
      </c>
      <c r="D1375" t="s">
        <v>21</v>
      </c>
      <c r="E1375">
        <v>1244.8251225839999</v>
      </c>
      <c r="F1375">
        <v>111.74</v>
      </c>
      <c r="G1375">
        <v>-6.0393241272349503</v>
      </c>
      <c r="H1375">
        <v>-1.72488875639442</v>
      </c>
      <c r="I1375">
        <v>-15.9392095451506</v>
      </c>
      <c r="J1375">
        <v>0.550997520001277</v>
      </c>
      <c r="K1375">
        <v>117.443024568504</v>
      </c>
      <c r="L1375">
        <v>117.363487954014</v>
      </c>
      <c r="M1375">
        <v>43.159227790106101</v>
      </c>
      <c r="N1375">
        <v>0.599289204985053</v>
      </c>
      <c r="O1375">
        <v>57.955969214247297</v>
      </c>
      <c r="P1375">
        <v>28.4367816091954</v>
      </c>
      <c r="Q1375">
        <v>-1.770335234883E-3</v>
      </c>
    </row>
    <row r="1376" spans="1:17" hidden="1" x14ac:dyDescent="0.3">
      <c r="A1376" t="s">
        <v>2921</v>
      </c>
      <c r="B1376" t="s">
        <v>2922</v>
      </c>
      <c r="C1376" t="s">
        <v>3127</v>
      </c>
      <c r="D1376" t="s">
        <v>767</v>
      </c>
      <c r="E1376">
        <v>1242.97975</v>
      </c>
      <c r="F1376">
        <v>232.55</v>
      </c>
      <c r="G1376">
        <v>-55.952486244616303</v>
      </c>
      <c r="H1376">
        <v>-8.0706044011428908</v>
      </c>
      <c r="I1376">
        <v>-33.783994084652598</v>
      </c>
      <c r="J1376">
        <v>9.7942895185946593E-2</v>
      </c>
      <c r="K1376">
        <v>239.02884847732199</v>
      </c>
      <c r="M1376">
        <v>35.149384329820798</v>
      </c>
      <c r="N1376">
        <v>0.333251531095906</v>
      </c>
      <c r="O1376">
        <v>100.38701354547401</v>
      </c>
      <c r="P1376">
        <v>9.6985706872965807</v>
      </c>
    </row>
    <row r="1377" spans="1:17" hidden="1" x14ac:dyDescent="0.3">
      <c r="A1377" t="s">
        <v>2923</v>
      </c>
      <c r="B1377" t="s">
        <v>2924</v>
      </c>
      <c r="C1377" t="s">
        <v>3127</v>
      </c>
      <c r="D1377" t="s">
        <v>508</v>
      </c>
      <c r="E1377">
        <v>1236.183376</v>
      </c>
      <c r="F1377">
        <v>7376.5</v>
      </c>
      <c r="G1377">
        <v>72.198169463917097</v>
      </c>
      <c r="H1377">
        <v>10.4200855123828</v>
      </c>
      <c r="I1377">
        <v>26.682709393896499</v>
      </c>
      <c r="J1377">
        <v>-12.790674286573299</v>
      </c>
      <c r="K1377">
        <v>6864.4668042515204</v>
      </c>
      <c r="L1377">
        <v>5799.5662562204798</v>
      </c>
      <c r="M1377">
        <v>35.08978636829</v>
      </c>
      <c r="N1377">
        <v>1.44639365481534</v>
      </c>
      <c r="O1377">
        <v>12.5194875618518</v>
      </c>
      <c r="P1377">
        <v>104.902777777777</v>
      </c>
      <c r="Q1377">
        <v>0.184584051765176</v>
      </c>
    </row>
    <row r="1378" spans="1:17" hidden="1" x14ac:dyDescent="0.3">
      <c r="A1378" t="s">
        <v>2925</v>
      </c>
      <c r="B1378" t="s">
        <v>2926</v>
      </c>
      <c r="C1378" t="s">
        <v>3127</v>
      </c>
      <c r="D1378" t="s">
        <v>986</v>
      </c>
      <c r="E1378">
        <v>1234.3402538</v>
      </c>
      <c r="F1378">
        <v>323.64999999999998</v>
      </c>
      <c r="G1378">
        <v>-56.462162358894098</v>
      </c>
      <c r="H1378">
        <v>-9.7611379849808504</v>
      </c>
      <c r="I1378">
        <v>-17.8393792184185</v>
      </c>
      <c r="J1378">
        <v>-0.593361116519036</v>
      </c>
      <c r="K1378">
        <v>339.33577040881102</v>
      </c>
      <c r="L1378">
        <v>345.58515048073798</v>
      </c>
      <c r="M1378">
        <v>29.7772890579866</v>
      </c>
      <c r="N1378">
        <v>0.52345754836619796</v>
      </c>
      <c r="O1378">
        <v>65.549204387455504</v>
      </c>
      <c r="P1378">
        <v>17.690909090908999</v>
      </c>
      <c r="Q1378">
        <v>5.9255231700277002E-2</v>
      </c>
    </row>
    <row r="1379" spans="1:17" hidden="1" x14ac:dyDescent="0.3">
      <c r="A1379" t="s">
        <v>2927</v>
      </c>
      <c r="B1379" t="s">
        <v>2928</v>
      </c>
      <c r="C1379" t="s">
        <v>3127</v>
      </c>
      <c r="D1379" t="s">
        <v>1304</v>
      </c>
      <c r="E1379">
        <v>1231.7038186299999</v>
      </c>
      <c r="F1379">
        <v>816.35</v>
      </c>
      <c r="G1379">
        <v>44.986404556876003</v>
      </c>
      <c r="H1379">
        <v>4.7306883462414904</v>
      </c>
      <c r="I1379">
        <v>71.678685419734805</v>
      </c>
      <c r="J1379">
        <v>7.1672304285317496</v>
      </c>
      <c r="K1379">
        <v>797.75377945677894</v>
      </c>
      <c r="L1379">
        <v>638.54415098153595</v>
      </c>
      <c r="M1379">
        <v>53.830627971391799</v>
      </c>
      <c r="N1379">
        <v>0.46067348678792402</v>
      </c>
      <c r="O1379">
        <v>25.803883138359701</v>
      </c>
      <c r="P1379">
        <v>143.650201462468</v>
      </c>
      <c r="Q1379">
        <v>0.16241005060362501</v>
      </c>
    </row>
    <row r="1380" spans="1:17" hidden="1" x14ac:dyDescent="0.3">
      <c r="A1380" t="s">
        <v>2929</v>
      </c>
      <c r="B1380" t="s">
        <v>2930</v>
      </c>
      <c r="C1380" t="s">
        <v>3127</v>
      </c>
      <c r="D1380" t="s">
        <v>1391</v>
      </c>
      <c r="E1380">
        <v>1231.1873634000001</v>
      </c>
      <c r="F1380">
        <v>177.89</v>
      </c>
      <c r="G1380">
        <v>-62.514687405308898</v>
      </c>
      <c r="H1380">
        <v>-10.08551420533</v>
      </c>
      <c r="I1380">
        <v>-42.933634989389397</v>
      </c>
      <c r="J1380">
        <v>-1.4093570177239401</v>
      </c>
      <c r="K1380">
        <v>208.721851460935</v>
      </c>
      <c r="L1380">
        <v>241.26786978487101</v>
      </c>
      <c r="M1380">
        <v>27.4635869733217</v>
      </c>
      <c r="N1380">
        <v>1.18361582430094</v>
      </c>
      <c r="O1380">
        <v>86.070043285176197</v>
      </c>
      <c r="P1380">
        <v>3.9684395090590199</v>
      </c>
      <c r="Q1380">
        <v>2.3262790061775E-2</v>
      </c>
    </row>
    <row r="1381" spans="1:17" hidden="1" x14ac:dyDescent="0.3">
      <c r="A1381" t="s">
        <v>2931</v>
      </c>
      <c r="B1381" t="s">
        <v>2932</v>
      </c>
      <c r="C1381" t="s">
        <v>3127</v>
      </c>
      <c r="D1381" t="s">
        <v>594</v>
      </c>
      <c r="E1381">
        <v>1230.6105614349999</v>
      </c>
      <c r="F1381">
        <v>22.13</v>
      </c>
      <c r="G1381">
        <v>-55.664272137619697</v>
      </c>
      <c r="H1381">
        <v>-1.9809826833269</v>
      </c>
      <c r="I1381">
        <v>-12.2918368029503</v>
      </c>
      <c r="J1381">
        <v>-3.3952624166728098</v>
      </c>
      <c r="K1381">
        <v>23.5167531486236</v>
      </c>
      <c r="L1381">
        <v>24.645550878017701</v>
      </c>
      <c r="M1381">
        <v>17.082911365002101</v>
      </c>
      <c r="N1381">
        <v>0.37278839955693399</v>
      </c>
      <c r="O1381">
        <v>50.9263443289652</v>
      </c>
      <c r="P1381">
        <v>47.533333333333303</v>
      </c>
      <c r="Q1381">
        <v>0.24486095507821601</v>
      </c>
    </row>
    <row r="1382" spans="1:17" hidden="1" x14ac:dyDescent="0.3">
      <c r="A1382" t="s">
        <v>2933</v>
      </c>
      <c r="B1382" t="s">
        <v>2934</v>
      </c>
      <c r="C1382" t="s">
        <v>3127</v>
      </c>
      <c r="D1382" t="s">
        <v>171</v>
      </c>
      <c r="E1382">
        <v>1230.282457415</v>
      </c>
      <c r="F1382">
        <v>553.85</v>
      </c>
      <c r="G1382">
        <v>-4.2118724461247297</v>
      </c>
      <c r="H1382">
        <v>7.0368311599985098</v>
      </c>
      <c r="I1382">
        <v>-4.30132640019559</v>
      </c>
      <c r="J1382">
        <v>3.24869506911643</v>
      </c>
      <c r="K1382">
        <v>555.93454245239298</v>
      </c>
      <c r="L1382">
        <v>518.73764180702301</v>
      </c>
      <c r="M1382">
        <v>55.326477748079597</v>
      </c>
      <c r="N1382">
        <v>0.279695383007805</v>
      </c>
      <c r="O1382">
        <v>26.351900334025402</v>
      </c>
      <c r="P1382">
        <v>41.903663848321798</v>
      </c>
      <c r="Q1382">
        <v>4.3811584733956001E-2</v>
      </c>
    </row>
    <row r="1383" spans="1:17" hidden="1" x14ac:dyDescent="0.3">
      <c r="A1383" t="s">
        <v>2935</v>
      </c>
      <c r="B1383" t="s">
        <v>2936</v>
      </c>
      <c r="C1383" t="s">
        <v>3127</v>
      </c>
      <c r="D1383" t="s">
        <v>75</v>
      </c>
      <c r="E1383">
        <v>1229.2650000000001</v>
      </c>
      <c r="F1383">
        <v>41.67</v>
      </c>
      <c r="G1383">
        <v>-45.447585604952998</v>
      </c>
      <c r="H1383">
        <v>-11.4094434817753</v>
      </c>
      <c r="I1383">
        <v>-9.0291996556149297</v>
      </c>
      <c r="J1383">
        <v>-4.6244184269029898</v>
      </c>
      <c r="K1383">
        <v>46.141298745844303</v>
      </c>
      <c r="L1383">
        <v>47.564876088412703</v>
      </c>
      <c r="M1383">
        <v>16.338115256634499</v>
      </c>
      <c r="N1383">
        <v>0.54733251336212996</v>
      </c>
      <c r="O1383">
        <v>37.964962802975698</v>
      </c>
      <c r="P1383">
        <v>7.8137128072444897</v>
      </c>
      <c r="Q1383">
        <v>1.7260376479365999E-2</v>
      </c>
    </row>
    <row r="1384" spans="1:17" hidden="1" x14ac:dyDescent="0.3">
      <c r="A1384" t="s">
        <v>2937</v>
      </c>
      <c r="B1384" t="s">
        <v>2938</v>
      </c>
      <c r="C1384" t="s">
        <v>3127</v>
      </c>
      <c r="D1384" t="s">
        <v>473</v>
      </c>
      <c r="E1384">
        <v>1228.5904927469901</v>
      </c>
      <c r="F1384">
        <v>71.430000000000007</v>
      </c>
      <c r="G1384">
        <v>-23.869515357563699</v>
      </c>
      <c r="H1384">
        <v>-12.8667963438717</v>
      </c>
      <c r="I1384">
        <v>-13.1956408533061</v>
      </c>
      <c r="J1384">
        <v>-0.92032342422369695</v>
      </c>
      <c r="K1384">
        <v>78.852785241228105</v>
      </c>
      <c r="L1384">
        <v>80.836662898194206</v>
      </c>
      <c r="M1384">
        <v>30.247303647740701</v>
      </c>
      <c r="N1384">
        <v>0.700562613885372</v>
      </c>
      <c r="O1384">
        <v>46.927061458770801</v>
      </c>
      <c r="P1384">
        <v>27.667560321715801</v>
      </c>
      <c r="Q1384">
        <v>-7.1755741679691995E-2</v>
      </c>
    </row>
    <row r="1385" spans="1:17" hidden="1" x14ac:dyDescent="0.3">
      <c r="A1385" t="s">
        <v>2939</v>
      </c>
      <c r="B1385" t="s">
        <v>2940</v>
      </c>
      <c r="C1385" t="s">
        <v>3127</v>
      </c>
      <c r="D1385" t="s">
        <v>2941</v>
      </c>
      <c r="E1385">
        <v>1227.117944544</v>
      </c>
      <c r="F1385">
        <v>188.48</v>
      </c>
      <c r="G1385">
        <v>-66.795138706521001</v>
      </c>
      <c r="H1385">
        <v>1.0232618712763699</v>
      </c>
      <c r="I1385">
        <v>-4.5443369208804496</v>
      </c>
      <c r="J1385">
        <v>14.917108183741201</v>
      </c>
      <c r="K1385">
        <v>189.61226462462</v>
      </c>
      <c r="L1385">
        <v>198.67885366500099</v>
      </c>
      <c r="M1385">
        <v>58.428029915889297</v>
      </c>
      <c r="N1385">
        <v>0.65948016226847705</v>
      </c>
      <c r="O1385">
        <v>72.325976230899798</v>
      </c>
      <c r="P1385">
        <v>29.8071625344352</v>
      </c>
    </row>
    <row r="1386" spans="1:17" hidden="1" x14ac:dyDescent="0.3">
      <c r="A1386" t="s">
        <v>2942</v>
      </c>
      <c r="B1386" t="s">
        <v>2943</v>
      </c>
      <c r="C1386" t="s">
        <v>3127</v>
      </c>
      <c r="D1386" t="s">
        <v>2772</v>
      </c>
      <c r="E1386">
        <v>1227.11763</v>
      </c>
      <c r="F1386">
        <v>1496.85</v>
      </c>
      <c r="G1386">
        <v>458.34083442498599</v>
      </c>
      <c r="H1386">
        <v>-11.4168959902849</v>
      </c>
      <c r="I1386">
        <v>46.119358800121397</v>
      </c>
      <c r="J1386">
        <v>0.59436382283901201</v>
      </c>
      <c r="K1386">
        <v>1587.95585668281</v>
      </c>
      <c r="L1386">
        <v>1304.1421744490001</v>
      </c>
      <c r="M1386">
        <v>47.594919963642397</v>
      </c>
      <c r="N1386">
        <v>1.9357794662288501</v>
      </c>
      <c r="O1386">
        <v>47.6433844406587</v>
      </c>
      <c r="P1386">
        <v>503.203707435019</v>
      </c>
    </row>
    <row r="1387" spans="1:17" hidden="1" x14ac:dyDescent="0.3">
      <c r="A1387" t="s">
        <v>2944</v>
      </c>
      <c r="B1387" t="s">
        <v>2945</v>
      </c>
      <c r="C1387" t="s">
        <v>3127</v>
      </c>
      <c r="D1387" t="s">
        <v>21</v>
      </c>
      <c r="E1387">
        <v>1225.72467577</v>
      </c>
      <c r="F1387">
        <v>294.35000000000002</v>
      </c>
      <c r="G1387">
        <v>-29.828732437984701</v>
      </c>
      <c r="H1387">
        <v>6.7421210425570797</v>
      </c>
      <c r="I1387">
        <v>-10.3418048744701</v>
      </c>
      <c r="J1387">
        <v>1.3446233575115301</v>
      </c>
      <c r="M1387">
        <v>50.050770861230099</v>
      </c>
      <c r="O1387">
        <v>18.498386274842801</v>
      </c>
      <c r="P1387">
        <v>19.145921878162302</v>
      </c>
    </row>
    <row r="1388" spans="1:17" hidden="1" x14ac:dyDescent="0.3">
      <c r="A1388" t="s">
        <v>2946</v>
      </c>
      <c r="B1388" t="s">
        <v>2947</v>
      </c>
      <c r="C1388" t="s">
        <v>3127</v>
      </c>
      <c r="D1388" t="s">
        <v>62</v>
      </c>
      <c r="E1388">
        <v>1224.537807402</v>
      </c>
      <c r="F1388">
        <v>171.99</v>
      </c>
      <c r="G1388">
        <v>-64.885326579654901</v>
      </c>
      <c r="H1388">
        <v>-17.1370255403003</v>
      </c>
      <c r="I1388">
        <v>-33.498184917441698</v>
      </c>
      <c r="J1388">
        <v>-7.5051268393002104</v>
      </c>
      <c r="K1388">
        <v>208.570610895171</v>
      </c>
      <c r="M1388">
        <v>15.2988142845489</v>
      </c>
      <c r="N1388">
        <v>1.01202993251639</v>
      </c>
      <c r="O1388">
        <v>72.422815279958101</v>
      </c>
      <c r="P1388">
        <v>1.7511684316393601</v>
      </c>
    </row>
    <row r="1389" spans="1:17" hidden="1" x14ac:dyDescent="0.3">
      <c r="A1389" t="s">
        <v>2948</v>
      </c>
      <c r="B1389" t="s">
        <v>2949</v>
      </c>
      <c r="C1389" t="s">
        <v>3127</v>
      </c>
      <c r="D1389" t="s">
        <v>48</v>
      </c>
      <c r="E1389">
        <v>1223.7174858369999</v>
      </c>
      <c r="F1389">
        <v>54.67</v>
      </c>
      <c r="G1389">
        <v>-57.300880704462003</v>
      </c>
      <c r="H1389">
        <v>-10.0383114227582</v>
      </c>
      <c r="I1389">
        <v>-35.650782330186701</v>
      </c>
      <c r="J1389">
        <v>-4.8072238567672398</v>
      </c>
      <c r="K1389">
        <v>62.556295170807999</v>
      </c>
      <c r="L1389">
        <v>66.799307899760393</v>
      </c>
      <c r="M1389">
        <v>24.7841859453751</v>
      </c>
      <c r="N1389">
        <v>0.60404008066784198</v>
      </c>
      <c r="O1389">
        <v>70.385952076092906</v>
      </c>
      <c r="P1389">
        <v>9.9999999999999805</v>
      </c>
      <c r="Q1389">
        <v>7.1744521507345005E-2</v>
      </c>
    </row>
    <row r="1390" spans="1:17" hidden="1" x14ac:dyDescent="0.3">
      <c r="A1390" t="s">
        <v>2950</v>
      </c>
      <c r="B1390" t="s">
        <v>2951</v>
      </c>
      <c r="C1390" t="s">
        <v>3127</v>
      </c>
      <c r="D1390" t="s">
        <v>473</v>
      </c>
      <c r="E1390">
        <v>1220.45197827999</v>
      </c>
      <c r="F1390">
        <v>172.63</v>
      </c>
      <c r="G1390">
        <v>29.627128395600899</v>
      </c>
      <c r="H1390">
        <v>-23.574285906558799</v>
      </c>
      <c r="I1390">
        <v>18.8818157402794</v>
      </c>
      <c r="J1390">
        <v>-5.6322955465550004</v>
      </c>
      <c r="K1390">
        <v>189.493060452283</v>
      </c>
      <c r="L1390">
        <v>159.891405453114</v>
      </c>
      <c r="M1390">
        <v>22.061292115743601</v>
      </c>
      <c r="N1390">
        <v>0.33580304460800398</v>
      </c>
      <c r="O1390">
        <v>43.891559983780297</v>
      </c>
      <c r="P1390">
        <v>65.2752513164193</v>
      </c>
      <c r="Q1390">
        <v>3.8780620582166997E-2</v>
      </c>
    </row>
    <row r="1391" spans="1:17" hidden="1" x14ac:dyDescent="0.3">
      <c r="A1391" t="s">
        <v>2952</v>
      </c>
      <c r="B1391" t="s">
        <v>2953</v>
      </c>
      <c r="C1391" t="s">
        <v>3127</v>
      </c>
      <c r="D1391" t="s">
        <v>1662</v>
      </c>
      <c r="E1391">
        <v>1218.1469215299901</v>
      </c>
      <c r="F1391">
        <v>1609.3</v>
      </c>
      <c r="G1391">
        <v>28.403897667832801</v>
      </c>
      <c r="H1391">
        <v>-6.9203502354330801</v>
      </c>
      <c r="I1391">
        <v>23.205515396270201</v>
      </c>
      <c r="J1391">
        <v>0.15856352857193201</v>
      </c>
      <c r="K1391">
        <v>1681.16891544493</v>
      </c>
      <c r="L1391">
        <v>1476.6855844433701</v>
      </c>
      <c r="M1391">
        <v>38.977967748558697</v>
      </c>
      <c r="N1391">
        <v>0.25874459923701998</v>
      </c>
      <c r="O1391">
        <v>27.900329335736</v>
      </c>
      <c r="P1391">
        <v>63.314390095392703</v>
      </c>
      <c r="Q1391">
        <v>7.0270224201180995E-2</v>
      </c>
    </row>
    <row r="1392" spans="1:17" hidden="1" x14ac:dyDescent="0.3">
      <c r="A1392" t="s">
        <v>2954</v>
      </c>
      <c r="B1392" t="s">
        <v>2955</v>
      </c>
      <c r="C1392" t="s">
        <v>3127</v>
      </c>
      <c r="D1392" t="s">
        <v>2956</v>
      </c>
      <c r="E1392">
        <v>1216.2722100000001</v>
      </c>
      <c r="F1392">
        <v>535</v>
      </c>
      <c r="G1392">
        <v>400.96755928809398</v>
      </c>
      <c r="H1392">
        <v>8.9341457075935899</v>
      </c>
      <c r="I1392">
        <v>-14.910563745184101</v>
      </c>
      <c r="J1392">
        <v>-9.8950004533629805</v>
      </c>
      <c r="K1392">
        <v>542.23686597804203</v>
      </c>
      <c r="L1392">
        <v>477.86331024789598</v>
      </c>
      <c r="M1392">
        <v>49.504588100962998</v>
      </c>
      <c r="N1392">
        <v>0.97177696260369395</v>
      </c>
      <c r="O1392">
        <v>49.158878504672799</v>
      </c>
      <c r="P1392">
        <v>428.134254689042</v>
      </c>
    </row>
    <row r="1393" spans="1:17" hidden="1" x14ac:dyDescent="0.3">
      <c r="A1393" t="s">
        <v>2957</v>
      </c>
      <c r="B1393" t="s">
        <v>2958</v>
      </c>
      <c r="C1393" t="s">
        <v>3127</v>
      </c>
      <c r="D1393" t="s">
        <v>88</v>
      </c>
      <c r="E1393">
        <v>1215.568569285</v>
      </c>
      <c r="F1393">
        <v>248.85</v>
      </c>
      <c r="G1393">
        <v>-30.205853787855901</v>
      </c>
      <c r="H1393">
        <v>-4.7977291396582702</v>
      </c>
      <c r="I1393">
        <v>-7.1343132919785699</v>
      </c>
      <c r="J1393">
        <v>1.97874412844172</v>
      </c>
      <c r="K1393">
        <v>254.29064528997799</v>
      </c>
      <c r="L1393">
        <v>263.61736940826302</v>
      </c>
      <c r="M1393">
        <v>35.125425071574703</v>
      </c>
      <c r="N1393">
        <v>0.38852539037189898</v>
      </c>
      <c r="O1393">
        <v>53.506128189672403</v>
      </c>
      <c r="P1393">
        <v>50.818181818181799</v>
      </c>
    </row>
    <row r="1394" spans="1:17" hidden="1" x14ac:dyDescent="0.3">
      <c r="A1394" t="s">
        <v>2959</v>
      </c>
      <c r="B1394" t="s">
        <v>2960</v>
      </c>
      <c r="C1394" t="s">
        <v>3127</v>
      </c>
      <c r="D1394" t="s">
        <v>2204</v>
      </c>
      <c r="E1394">
        <v>1214.894457975</v>
      </c>
      <c r="F1394">
        <v>443.85</v>
      </c>
      <c r="G1394">
        <v>99.287386231705398</v>
      </c>
      <c r="H1394">
        <v>-15.5439633741933</v>
      </c>
      <c r="I1394">
        <v>-60.636842559213697</v>
      </c>
      <c r="J1394">
        <v>8.5286673235262196</v>
      </c>
      <c r="K1394">
        <v>554.59253777833601</v>
      </c>
      <c r="L1394">
        <v>612.36694308034498</v>
      </c>
      <c r="M1394">
        <v>44.710290882381898</v>
      </c>
      <c r="N1394">
        <v>1.7704554050872601</v>
      </c>
      <c r="O1394">
        <v>120.795313732116</v>
      </c>
      <c r="P1394">
        <v>138.24476650563599</v>
      </c>
      <c r="Q1394">
        <v>0.25762549980729599</v>
      </c>
    </row>
    <row r="1395" spans="1:17" hidden="1" x14ac:dyDescent="0.3">
      <c r="A1395" t="s">
        <v>2961</v>
      </c>
      <c r="B1395" t="s">
        <v>2962</v>
      </c>
      <c r="C1395" t="s">
        <v>3127</v>
      </c>
      <c r="D1395" t="s">
        <v>267</v>
      </c>
      <c r="E1395">
        <v>1210.9035263999999</v>
      </c>
      <c r="F1395">
        <v>1210.4000000000001</v>
      </c>
      <c r="G1395">
        <v>124.266624083888</v>
      </c>
      <c r="H1395">
        <v>-3.6986600831069301</v>
      </c>
      <c r="I1395">
        <v>-12.0337781100526</v>
      </c>
      <c r="J1395">
        <v>3.4907945548414201</v>
      </c>
      <c r="K1395">
        <v>1293.26182158862</v>
      </c>
      <c r="L1395">
        <v>1189.16033134943</v>
      </c>
      <c r="M1395">
        <v>46.474169789895797</v>
      </c>
      <c r="N1395">
        <v>0.76355374723430702</v>
      </c>
      <c r="O1395">
        <v>43.502148050231298</v>
      </c>
      <c r="P1395">
        <v>169.636890175985</v>
      </c>
      <c r="Q1395">
        <v>0.161736408892274</v>
      </c>
    </row>
    <row r="1396" spans="1:17" hidden="1" x14ac:dyDescent="0.3">
      <c r="A1396" t="s">
        <v>2963</v>
      </c>
      <c r="B1396" t="s">
        <v>2964</v>
      </c>
      <c r="C1396" t="s">
        <v>3127</v>
      </c>
      <c r="D1396" t="s">
        <v>120</v>
      </c>
      <c r="E1396">
        <v>1204.59080432</v>
      </c>
      <c r="F1396">
        <v>631.6</v>
      </c>
      <c r="G1396">
        <v>-37.736951520942</v>
      </c>
      <c r="H1396">
        <v>-5.5129433153736596</v>
      </c>
      <c r="I1396">
        <v>-8.2230321473299597</v>
      </c>
      <c r="J1396">
        <v>-2.82149518443526</v>
      </c>
      <c r="K1396">
        <v>675.65321220186001</v>
      </c>
      <c r="L1396">
        <v>660.22185490924005</v>
      </c>
      <c r="M1396">
        <v>38.502942130124701</v>
      </c>
      <c r="N1396">
        <v>0.55053792201893104</v>
      </c>
      <c r="O1396">
        <v>33.787207093096796</v>
      </c>
      <c r="P1396">
        <v>15.045537340619299</v>
      </c>
      <c r="Q1396">
        <v>4.6432484293262001E-2</v>
      </c>
    </row>
    <row r="1397" spans="1:17" hidden="1" x14ac:dyDescent="0.3">
      <c r="A1397" t="s">
        <v>2965</v>
      </c>
      <c r="B1397" t="s">
        <v>2966</v>
      </c>
      <c r="C1397" t="s">
        <v>3127</v>
      </c>
      <c r="D1397" t="s">
        <v>51</v>
      </c>
      <c r="E1397">
        <v>1202.2743605200001</v>
      </c>
      <c r="F1397">
        <v>1946.05</v>
      </c>
      <c r="G1397">
        <v>-17.696593583993199</v>
      </c>
      <c r="H1397">
        <v>-4.4860932381871397</v>
      </c>
      <c r="I1397">
        <v>-31.332644512142299</v>
      </c>
      <c r="J1397">
        <v>-7.7772487490879998</v>
      </c>
      <c r="K1397">
        <v>2101.5078519959602</v>
      </c>
      <c r="L1397">
        <v>2177.09821608312</v>
      </c>
      <c r="M1397">
        <v>19.575523491965001</v>
      </c>
      <c r="N1397">
        <v>0.41269393741409499</v>
      </c>
      <c r="O1397">
        <v>45.109324015313</v>
      </c>
      <c r="P1397">
        <v>10.4705949137148</v>
      </c>
      <c r="Q1397">
        <v>-3.4102286385720999E-2</v>
      </c>
    </row>
    <row r="1398" spans="1:17" hidden="1" x14ac:dyDescent="0.3">
      <c r="A1398" t="s">
        <v>2967</v>
      </c>
      <c r="B1398" t="s">
        <v>2968</v>
      </c>
      <c r="C1398" t="s">
        <v>3127</v>
      </c>
      <c r="D1398" t="s">
        <v>120</v>
      </c>
      <c r="E1398">
        <v>1200.5005069399999</v>
      </c>
      <c r="F1398">
        <v>942.1</v>
      </c>
      <c r="G1398">
        <v>623.510595435705</v>
      </c>
      <c r="H1398">
        <v>-0.165989928045888</v>
      </c>
      <c r="I1398">
        <v>10.0606558331286</v>
      </c>
      <c r="J1398">
        <v>-4.3186616177232304</v>
      </c>
      <c r="K1398">
        <v>938.96632241352495</v>
      </c>
      <c r="L1398">
        <v>736.11364008700298</v>
      </c>
      <c r="M1398">
        <v>26.838476469745199</v>
      </c>
      <c r="N1398">
        <v>0.74903009563227696</v>
      </c>
      <c r="O1398">
        <v>15.4548349432119</v>
      </c>
      <c r="P1398">
        <v>685.08333333333303</v>
      </c>
      <c r="Q1398">
        <v>0.17221162315144101</v>
      </c>
    </row>
    <row r="1399" spans="1:17" hidden="1" x14ac:dyDescent="0.3">
      <c r="A1399" t="s">
        <v>2969</v>
      </c>
      <c r="B1399" t="s">
        <v>2970</v>
      </c>
      <c r="C1399" t="s">
        <v>3127</v>
      </c>
      <c r="D1399" t="s">
        <v>977</v>
      </c>
      <c r="E1399">
        <v>1198.67441775</v>
      </c>
      <c r="F1399">
        <v>849.3</v>
      </c>
      <c r="G1399">
        <v>23.819971265718898</v>
      </c>
      <c r="H1399">
        <v>4.3245336017351601</v>
      </c>
      <c r="I1399">
        <v>-2.7566719080983901</v>
      </c>
      <c r="J1399">
        <v>3.48574809148319</v>
      </c>
      <c r="K1399">
        <v>825.98165658491303</v>
      </c>
      <c r="L1399">
        <v>763.29326402408606</v>
      </c>
      <c r="M1399">
        <v>51.523963627757901</v>
      </c>
      <c r="N1399">
        <v>0.29584023811253601</v>
      </c>
      <c r="O1399">
        <v>17.119981160956101</v>
      </c>
      <c r="P1399">
        <v>58.244829513694697</v>
      </c>
      <c r="Q1399">
        <v>8.3949636125750002E-2</v>
      </c>
    </row>
    <row r="1400" spans="1:17" hidden="1" x14ac:dyDescent="0.3">
      <c r="A1400" t="s">
        <v>2971</v>
      </c>
      <c r="B1400" t="s">
        <v>2972</v>
      </c>
      <c r="C1400" t="s">
        <v>3127</v>
      </c>
      <c r="D1400" t="s">
        <v>1662</v>
      </c>
      <c r="E1400">
        <v>1183.085875</v>
      </c>
      <c r="F1400">
        <v>113.95</v>
      </c>
      <c r="G1400">
        <v>926.94986334095699</v>
      </c>
      <c r="H1400">
        <v>11.2904256898771</v>
      </c>
      <c r="I1400">
        <v>343.87561159589302</v>
      </c>
      <c r="J1400">
        <v>6.2782202529050002</v>
      </c>
      <c r="K1400">
        <v>94.008758850097607</v>
      </c>
      <c r="L1400">
        <v>56.182426669045498</v>
      </c>
      <c r="M1400">
        <v>57.217368200243598</v>
      </c>
      <c r="N1400">
        <v>1.2659382627259601</v>
      </c>
      <c r="O1400">
        <v>6.5818341377797296</v>
      </c>
      <c r="P1400">
        <v>1099.4736842105201</v>
      </c>
    </row>
    <row r="1401" spans="1:17" hidden="1" x14ac:dyDescent="0.3">
      <c r="A1401" t="s">
        <v>2973</v>
      </c>
      <c r="B1401" t="s">
        <v>2974</v>
      </c>
      <c r="C1401" t="s">
        <v>3127</v>
      </c>
      <c r="D1401" t="s">
        <v>470</v>
      </c>
      <c r="E1401">
        <v>1181.7909026100001</v>
      </c>
      <c r="F1401">
        <v>487.35</v>
      </c>
      <c r="G1401">
        <v>-58.636849376902099</v>
      </c>
      <c r="H1401">
        <v>-3.5931102022761499</v>
      </c>
      <c r="I1401">
        <v>-36.335894319646499</v>
      </c>
      <c r="J1401">
        <v>2.0026179383038798</v>
      </c>
      <c r="K1401">
        <v>538.74048636609598</v>
      </c>
      <c r="L1401">
        <v>631.83585055937397</v>
      </c>
      <c r="M1401">
        <v>46.187642399987098</v>
      </c>
      <c r="N1401">
        <v>0.75865352887731596</v>
      </c>
      <c r="O1401">
        <v>71.283471837488406</v>
      </c>
      <c r="P1401">
        <v>9.5414699932569107</v>
      </c>
      <c r="Q1401">
        <v>-3.7395821730496E-2</v>
      </c>
    </row>
    <row r="1402" spans="1:17" hidden="1" x14ac:dyDescent="0.3">
      <c r="A1402" t="s">
        <v>2975</v>
      </c>
      <c r="B1402" t="s">
        <v>2976</v>
      </c>
      <c r="C1402" t="s">
        <v>3127</v>
      </c>
      <c r="D1402" t="s">
        <v>267</v>
      </c>
      <c r="E1402">
        <v>1181.6864055000001</v>
      </c>
      <c r="F1402">
        <v>1107.3499999999999</v>
      </c>
      <c r="G1402">
        <v>84.563706128689006</v>
      </c>
      <c r="H1402">
        <v>25.435610802545099</v>
      </c>
      <c r="I1402">
        <v>48.2850208949612</v>
      </c>
      <c r="J1402">
        <v>1.6630472135587999</v>
      </c>
      <c r="K1402">
        <v>986.03038953208204</v>
      </c>
      <c r="L1402">
        <v>816.58303552388304</v>
      </c>
      <c r="M1402">
        <v>58.804487744614299</v>
      </c>
      <c r="N1402">
        <v>1.91612903225806</v>
      </c>
      <c r="O1402">
        <v>10.624463809996801</v>
      </c>
      <c r="P1402">
        <v>117.127450980392</v>
      </c>
      <c r="Q1402">
        <v>0.166234544088322</v>
      </c>
    </row>
    <row r="1403" spans="1:17" hidden="1" x14ac:dyDescent="0.3">
      <c r="A1403" t="s">
        <v>2977</v>
      </c>
      <c r="B1403" t="s">
        <v>2978</v>
      </c>
      <c r="C1403" t="s">
        <v>3127</v>
      </c>
      <c r="D1403" t="s">
        <v>2979</v>
      </c>
      <c r="E1403">
        <v>1170.7620147</v>
      </c>
      <c r="F1403">
        <v>1364.1</v>
      </c>
      <c r="G1403">
        <v>45.035539024350498</v>
      </c>
      <c r="H1403">
        <v>9.4555175833566594</v>
      </c>
      <c r="I1403">
        <v>73.559852171867306</v>
      </c>
      <c r="J1403">
        <v>0.64275114965815705</v>
      </c>
      <c r="K1403">
        <v>1340.71833042054</v>
      </c>
      <c r="L1403">
        <v>1092.2326203499099</v>
      </c>
      <c r="M1403">
        <v>60.3862513357981</v>
      </c>
      <c r="N1403">
        <v>0.64285132063168104</v>
      </c>
      <c r="O1403">
        <v>13.628033135400599</v>
      </c>
      <c r="P1403">
        <v>106.681818181818</v>
      </c>
      <c r="Q1403">
        <v>0.107297287103104</v>
      </c>
    </row>
    <row r="1404" spans="1:17" hidden="1" x14ac:dyDescent="0.3">
      <c r="A1404" t="s">
        <v>2980</v>
      </c>
      <c r="B1404" t="s">
        <v>2981</v>
      </c>
      <c r="C1404" t="s">
        <v>3127</v>
      </c>
      <c r="D1404" t="s">
        <v>1391</v>
      </c>
      <c r="E1404">
        <v>1170.1180146700001</v>
      </c>
      <c r="F1404">
        <v>134.09</v>
      </c>
      <c r="G1404">
        <v>-51.940888949334699</v>
      </c>
      <c r="H1404">
        <v>-1.3111815649751599</v>
      </c>
      <c r="I1404">
        <v>-32.157379777731599</v>
      </c>
      <c r="J1404">
        <v>1.9793782764697401</v>
      </c>
      <c r="K1404">
        <v>139.37636397736699</v>
      </c>
      <c r="L1404">
        <v>153.138244659186</v>
      </c>
      <c r="M1404">
        <v>44.691820198698103</v>
      </c>
      <c r="N1404">
        <v>0.57770237907526001</v>
      </c>
      <c r="O1404">
        <v>42.441643672160403</v>
      </c>
      <c r="P1404">
        <v>10.534992993157999</v>
      </c>
      <c r="Q1404">
        <v>4.3692750891128E-2</v>
      </c>
    </row>
    <row r="1405" spans="1:17" hidden="1" x14ac:dyDescent="0.3">
      <c r="A1405" t="s">
        <v>2982</v>
      </c>
      <c r="B1405" t="s">
        <v>2983</v>
      </c>
      <c r="C1405" t="s">
        <v>3127</v>
      </c>
      <c r="D1405" t="s">
        <v>134</v>
      </c>
      <c r="E1405">
        <v>1169.2521009269999</v>
      </c>
      <c r="F1405">
        <v>45.53</v>
      </c>
      <c r="G1405">
        <v>53.8671018157521</v>
      </c>
      <c r="H1405">
        <v>-18.938201766562599</v>
      </c>
      <c r="I1405">
        <v>20.034117155554199</v>
      </c>
      <c r="J1405">
        <v>-2.6608993350557202</v>
      </c>
      <c r="K1405">
        <v>50.101819854391202</v>
      </c>
      <c r="L1405">
        <v>41.329492179740299</v>
      </c>
      <c r="M1405">
        <v>20.847095370519799</v>
      </c>
      <c r="N1405">
        <v>0.22314110516008601</v>
      </c>
      <c r="O1405">
        <v>51.3287942016253</v>
      </c>
      <c r="P1405">
        <v>85.081300813008099</v>
      </c>
      <c r="Q1405">
        <v>6.5980499131193998E-2</v>
      </c>
    </row>
    <row r="1406" spans="1:17" hidden="1" x14ac:dyDescent="0.3">
      <c r="A1406" t="s">
        <v>2984</v>
      </c>
      <c r="B1406" t="s">
        <v>2985</v>
      </c>
      <c r="C1406" t="s">
        <v>3127</v>
      </c>
      <c r="D1406" t="s">
        <v>630</v>
      </c>
      <c r="E1406">
        <v>1165.44738818</v>
      </c>
      <c r="F1406">
        <v>195.32</v>
      </c>
      <c r="G1406">
        <v>-35.938297456062102</v>
      </c>
      <c r="H1406">
        <v>-13.1694240609131</v>
      </c>
      <c r="I1406">
        <v>-24.6532003560303</v>
      </c>
      <c r="J1406">
        <v>-9.4238312520956899</v>
      </c>
      <c r="K1406">
        <v>230.55037520978701</v>
      </c>
      <c r="L1406">
        <v>235.251900330517</v>
      </c>
      <c r="M1406">
        <v>12.2511632799262</v>
      </c>
      <c r="N1406">
        <v>0.369071618284668</v>
      </c>
      <c r="O1406">
        <v>57.689944706123299</v>
      </c>
      <c r="P1406">
        <v>5.20872609749527</v>
      </c>
      <c r="Q1406">
        <v>-5.298610947468E-2</v>
      </c>
    </row>
    <row r="1407" spans="1:17" hidden="1" x14ac:dyDescent="0.3">
      <c r="A1407" t="s">
        <v>2986</v>
      </c>
      <c r="B1407" t="s">
        <v>2987</v>
      </c>
      <c r="C1407" t="s">
        <v>3127</v>
      </c>
      <c r="D1407" t="s">
        <v>250</v>
      </c>
      <c r="E1407">
        <v>1165.39488216</v>
      </c>
      <c r="F1407">
        <v>269.95</v>
      </c>
      <c r="G1407">
        <v>61.873920845550799</v>
      </c>
      <c r="H1407">
        <v>10.3742143147478</v>
      </c>
      <c r="I1407">
        <v>-6.2900964759307696</v>
      </c>
      <c r="J1407">
        <v>4.43482633346468</v>
      </c>
      <c r="K1407">
        <v>264.443397626879</v>
      </c>
      <c r="L1407">
        <v>247.317307407002</v>
      </c>
      <c r="M1407">
        <v>56.084553050009902</v>
      </c>
      <c r="N1407">
        <v>1.2007968358182399</v>
      </c>
      <c r="O1407">
        <v>25.208371920726002</v>
      </c>
      <c r="P1407">
        <v>96.398690432884607</v>
      </c>
      <c r="Q1407">
        <v>0.106828736193531</v>
      </c>
    </row>
    <row r="1408" spans="1:17" hidden="1" x14ac:dyDescent="0.3">
      <c r="A1408" t="s">
        <v>2988</v>
      </c>
      <c r="B1408" t="s">
        <v>2989</v>
      </c>
      <c r="C1408" t="s">
        <v>3127</v>
      </c>
      <c r="D1408" t="s">
        <v>278</v>
      </c>
      <c r="E1408">
        <v>1164.8157546</v>
      </c>
      <c r="F1408">
        <v>108.77</v>
      </c>
      <c r="G1408">
        <v>-32.378024376982502</v>
      </c>
      <c r="H1408">
        <v>14.9227925383456</v>
      </c>
      <c r="I1408">
        <v>6.9476955412158299</v>
      </c>
      <c r="J1408">
        <v>3.2473363138572902</v>
      </c>
      <c r="K1408">
        <v>98.916643125895007</v>
      </c>
      <c r="L1408">
        <v>97.404456048522704</v>
      </c>
      <c r="M1408">
        <v>55.078402655236097</v>
      </c>
      <c r="N1408">
        <v>2.0158515576795599</v>
      </c>
      <c r="O1408">
        <v>7.19867610554381</v>
      </c>
      <c r="P1408">
        <v>46.610055263512599</v>
      </c>
      <c r="Q1408">
        <v>6.3981412315391006E-2</v>
      </c>
    </row>
    <row r="1409" spans="1:17" hidden="1" x14ac:dyDescent="0.3">
      <c r="A1409" t="s">
        <v>2990</v>
      </c>
      <c r="B1409" t="s">
        <v>2991</v>
      </c>
      <c r="C1409" t="s">
        <v>3127</v>
      </c>
      <c r="D1409" t="s">
        <v>986</v>
      </c>
      <c r="E1409">
        <v>1162.3961213099999</v>
      </c>
      <c r="F1409">
        <v>62.73</v>
      </c>
      <c r="G1409">
        <v>-58.308298035415298</v>
      </c>
      <c r="H1409">
        <v>-17.042660715243102</v>
      </c>
      <c r="I1409">
        <v>-21.748260988117998</v>
      </c>
      <c r="J1409">
        <v>-7.5940201806479797</v>
      </c>
      <c r="K1409">
        <v>70.371439400327901</v>
      </c>
      <c r="L1409">
        <v>75.713224243648696</v>
      </c>
      <c r="M1409">
        <v>16.1958395911801</v>
      </c>
      <c r="N1409">
        <v>0.73195389847759296</v>
      </c>
      <c r="O1409">
        <v>50.247090706201099</v>
      </c>
      <c r="P1409">
        <v>7.2307692307692104</v>
      </c>
      <c r="Q1409">
        <v>-3.4069971489080003E-2</v>
      </c>
    </row>
    <row r="1410" spans="1:17" hidden="1" x14ac:dyDescent="0.3">
      <c r="A1410" t="s">
        <v>2992</v>
      </c>
      <c r="B1410" t="s">
        <v>2993</v>
      </c>
      <c r="C1410" t="s">
        <v>3127</v>
      </c>
      <c r="D1410" t="s">
        <v>134</v>
      </c>
      <c r="E1410">
        <v>1159.4278116</v>
      </c>
      <c r="F1410">
        <v>1057.3499999999999</v>
      </c>
      <c r="G1410">
        <v>54.1192025844787</v>
      </c>
      <c r="H1410">
        <v>12.1614982770514</v>
      </c>
      <c r="I1410">
        <v>7.81449759129434</v>
      </c>
      <c r="J1410">
        <v>15.725750159049801</v>
      </c>
      <c r="K1410">
        <v>968.28254381168597</v>
      </c>
      <c r="L1410">
        <v>892.35456524084304</v>
      </c>
      <c r="M1410">
        <v>41.011072277330904</v>
      </c>
      <c r="N1410">
        <v>1.18702361586926</v>
      </c>
      <c r="O1410">
        <v>12.5171419113822</v>
      </c>
      <c r="P1410">
        <v>85.499999999999901</v>
      </c>
    </row>
    <row r="1411" spans="1:17" hidden="1" x14ac:dyDescent="0.3">
      <c r="A1411" t="s">
        <v>2994</v>
      </c>
      <c r="B1411" t="s">
        <v>2995</v>
      </c>
      <c r="C1411" t="s">
        <v>3127</v>
      </c>
      <c r="D1411" t="s">
        <v>2996</v>
      </c>
      <c r="E1411">
        <v>1155.9825760000001</v>
      </c>
      <c r="F1411">
        <v>593.6</v>
      </c>
      <c r="G1411">
        <v>30.5169279222028</v>
      </c>
      <c r="H1411">
        <v>-3.8487206891675299</v>
      </c>
      <c r="I1411">
        <v>28.108863067290599</v>
      </c>
      <c r="J1411">
        <v>3.1782553698884501</v>
      </c>
      <c r="K1411">
        <v>633.02670494654296</v>
      </c>
      <c r="L1411">
        <v>588.82853763200205</v>
      </c>
      <c r="M1411">
        <v>45.488726705770503</v>
      </c>
      <c r="N1411">
        <v>1.09381044487427</v>
      </c>
      <c r="O1411">
        <v>59.871967654986499</v>
      </c>
      <c r="P1411">
        <v>67.211267605633793</v>
      </c>
    </row>
    <row r="1412" spans="1:17" hidden="1" x14ac:dyDescent="0.3">
      <c r="A1412" t="s">
        <v>2997</v>
      </c>
      <c r="B1412" t="s">
        <v>2998</v>
      </c>
      <c r="C1412" t="s">
        <v>3127</v>
      </c>
      <c r="D1412" t="s">
        <v>444</v>
      </c>
      <c r="E1412">
        <v>1154.24386946</v>
      </c>
      <c r="F1412">
        <v>69.08</v>
      </c>
      <c r="G1412">
        <v>14.245791804784099</v>
      </c>
      <c r="H1412">
        <v>-15.9308334488114</v>
      </c>
      <c r="I1412">
        <v>-6.0915325433154699</v>
      </c>
      <c r="J1412">
        <v>-4.5917874093210997</v>
      </c>
      <c r="K1412">
        <v>76.651256789723803</v>
      </c>
      <c r="L1412">
        <v>72.206723599798707</v>
      </c>
      <c r="M1412">
        <v>21.264462990568099</v>
      </c>
      <c r="N1412">
        <v>0.39786969423264401</v>
      </c>
      <c r="O1412">
        <v>32.672264041690802</v>
      </c>
      <c r="P1412">
        <v>44.066736183524498</v>
      </c>
      <c r="Q1412">
        <v>4.5421201547048998E-2</v>
      </c>
    </row>
    <row r="1413" spans="1:17" hidden="1" x14ac:dyDescent="0.3">
      <c r="A1413" t="s">
        <v>2999</v>
      </c>
      <c r="B1413" t="s">
        <v>3000</v>
      </c>
      <c r="C1413" t="s">
        <v>3127</v>
      </c>
      <c r="D1413" t="s">
        <v>767</v>
      </c>
      <c r="E1413">
        <v>1150.224890667</v>
      </c>
      <c r="F1413">
        <v>227.87</v>
      </c>
      <c r="G1413">
        <v>-40.3921333293559</v>
      </c>
      <c r="H1413">
        <v>-2.9970283814752299</v>
      </c>
      <c r="I1413">
        <v>-25.947343160245101</v>
      </c>
      <c r="J1413">
        <v>-3.64244095506319</v>
      </c>
      <c r="K1413">
        <v>245.91457155545999</v>
      </c>
      <c r="M1413">
        <v>37.925510073342203</v>
      </c>
      <c r="N1413">
        <v>0.43561016635959399</v>
      </c>
      <c r="O1413">
        <v>40.738140167639401</v>
      </c>
      <c r="P1413">
        <v>4.4795965153599404</v>
      </c>
    </row>
    <row r="1414" spans="1:17" hidden="1" x14ac:dyDescent="0.3">
      <c r="A1414" t="s">
        <v>3001</v>
      </c>
      <c r="B1414" t="s">
        <v>3002</v>
      </c>
      <c r="C1414" t="s">
        <v>3127</v>
      </c>
      <c r="D1414" t="s">
        <v>563</v>
      </c>
      <c r="E1414">
        <v>1149.7741101659999</v>
      </c>
      <c r="F1414">
        <v>213.51</v>
      </c>
      <c r="G1414">
        <v>-18.5378477794773</v>
      </c>
      <c r="H1414">
        <v>-5.1738216927976897</v>
      </c>
      <c r="I1414">
        <v>-12.021165686895401</v>
      </c>
      <c r="J1414">
        <v>1.8901914713337999</v>
      </c>
      <c r="K1414">
        <v>227.264937989609</v>
      </c>
      <c r="L1414">
        <v>227.19694147117599</v>
      </c>
      <c r="M1414">
        <v>37.428485860841498</v>
      </c>
      <c r="N1414">
        <v>0.39565355802660801</v>
      </c>
      <c r="O1414">
        <v>36.949089035642302</v>
      </c>
      <c r="P1414">
        <v>17.961325966850801</v>
      </c>
      <c r="Q1414">
        <v>1.8586918352206001E-2</v>
      </c>
    </row>
    <row r="1415" spans="1:17" hidden="1" x14ac:dyDescent="0.3">
      <c r="A1415" t="s">
        <v>3003</v>
      </c>
      <c r="B1415" t="s">
        <v>3004</v>
      </c>
      <c r="C1415" t="s">
        <v>3127</v>
      </c>
      <c r="D1415" t="s">
        <v>131</v>
      </c>
      <c r="E1415">
        <v>1148.06453736</v>
      </c>
      <c r="F1415">
        <v>717.8</v>
      </c>
      <c r="G1415">
        <v>-43.550876191908102</v>
      </c>
      <c r="H1415">
        <v>-7.5833011100056202</v>
      </c>
      <c r="I1415">
        <v>-30.0294000312885</v>
      </c>
      <c r="J1415">
        <v>-8.4020610350181197</v>
      </c>
      <c r="K1415">
        <v>804.02730729587699</v>
      </c>
      <c r="L1415">
        <v>830.864049972722</v>
      </c>
      <c r="M1415">
        <v>19.891461769482799</v>
      </c>
      <c r="N1415">
        <v>1.3086276702725801</v>
      </c>
      <c r="O1415">
        <v>50.459738088603999</v>
      </c>
      <c r="P1415">
        <v>12.1387283236994</v>
      </c>
      <c r="Q1415">
        <v>9.2621582440186007E-2</v>
      </c>
    </row>
    <row r="1416" spans="1:17" hidden="1" x14ac:dyDescent="0.3">
      <c r="A1416" t="s">
        <v>3005</v>
      </c>
      <c r="B1416" t="s">
        <v>3006</v>
      </c>
      <c r="C1416" t="s">
        <v>3127</v>
      </c>
      <c r="D1416" t="s">
        <v>51</v>
      </c>
      <c r="E1416">
        <v>1143.1558061399901</v>
      </c>
      <c r="F1416">
        <v>361.95</v>
      </c>
      <c r="G1416">
        <v>-41.396553220852901</v>
      </c>
      <c r="H1416">
        <v>-0.97659976135934601</v>
      </c>
      <c r="I1416">
        <v>3.4671690580067702</v>
      </c>
      <c r="J1416">
        <v>-0.96251597997380101</v>
      </c>
      <c r="K1416">
        <v>373.602546839588</v>
      </c>
      <c r="L1416">
        <v>360.09369051518797</v>
      </c>
      <c r="M1416">
        <v>42.699839315723601</v>
      </c>
      <c r="N1416">
        <v>0.284436668657856</v>
      </c>
      <c r="O1416">
        <v>19.0634065478657</v>
      </c>
      <c r="P1416">
        <v>37.466767945309499</v>
      </c>
      <c r="Q1416">
        <v>-1.8033956928912999E-2</v>
      </c>
    </row>
    <row r="1417" spans="1:17" hidden="1" x14ac:dyDescent="0.3">
      <c r="A1417" t="s">
        <v>3007</v>
      </c>
      <c r="B1417" t="s">
        <v>3008</v>
      </c>
      <c r="C1417" t="s">
        <v>3127</v>
      </c>
      <c r="D1417" t="s">
        <v>397</v>
      </c>
      <c r="E1417">
        <v>1138.8899191999999</v>
      </c>
      <c r="F1417">
        <v>109.39</v>
      </c>
      <c r="G1417">
        <v>29.890016731141301</v>
      </c>
      <c r="H1417">
        <v>7.9842098924459801</v>
      </c>
      <c r="I1417">
        <v>63.643646414720301</v>
      </c>
      <c r="J1417">
        <v>1.54700858531575</v>
      </c>
      <c r="K1417">
        <v>103.192153187361</v>
      </c>
      <c r="L1417">
        <v>82.2095524260871</v>
      </c>
      <c r="M1417">
        <v>45.818442070608803</v>
      </c>
      <c r="N1417">
        <v>0.57489935240392398</v>
      </c>
      <c r="O1417">
        <v>14.0872108967913</v>
      </c>
      <c r="P1417">
        <v>122.33739837398301</v>
      </c>
      <c r="Q1417">
        <v>0.114222747770395</v>
      </c>
    </row>
    <row r="1418" spans="1:17" hidden="1" x14ac:dyDescent="0.3">
      <c r="A1418" t="s">
        <v>3009</v>
      </c>
      <c r="B1418" t="s">
        <v>3010</v>
      </c>
      <c r="C1418" t="s">
        <v>3127</v>
      </c>
      <c r="D1418" t="s">
        <v>99</v>
      </c>
      <c r="E1418">
        <v>1137.1467918000001</v>
      </c>
      <c r="F1418">
        <v>43.62</v>
      </c>
      <c r="G1418">
        <v>-25.9367116460161</v>
      </c>
      <c r="H1418">
        <v>-9.1440781188864104</v>
      </c>
      <c r="I1418">
        <v>-36.195008742054497</v>
      </c>
      <c r="J1418">
        <v>2.6293906377064502</v>
      </c>
      <c r="K1418">
        <v>48.950637417837903</v>
      </c>
      <c r="L1418">
        <v>54.712191208520103</v>
      </c>
      <c r="M1418">
        <v>36.908149386043803</v>
      </c>
      <c r="N1418">
        <v>0.57821737189747602</v>
      </c>
      <c r="O1418">
        <v>98.303530490600593</v>
      </c>
      <c r="P1418">
        <v>9.3233082706766801</v>
      </c>
      <c r="Q1418">
        <v>-4.6945958342293002E-2</v>
      </c>
    </row>
    <row r="1419" spans="1:17" hidden="1" x14ac:dyDescent="0.3">
      <c r="A1419" t="s">
        <v>3011</v>
      </c>
      <c r="B1419" t="s">
        <v>3012</v>
      </c>
      <c r="C1419" t="s">
        <v>3127</v>
      </c>
      <c r="D1419" t="s">
        <v>21</v>
      </c>
      <c r="E1419">
        <v>1133.31504</v>
      </c>
      <c r="F1419">
        <v>955.9</v>
      </c>
      <c r="G1419">
        <v>-36.983196179286203</v>
      </c>
      <c r="H1419">
        <v>-2.22661612983811</v>
      </c>
      <c r="I1419">
        <v>-24.242417861436898</v>
      </c>
      <c r="J1419">
        <v>-6.2727715992131703</v>
      </c>
      <c r="K1419">
        <v>1019.09539403893</v>
      </c>
      <c r="L1419">
        <v>1065.2623925565599</v>
      </c>
      <c r="M1419">
        <v>26.069093048643801</v>
      </c>
      <c r="N1419">
        <v>1.30120278296577</v>
      </c>
      <c r="O1419">
        <v>53.509781357882602</v>
      </c>
      <c r="P1419">
        <v>1.6914893617021101</v>
      </c>
      <c r="Q1419">
        <v>0.115153251248685</v>
      </c>
    </row>
    <row r="1420" spans="1:17" hidden="1" x14ac:dyDescent="0.3">
      <c r="A1420" t="s">
        <v>3013</v>
      </c>
      <c r="B1420" t="s">
        <v>3014</v>
      </c>
      <c r="C1420" t="s">
        <v>3127</v>
      </c>
      <c r="D1420" t="s">
        <v>18</v>
      </c>
      <c r="E1420">
        <v>1128.74972796</v>
      </c>
      <c r="F1420">
        <v>1098.0999999999999</v>
      </c>
      <c r="G1420">
        <v>15.304923152409399</v>
      </c>
      <c r="H1420">
        <v>33.499296837720301</v>
      </c>
      <c r="I1420">
        <v>-9.1777943892809795</v>
      </c>
      <c r="J1420">
        <v>5.6310201309006302</v>
      </c>
      <c r="K1420">
        <v>955.20333051534499</v>
      </c>
      <c r="L1420">
        <v>953.90530783925306</v>
      </c>
      <c r="M1420">
        <v>74.974031015646304</v>
      </c>
      <c r="N1420">
        <v>2.7116809254905698</v>
      </c>
      <c r="O1420">
        <v>44.067024861123699</v>
      </c>
      <c r="P1420">
        <v>52.5138888888888</v>
      </c>
      <c r="Q1420">
        <v>0.209448079541045</v>
      </c>
    </row>
    <row r="1421" spans="1:17" hidden="1" x14ac:dyDescent="0.3">
      <c r="A1421" t="s">
        <v>3015</v>
      </c>
      <c r="B1421" t="s">
        <v>3016</v>
      </c>
      <c r="C1421" t="s">
        <v>3127</v>
      </c>
      <c r="D1421" t="s">
        <v>594</v>
      </c>
      <c r="E1421">
        <v>1126.132598272</v>
      </c>
      <c r="F1421">
        <v>221.98</v>
      </c>
      <c r="G1421">
        <v>204.14673743487299</v>
      </c>
      <c r="H1421">
        <v>3.7621502553169601</v>
      </c>
      <c r="I1421">
        <v>130.36848953522099</v>
      </c>
      <c r="J1421">
        <v>-7.3809195287846698</v>
      </c>
      <c r="K1421">
        <v>198.53436829411899</v>
      </c>
      <c r="L1421">
        <v>136.73232597376</v>
      </c>
      <c r="M1421">
        <v>33.927041650722998</v>
      </c>
      <c r="N1421">
        <v>0.27862427485717201</v>
      </c>
      <c r="O1421">
        <v>12.8930534282367</v>
      </c>
      <c r="P1421">
        <v>241.245196003074</v>
      </c>
      <c r="Q1421">
        <v>7.7573887212764994E-2</v>
      </c>
    </row>
    <row r="1422" spans="1:17" hidden="1" x14ac:dyDescent="0.3">
      <c r="A1422" t="s">
        <v>3017</v>
      </c>
      <c r="B1422" t="s">
        <v>3018</v>
      </c>
      <c r="C1422" t="s">
        <v>3127</v>
      </c>
      <c r="D1422" t="s">
        <v>21</v>
      </c>
      <c r="E1422">
        <v>1125.403335</v>
      </c>
      <c r="F1422">
        <v>1281</v>
      </c>
      <c r="G1422">
        <v>230.31630041637001</v>
      </c>
      <c r="H1422">
        <v>-3.5774739396318802</v>
      </c>
      <c r="I1422">
        <v>30.944571802900999</v>
      </c>
      <c r="J1422">
        <v>6.22067961231269</v>
      </c>
      <c r="K1422">
        <v>1294.99382914642</v>
      </c>
      <c r="L1422">
        <v>1117.6975283797699</v>
      </c>
      <c r="M1422">
        <v>48.485264227118201</v>
      </c>
      <c r="N1422">
        <v>0.872135185357099</v>
      </c>
      <c r="O1422">
        <v>41.956405435422298</v>
      </c>
      <c r="P1422">
        <v>259.24592565970403</v>
      </c>
    </row>
    <row r="1423" spans="1:17" hidden="1" x14ac:dyDescent="0.3">
      <c r="A1423" t="s">
        <v>3019</v>
      </c>
      <c r="B1423" t="s">
        <v>3020</v>
      </c>
      <c r="C1423" t="s">
        <v>3127</v>
      </c>
      <c r="D1423" t="s">
        <v>21</v>
      </c>
      <c r="E1423">
        <v>1123.61478128</v>
      </c>
      <c r="F1423">
        <v>650.20000000000005</v>
      </c>
      <c r="G1423">
        <v>503.78915127542302</v>
      </c>
      <c r="H1423">
        <v>-19.988893394119899</v>
      </c>
      <c r="I1423">
        <v>117.341862202366</v>
      </c>
      <c r="J1423">
        <v>2.34265354154918</v>
      </c>
      <c r="K1423">
        <v>755.65961021969599</v>
      </c>
      <c r="L1423">
        <v>514.20522659096503</v>
      </c>
      <c r="M1423">
        <v>24.056869543984501</v>
      </c>
      <c r="N1423">
        <v>2.4189353427321301</v>
      </c>
      <c r="O1423">
        <v>53.491233466625602</v>
      </c>
      <c r="P1423">
        <v>597.26541554959795</v>
      </c>
    </row>
    <row r="1424" spans="1:17" hidden="1" x14ac:dyDescent="0.3">
      <c r="A1424" t="s">
        <v>3021</v>
      </c>
      <c r="B1424" t="s">
        <v>3022</v>
      </c>
      <c r="C1424" t="s">
        <v>3127</v>
      </c>
      <c r="D1424" t="s">
        <v>1391</v>
      </c>
      <c r="E1424">
        <v>1120.3150499999999</v>
      </c>
      <c r="F1424">
        <v>117.99</v>
      </c>
      <c r="G1424">
        <v>125.21833133702</v>
      </c>
      <c r="H1424">
        <v>10.346649724188399</v>
      </c>
      <c r="I1424">
        <v>33.625621384123697</v>
      </c>
      <c r="J1424">
        <v>7.87932243670517</v>
      </c>
      <c r="K1424">
        <v>114.846680942871</v>
      </c>
      <c r="L1424">
        <v>97.571140632643406</v>
      </c>
      <c r="M1424">
        <v>59.793635359037701</v>
      </c>
      <c r="N1424">
        <v>0.88939754928686798</v>
      </c>
      <c r="O1424">
        <v>15.6877701500127</v>
      </c>
      <c r="P1424">
        <v>159.889867841409</v>
      </c>
      <c r="Q1424">
        <v>0.11880687886041801</v>
      </c>
    </row>
    <row r="1425" spans="1:17" hidden="1" x14ac:dyDescent="0.3">
      <c r="A1425" t="s">
        <v>3023</v>
      </c>
      <c r="B1425" t="s">
        <v>3024</v>
      </c>
      <c r="C1425" t="s">
        <v>3127</v>
      </c>
      <c r="D1425" t="s">
        <v>278</v>
      </c>
      <c r="E1425">
        <v>1113.342603375</v>
      </c>
      <c r="F1425">
        <v>403.75</v>
      </c>
      <c r="G1425">
        <v>-36.006162549288099</v>
      </c>
      <c r="H1425">
        <v>2.4635496009536499</v>
      </c>
      <c r="I1425">
        <v>-11.3308834560943</v>
      </c>
      <c r="J1425">
        <v>-1.7421572495584601</v>
      </c>
      <c r="K1425">
        <v>406.97733985984098</v>
      </c>
      <c r="L1425">
        <v>424.53985400681597</v>
      </c>
      <c r="M1425">
        <v>39.011228004670102</v>
      </c>
      <c r="N1425">
        <v>0.87221467227289096</v>
      </c>
      <c r="O1425">
        <v>28.0371517027863</v>
      </c>
      <c r="P1425">
        <v>9.6848682423254395</v>
      </c>
      <c r="Q1425">
        <v>-0.13356790875326099</v>
      </c>
    </row>
    <row r="1426" spans="1:17" hidden="1" x14ac:dyDescent="0.3">
      <c r="A1426" t="s">
        <v>3025</v>
      </c>
      <c r="B1426" t="s">
        <v>3026</v>
      </c>
      <c r="C1426" t="s">
        <v>3127</v>
      </c>
      <c r="D1426" t="s">
        <v>465</v>
      </c>
      <c r="E1426">
        <v>1113.2242484399901</v>
      </c>
      <c r="F1426">
        <v>91.8</v>
      </c>
      <c r="G1426">
        <v>23.0788037807216</v>
      </c>
      <c r="H1426">
        <v>-1.2673846649495599</v>
      </c>
      <c r="I1426">
        <v>13.588395967058201</v>
      </c>
      <c r="J1426">
        <v>7.4472626747062396</v>
      </c>
      <c r="K1426">
        <v>94.376984717349899</v>
      </c>
      <c r="L1426">
        <v>87.590900651720901</v>
      </c>
      <c r="M1426">
        <v>54.2277416169185</v>
      </c>
      <c r="N1426">
        <v>0.45879545775573299</v>
      </c>
      <c r="O1426">
        <v>38.071895424836597</v>
      </c>
      <c r="P1426">
        <v>52.872606161531998</v>
      </c>
      <c r="Q1426">
        <v>-5.3836464717368998E-2</v>
      </c>
    </row>
    <row r="1427" spans="1:17" hidden="1" x14ac:dyDescent="0.3">
      <c r="A1427" t="s">
        <v>3027</v>
      </c>
      <c r="B1427" t="s">
        <v>3028</v>
      </c>
      <c r="C1427" t="s">
        <v>3127</v>
      </c>
      <c r="D1427" t="s">
        <v>406</v>
      </c>
      <c r="E1427">
        <v>1106.8614439999999</v>
      </c>
      <c r="F1427">
        <v>327.5</v>
      </c>
      <c r="G1427">
        <v>-2.0234015530302201</v>
      </c>
      <c r="H1427">
        <v>0.89911624128809597</v>
      </c>
      <c r="I1427">
        <v>28.835446835347199</v>
      </c>
      <c r="J1427">
        <v>4.1442884547389101</v>
      </c>
      <c r="K1427">
        <v>327.90225000762001</v>
      </c>
      <c r="L1427">
        <v>290.00618742338497</v>
      </c>
      <c r="M1427">
        <v>47.056517168918298</v>
      </c>
      <c r="N1427">
        <v>0.45645857269338203</v>
      </c>
      <c r="O1427">
        <v>18.977099236641202</v>
      </c>
      <c r="P1427">
        <v>66.285859355166195</v>
      </c>
    </row>
    <row r="1428" spans="1:17" hidden="1" x14ac:dyDescent="0.3">
      <c r="A1428" t="s">
        <v>3029</v>
      </c>
      <c r="B1428" t="s">
        <v>3030</v>
      </c>
      <c r="C1428" t="s">
        <v>3127</v>
      </c>
      <c r="D1428" t="s">
        <v>594</v>
      </c>
      <c r="E1428">
        <v>1105.9439634</v>
      </c>
      <c r="F1428">
        <v>153.80000000000001</v>
      </c>
      <c r="G1428">
        <v>-30.861122451667701</v>
      </c>
      <c r="H1428">
        <v>-6.3731860213404303</v>
      </c>
      <c r="I1428">
        <v>6.9680144957759698</v>
      </c>
      <c r="J1428">
        <v>-0.23560454069276399</v>
      </c>
      <c r="K1428">
        <v>168.987165666701</v>
      </c>
      <c r="L1428">
        <v>158.123164720196</v>
      </c>
      <c r="M1428">
        <v>33.553058311578603</v>
      </c>
      <c r="N1428">
        <v>0.62706643394732198</v>
      </c>
      <c r="O1428">
        <v>43.6605981794538</v>
      </c>
      <c r="P1428">
        <v>58.230452674897101</v>
      </c>
      <c r="Q1428">
        <v>0.122648211168756</v>
      </c>
    </row>
    <row r="1429" spans="1:17" hidden="1" x14ac:dyDescent="0.3">
      <c r="A1429" t="s">
        <v>3031</v>
      </c>
      <c r="B1429" t="s">
        <v>3032</v>
      </c>
      <c r="C1429" t="s">
        <v>3127</v>
      </c>
      <c r="D1429" t="s">
        <v>237</v>
      </c>
      <c r="E1429">
        <v>1104.0676608000001</v>
      </c>
      <c r="F1429">
        <v>236</v>
      </c>
      <c r="G1429">
        <v>-7.2784556244681298</v>
      </c>
      <c r="H1429">
        <v>-9.8808231073752104</v>
      </c>
      <c r="I1429">
        <v>12.4220133330503</v>
      </c>
      <c r="J1429">
        <v>3.80708054166722</v>
      </c>
      <c r="K1429">
        <v>252.459762334228</v>
      </c>
      <c r="L1429">
        <v>216.63934551862101</v>
      </c>
      <c r="M1429">
        <v>27.1170442090561</v>
      </c>
      <c r="N1429">
        <v>0.296943533911045</v>
      </c>
      <c r="O1429">
        <v>31.144067796610098</v>
      </c>
      <c r="P1429">
        <v>63.8888888888888</v>
      </c>
      <c r="Q1429">
        <v>0.11915826086772199</v>
      </c>
    </row>
    <row r="1430" spans="1:17" hidden="1" x14ac:dyDescent="0.3">
      <c r="A1430" t="s">
        <v>3033</v>
      </c>
      <c r="B1430" t="s">
        <v>3034</v>
      </c>
      <c r="C1430" t="s">
        <v>3127</v>
      </c>
      <c r="D1430" t="s">
        <v>200</v>
      </c>
      <c r="E1430">
        <v>1100.5925418750001</v>
      </c>
      <c r="F1430">
        <v>693.75</v>
      </c>
      <c r="G1430">
        <v>51.358780666988402</v>
      </c>
      <c r="H1430">
        <v>-7.6567843723570599</v>
      </c>
      <c r="I1430">
        <v>-23.389627505739998</v>
      </c>
      <c r="J1430">
        <v>-6.2846041497258804</v>
      </c>
      <c r="K1430">
        <v>762.31919921744702</v>
      </c>
      <c r="L1430">
        <v>746.72520943829295</v>
      </c>
      <c r="M1430">
        <v>15.283357225358699</v>
      </c>
      <c r="N1430">
        <v>0.864336944282458</v>
      </c>
      <c r="O1430">
        <v>57.772972972972902</v>
      </c>
      <c r="P1430">
        <v>85</v>
      </c>
      <c r="Q1430">
        <v>0.14258046379843101</v>
      </c>
    </row>
    <row r="1431" spans="1:17" hidden="1" x14ac:dyDescent="0.3">
      <c r="A1431" t="s">
        <v>3035</v>
      </c>
      <c r="B1431" t="s">
        <v>3036</v>
      </c>
      <c r="C1431" t="s">
        <v>3127</v>
      </c>
      <c r="D1431" t="s">
        <v>200</v>
      </c>
      <c r="E1431">
        <v>1097.8236850000001</v>
      </c>
      <c r="F1431">
        <v>120.5</v>
      </c>
      <c r="G1431">
        <v>-23.7007133727063</v>
      </c>
      <c r="H1431">
        <v>-6.3736862064089204</v>
      </c>
      <c r="I1431">
        <v>-21.020292828443502</v>
      </c>
      <c r="J1431">
        <v>-1.8219075767938799</v>
      </c>
      <c r="K1431">
        <v>129.420896865766</v>
      </c>
      <c r="L1431">
        <v>130.174094864507</v>
      </c>
      <c r="M1431">
        <v>26.453047558381201</v>
      </c>
      <c r="N1431">
        <v>0.60826264151072795</v>
      </c>
      <c r="O1431">
        <v>29.460580912863001</v>
      </c>
      <c r="P1431">
        <v>10.550458715596299</v>
      </c>
      <c r="Q1431">
        <v>5.9551038706082998E-2</v>
      </c>
    </row>
    <row r="1432" spans="1:17" hidden="1" x14ac:dyDescent="0.3">
      <c r="A1432" t="s">
        <v>3037</v>
      </c>
      <c r="B1432" t="s">
        <v>3038</v>
      </c>
      <c r="C1432" t="s">
        <v>3127</v>
      </c>
      <c r="D1432" t="s">
        <v>200</v>
      </c>
      <c r="E1432">
        <v>1093.305684056</v>
      </c>
      <c r="F1432">
        <v>169.48</v>
      </c>
      <c r="G1432">
        <v>-61.934410269505399</v>
      </c>
      <c r="H1432">
        <v>-17.250790415310099</v>
      </c>
      <c r="I1432">
        <v>-42.4474827059909</v>
      </c>
      <c r="J1432">
        <v>-4.3007859830011004</v>
      </c>
      <c r="M1432">
        <v>28.3919361020378</v>
      </c>
      <c r="O1432">
        <v>59.835968845881503</v>
      </c>
      <c r="P1432">
        <v>7.2658227848101102</v>
      </c>
    </row>
    <row r="1433" spans="1:17" hidden="1" x14ac:dyDescent="0.3">
      <c r="A1433" t="s">
        <v>3039</v>
      </c>
      <c r="B1433" t="s">
        <v>3040</v>
      </c>
      <c r="C1433" t="s">
        <v>3127</v>
      </c>
      <c r="D1433" t="s">
        <v>1391</v>
      </c>
      <c r="E1433">
        <v>1093.3</v>
      </c>
      <c r="F1433">
        <v>109.33</v>
      </c>
      <c r="G1433">
        <v>-40.705643601817599</v>
      </c>
      <c r="H1433">
        <v>-6.3129851519774496</v>
      </c>
      <c r="I1433">
        <v>-15.6511483088135</v>
      </c>
      <c r="J1433">
        <v>-0.41392084111753702</v>
      </c>
      <c r="K1433">
        <v>114.4627333337</v>
      </c>
      <c r="L1433">
        <v>119.862432078848</v>
      </c>
      <c r="M1433">
        <v>35.068679613846101</v>
      </c>
      <c r="N1433">
        <v>0.79747942500548297</v>
      </c>
      <c r="O1433">
        <v>41.7726150187505</v>
      </c>
      <c r="P1433">
        <v>9.0029910269192293</v>
      </c>
      <c r="Q1433">
        <v>5.9212210869240001E-3</v>
      </c>
    </row>
    <row r="1434" spans="1:17" hidden="1" x14ac:dyDescent="0.3">
      <c r="A1434" t="s">
        <v>3041</v>
      </c>
      <c r="B1434" t="s">
        <v>3042</v>
      </c>
      <c r="C1434" t="s">
        <v>3127</v>
      </c>
      <c r="D1434" t="s">
        <v>594</v>
      </c>
      <c r="E1434">
        <v>1093.019650086</v>
      </c>
      <c r="F1434">
        <v>41.86</v>
      </c>
      <c r="G1434">
        <v>-51.878925616775</v>
      </c>
      <c r="H1434">
        <v>-12.7886044933856</v>
      </c>
      <c r="I1434">
        <v>-15.477124665626899</v>
      </c>
      <c r="J1434">
        <v>0.46062424673705599</v>
      </c>
      <c r="K1434">
        <v>45.786351813335301</v>
      </c>
      <c r="L1434">
        <v>47.0323805096047</v>
      </c>
      <c r="M1434">
        <v>33.826205377628099</v>
      </c>
      <c r="N1434">
        <v>0.39708412836585599</v>
      </c>
      <c r="O1434">
        <v>60.296225513616797</v>
      </c>
      <c r="P1434">
        <v>15</v>
      </c>
      <c r="Q1434">
        <v>-2.4015829414443999E-2</v>
      </c>
    </row>
    <row r="1435" spans="1:17" hidden="1" x14ac:dyDescent="0.3">
      <c r="A1435" t="s">
        <v>3043</v>
      </c>
      <c r="B1435" t="s">
        <v>3044</v>
      </c>
      <c r="C1435" t="s">
        <v>3127</v>
      </c>
      <c r="D1435" t="s">
        <v>240</v>
      </c>
      <c r="E1435">
        <v>1088.8119825000001</v>
      </c>
      <c r="F1435">
        <v>3430.95</v>
      </c>
      <c r="G1435">
        <v>1409.3088979711899</v>
      </c>
      <c r="H1435">
        <v>-7.9031321344174099</v>
      </c>
      <c r="I1435">
        <v>516.75262012800795</v>
      </c>
      <c r="J1435">
        <v>-12.934226725064701</v>
      </c>
      <c r="K1435">
        <v>3657.7956419852198</v>
      </c>
      <c r="L1435">
        <v>2026.0751562169501</v>
      </c>
      <c r="M1435">
        <v>13.438141422617401</v>
      </c>
      <c r="N1435">
        <v>7.7786217386027395E-2</v>
      </c>
      <c r="O1435">
        <v>42.734519593698501</v>
      </c>
      <c r="P1435">
        <v>1481.6660520007299</v>
      </c>
      <c r="Q1435">
        <v>0.33068979068672599</v>
      </c>
    </row>
    <row r="1436" spans="1:17" hidden="1" x14ac:dyDescent="0.3">
      <c r="A1436" t="s">
        <v>3045</v>
      </c>
      <c r="B1436" t="s">
        <v>3046</v>
      </c>
      <c r="C1436" t="s">
        <v>3127</v>
      </c>
      <c r="D1436" t="s">
        <v>94</v>
      </c>
      <c r="E1436">
        <v>1087.753293625</v>
      </c>
      <c r="F1436">
        <v>2565.35</v>
      </c>
      <c r="G1436">
        <v>95.907217642530497</v>
      </c>
      <c r="H1436">
        <v>-4.3903111148965497</v>
      </c>
      <c r="I1436">
        <v>24.174158971777398</v>
      </c>
      <c r="J1436">
        <v>-1.7618472694077401</v>
      </c>
      <c r="K1436">
        <v>2618.28145501269</v>
      </c>
      <c r="L1436">
        <v>2322.0803929959998</v>
      </c>
      <c r="M1436">
        <v>32.215067238261199</v>
      </c>
      <c r="N1436">
        <v>0.60528540107234896</v>
      </c>
      <c r="O1436">
        <v>38.304714756270997</v>
      </c>
      <c r="P1436">
        <v>129.68484197331799</v>
      </c>
      <c r="Q1436">
        <v>0.11368630217192199</v>
      </c>
    </row>
    <row r="1437" spans="1:17" hidden="1" x14ac:dyDescent="0.3">
      <c r="A1437" t="s">
        <v>3047</v>
      </c>
      <c r="B1437" t="s">
        <v>3048</v>
      </c>
      <c r="C1437" t="s">
        <v>3127</v>
      </c>
      <c r="D1437" t="s">
        <v>131</v>
      </c>
      <c r="E1437">
        <v>1086.0471414000001</v>
      </c>
      <c r="F1437">
        <v>218.7</v>
      </c>
      <c r="G1437">
        <v>6.0245348061168604</v>
      </c>
      <c r="H1437">
        <v>-5.52371127941562</v>
      </c>
      <c r="I1437">
        <v>23.592741166168299</v>
      </c>
      <c r="J1437">
        <v>-1.6791788448706</v>
      </c>
      <c r="K1437">
        <v>224.84908264896001</v>
      </c>
      <c r="L1437">
        <v>197.613710569506</v>
      </c>
      <c r="M1437">
        <v>33.2053412261414</v>
      </c>
      <c r="N1437">
        <v>0.28200753842082099</v>
      </c>
      <c r="O1437">
        <v>28.943758573388202</v>
      </c>
      <c r="P1437">
        <v>69.141531322505699</v>
      </c>
    </row>
    <row r="1438" spans="1:17" hidden="1" x14ac:dyDescent="0.3">
      <c r="A1438" t="s">
        <v>3049</v>
      </c>
      <c r="B1438" t="s">
        <v>3050</v>
      </c>
      <c r="C1438" t="s">
        <v>3127</v>
      </c>
      <c r="D1438" t="s">
        <v>406</v>
      </c>
      <c r="E1438">
        <v>1081.9943187419999</v>
      </c>
      <c r="F1438">
        <v>155.58000000000001</v>
      </c>
      <c r="G1438">
        <v>-26.921850040122902</v>
      </c>
      <c r="H1438">
        <v>-8.9762128940673094</v>
      </c>
      <c r="I1438">
        <v>-9.3358993165734301</v>
      </c>
      <c r="J1438">
        <v>-6.8463098953547696</v>
      </c>
      <c r="K1438">
        <v>168.31672227102499</v>
      </c>
      <c r="L1438">
        <v>162.54274252967599</v>
      </c>
      <c r="M1438">
        <v>29.009583646900101</v>
      </c>
      <c r="N1438">
        <v>0.32144964777135498</v>
      </c>
      <c r="O1438">
        <v>25.6588250417791</v>
      </c>
      <c r="P1438">
        <v>18.266818700114001</v>
      </c>
      <c r="Q1438">
        <v>-2.0066203349810002E-3</v>
      </c>
    </row>
    <row r="1439" spans="1:17" hidden="1" x14ac:dyDescent="0.3">
      <c r="A1439" t="s">
        <v>3051</v>
      </c>
      <c r="B1439" t="s">
        <v>3052</v>
      </c>
      <c r="C1439" t="s">
        <v>3127</v>
      </c>
      <c r="D1439" t="s">
        <v>264</v>
      </c>
      <c r="E1439">
        <v>1076.2180000000001</v>
      </c>
      <c r="F1439">
        <v>8278.6</v>
      </c>
      <c r="G1439">
        <v>3.8124124298581701</v>
      </c>
      <c r="H1439">
        <v>4.9472410777672096</v>
      </c>
      <c r="I1439">
        <v>-18.752924683433601</v>
      </c>
      <c r="J1439">
        <v>-3.4535925513905101</v>
      </c>
      <c r="K1439">
        <v>8313.36421283659</v>
      </c>
      <c r="L1439">
        <v>8122.1747321459297</v>
      </c>
      <c r="M1439">
        <v>34.611075187190401</v>
      </c>
      <c r="N1439">
        <v>0.77529729422634697</v>
      </c>
      <c r="O1439">
        <v>21.4094170511922</v>
      </c>
      <c r="P1439">
        <v>34.175040518638497</v>
      </c>
      <c r="Q1439">
        <v>0.19540986398853299</v>
      </c>
    </row>
    <row r="1440" spans="1:17" hidden="1" x14ac:dyDescent="0.3">
      <c r="A1440" t="s">
        <v>3053</v>
      </c>
      <c r="B1440" t="s">
        <v>3054</v>
      </c>
      <c r="C1440" t="s">
        <v>3127</v>
      </c>
      <c r="D1440" t="s">
        <v>278</v>
      </c>
      <c r="E1440">
        <v>1074.8356922600001</v>
      </c>
      <c r="F1440">
        <v>88.22</v>
      </c>
      <c r="G1440">
        <v>-32.641890943645599</v>
      </c>
      <c r="H1440">
        <v>1.44946925496654</v>
      </c>
      <c r="I1440">
        <v>-10.904866564945101</v>
      </c>
      <c r="J1440">
        <v>-3.8477637891846701</v>
      </c>
      <c r="K1440">
        <v>89.281413917299005</v>
      </c>
      <c r="L1440">
        <v>87.979783976862095</v>
      </c>
      <c r="M1440">
        <v>40.521682322679297</v>
      </c>
      <c r="N1440">
        <v>0.28276173435638702</v>
      </c>
      <c r="O1440">
        <v>32.622987984584</v>
      </c>
      <c r="P1440">
        <v>29.735294117647001</v>
      </c>
      <c r="Q1440">
        <v>0.133042002928037</v>
      </c>
    </row>
    <row r="1441" spans="1:17" hidden="1" x14ac:dyDescent="0.3">
      <c r="A1441" t="s">
        <v>3055</v>
      </c>
      <c r="B1441" t="s">
        <v>3056</v>
      </c>
      <c r="C1441" t="s">
        <v>3127</v>
      </c>
      <c r="D1441" t="s">
        <v>444</v>
      </c>
      <c r="E1441">
        <v>1073.574104085</v>
      </c>
      <c r="F1441">
        <v>379.05</v>
      </c>
      <c r="G1441">
        <v>33.5498617328237</v>
      </c>
      <c r="H1441">
        <v>17.9156156786769</v>
      </c>
      <c r="I1441">
        <v>33.126324287381102</v>
      </c>
      <c r="J1441">
        <v>-0.25473022375288601</v>
      </c>
      <c r="K1441">
        <v>342.77064048521402</v>
      </c>
      <c r="L1441">
        <v>296.86610487862498</v>
      </c>
      <c r="M1441">
        <v>50.314857750391702</v>
      </c>
      <c r="N1441">
        <v>1.44748121735969</v>
      </c>
      <c r="O1441">
        <v>7.9013322780635704</v>
      </c>
      <c r="P1441">
        <v>100.396510705789</v>
      </c>
      <c r="Q1441">
        <v>0.105795274490125</v>
      </c>
    </row>
    <row r="1442" spans="1:17" hidden="1" x14ac:dyDescent="0.3">
      <c r="A1442" t="s">
        <v>3057</v>
      </c>
      <c r="B1442" t="s">
        <v>3058</v>
      </c>
      <c r="C1442" t="s">
        <v>3127</v>
      </c>
      <c r="D1442" t="s">
        <v>406</v>
      </c>
      <c r="E1442">
        <v>1072.2880985280001</v>
      </c>
      <c r="F1442">
        <v>53.78</v>
      </c>
      <c r="G1442">
        <v>-55.650737954139103</v>
      </c>
      <c r="H1442">
        <v>2.56970811726638</v>
      </c>
      <c r="I1442">
        <v>-31.070081227746499</v>
      </c>
      <c r="J1442">
        <v>3.9231931240662901</v>
      </c>
      <c r="K1442">
        <v>55.848965562520497</v>
      </c>
      <c r="L1442">
        <v>64.338909513204698</v>
      </c>
      <c r="M1442">
        <v>46.122549881254898</v>
      </c>
      <c r="N1442">
        <v>0.48682648997278999</v>
      </c>
      <c r="O1442">
        <v>58.051320193380398</v>
      </c>
      <c r="P1442">
        <v>7.3238874476152498</v>
      </c>
      <c r="Q1442">
        <v>-6.2998516280049002E-2</v>
      </c>
    </row>
    <row r="1443" spans="1:17" hidden="1" x14ac:dyDescent="0.3">
      <c r="A1443" t="s">
        <v>3059</v>
      </c>
      <c r="B1443" t="s">
        <v>3060</v>
      </c>
      <c r="C1443" t="s">
        <v>3127</v>
      </c>
      <c r="D1443" t="s">
        <v>94</v>
      </c>
      <c r="E1443">
        <v>1070.8950093200001</v>
      </c>
      <c r="F1443">
        <v>419.95</v>
      </c>
      <c r="G1443">
        <v>51.307592741848701</v>
      </c>
      <c r="H1443">
        <v>-9.9898107928622899</v>
      </c>
      <c r="I1443">
        <v>-18.763824581028199</v>
      </c>
      <c r="J1443">
        <v>-6.5467575103305604</v>
      </c>
      <c r="K1443">
        <v>494.71279375601603</v>
      </c>
      <c r="L1443">
        <v>471.014546694248</v>
      </c>
      <c r="M1443">
        <v>23.937787582638499</v>
      </c>
      <c r="N1443">
        <v>0.85475798134921799</v>
      </c>
      <c r="O1443">
        <v>69.067746160257101</v>
      </c>
      <c r="P1443">
        <v>86.561528209684596</v>
      </c>
      <c r="Q1443">
        <v>0.145758176470309</v>
      </c>
    </row>
    <row r="1444" spans="1:17" hidden="1" x14ac:dyDescent="0.3">
      <c r="A1444" t="s">
        <v>3061</v>
      </c>
      <c r="B1444" t="s">
        <v>3062</v>
      </c>
      <c r="C1444" t="s">
        <v>3127</v>
      </c>
      <c r="D1444" t="s">
        <v>508</v>
      </c>
      <c r="E1444">
        <v>1069.672400125</v>
      </c>
      <c r="F1444">
        <v>318.85000000000002</v>
      </c>
      <c r="G1444">
        <v>94.719177946303503</v>
      </c>
      <c r="H1444">
        <v>20.228707984411301</v>
      </c>
      <c r="I1444">
        <v>68.286015827026006</v>
      </c>
      <c r="J1444">
        <v>-0.72393632636095995</v>
      </c>
      <c r="K1444">
        <v>293.27832970560399</v>
      </c>
      <c r="L1444">
        <v>236.42912714691801</v>
      </c>
      <c r="M1444">
        <v>56.968073052205398</v>
      </c>
      <c r="N1444">
        <v>1.67251422681719</v>
      </c>
      <c r="O1444">
        <v>6.6018503998745297</v>
      </c>
      <c r="P1444">
        <v>127.75</v>
      </c>
      <c r="Q1444">
        <v>0.114319424159834</v>
      </c>
    </row>
    <row r="1445" spans="1:17" hidden="1" x14ac:dyDescent="0.3">
      <c r="A1445" t="s">
        <v>3063</v>
      </c>
      <c r="B1445" t="s">
        <v>3064</v>
      </c>
      <c r="C1445" t="s">
        <v>3127</v>
      </c>
      <c r="D1445" t="s">
        <v>163</v>
      </c>
      <c r="E1445">
        <v>1068.9192</v>
      </c>
      <c r="F1445">
        <v>436.65</v>
      </c>
      <c r="G1445">
        <v>66.255231509351304</v>
      </c>
      <c r="H1445">
        <v>14.9030715186246</v>
      </c>
      <c r="I1445">
        <v>85.742159072865803</v>
      </c>
      <c r="J1445">
        <v>4.20216109379417</v>
      </c>
      <c r="K1445">
        <v>422.02979115106899</v>
      </c>
      <c r="M1445">
        <v>51.025980215474199</v>
      </c>
      <c r="N1445">
        <v>1.18292544432456</v>
      </c>
      <c r="O1445">
        <v>27.104087942287801</v>
      </c>
      <c r="P1445">
        <v>114.25417075564199</v>
      </c>
    </row>
    <row r="1446" spans="1:17" hidden="1" x14ac:dyDescent="0.3">
      <c r="A1446" t="s">
        <v>3065</v>
      </c>
      <c r="B1446" t="s">
        <v>3066</v>
      </c>
      <c r="C1446" t="s">
        <v>3127</v>
      </c>
      <c r="D1446" t="s">
        <v>508</v>
      </c>
      <c r="E1446">
        <v>1067.6219466120001</v>
      </c>
      <c r="F1446">
        <v>204.36</v>
      </c>
      <c r="G1446">
        <v>121.144361707193</v>
      </c>
      <c r="H1446">
        <v>-0.27148076260458398</v>
      </c>
      <c r="I1446">
        <v>28.878868981811699</v>
      </c>
      <c r="J1446">
        <v>-6.0360394607196701</v>
      </c>
      <c r="K1446">
        <v>196.31216016702899</v>
      </c>
      <c r="L1446">
        <v>163.85291010340401</v>
      </c>
      <c r="M1446">
        <v>37.949147395188199</v>
      </c>
      <c r="N1446">
        <v>2.0864987666091199</v>
      </c>
      <c r="O1446">
        <v>15.825014679976499</v>
      </c>
      <c r="P1446">
        <v>154.654205607476</v>
      </c>
      <c r="Q1446">
        <v>5.5800098183743999E-2</v>
      </c>
    </row>
    <row r="1447" spans="1:17" hidden="1" x14ac:dyDescent="0.3">
      <c r="A1447" t="s">
        <v>3067</v>
      </c>
      <c r="B1447" t="s">
        <v>3068</v>
      </c>
      <c r="C1447" t="s">
        <v>3127</v>
      </c>
      <c r="D1447" t="s">
        <v>630</v>
      </c>
      <c r="E1447">
        <v>1066.934997583</v>
      </c>
      <c r="F1447">
        <v>165.49</v>
      </c>
      <c r="G1447">
        <v>-43.501376897408697</v>
      </c>
      <c r="H1447">
        <v>-7.9731417417991102</v>
      </c>
      <c r="I1447">
        <v>-35.602241705028902</v>
      </c>
      <c r="J1447">
        <v>-3.2378006070370802</v>
      </c>
      <c r="K1447">
        <v>185.03362841672299</v>
      </c>
      <c r="L1447">
        <v>211.660651016565</v>
      </c>
      <c r="M1447">
        <v>35.524254725719302</v>
      </c>
      <c r="N1447">
        <v>0.74309431736292497</v>
      </c>
      <c r="O1447">
        <v>86.023324672185595</v>
      </c>
      <c r="P1447">
        <v>7.0232167108581898</v>
      </c>
      <c r="Q1447">
        <v>7.1640791176572002E-2</v>
      </c>
    </row>
    <row r="1448" spans="1:17" hidden="1" x14ac:dyDescent="0.3">
      <c r="A1448" t="s">
        <v>3069</v>
      </c>
      <c r="B1448" t="s">
        <v>3070</v>
      </c>
      <c r="C1448" t="s">
        <v>3127</v>
      </c>
      <c r="D1448" t="s">
        <v>267</v>
      </c>
      <c r="E1448">
        <v>1065.8668287</v>
      </c>
      <c r="F1448">
        <v>913.8</v>
      </c>
      <c r="G1448">
        <v>-1.0557376311436699</v>
      </c>
      <c r="H1448">
        <v>-7.0437264253052003</v>
      </c>
      <c r="I1448">
        <v>-19.581430888770701</v>
      </c>
      <c r="J1448">
        <v>-1.4674924306980499</v>
      </c>
      <c r="K1448">
        <v>973.47881944542496</v>
      </c>
      <c r="L1448">
        <v>932.41256379705396</v>
      </c>
      <c r="M1448">
        <v>28.445014641159599</v>
      </c>
      <c r="N1448">
        <v>0.47948373543320699</v>
      </c>
      <c r="O1448">
        <v>22.5596410593127</v>
      </c>
      <c r="P1448">
        <v>33.988269794721397</v>
      </c>
      <c r="Q1448">
        <v>6.1415215394480999E-2</v>
      </c>
    </row>
    <row r="1449" spans="1:17" hidden="1" x14ac:dyDescent="0.3">
      <c r="A1449" t="s">
        <v>3071</v>
      </c>
      <c r="B1449" t="s">
        <v>3072</v>
      </c>
      <c r="C1449" t="s">
        <v>3127</v>
      </c>
      <c r="D1449" t="s">
        <v>267</v>
      </c>
      <c r="E1449">
        <v>1058.3916697709999</v>
      </c>
      <c r="F1449">
        <v>199.47</v>
      </c>
      <c r="G1449">
        <v>36.333304599052298</v>
      </c>
      <c r="H1449">
        <v>7.2671355982575996</v>
      </c>
      <c r="I1449">
        <v>33.888720452133903</v>
      </c>
      <c r="J1449">
        <v>6.5510791652604397</v>
      </c>
      <c r="K1449">
        <v>187.132828766703</v>
      </c>
      <c r="L1449">
        <v>159.89591646011999</v>
      </c>
      <c r="M1449">
        <v>55.365338512814802</v>
      </c>
      <c r="N1449">
        <v>0.38235158097273803</v>
      </c>
      <c r="O1449">
        <v>12.934275830952</v>
      </c>
      <c r="P1449">
        <v>86.246498599439704</v>
      </c>
    </row>
    <row r="1450" spans="1:17" hidden="1" x14ac:dyDescent="0.3">
      <c r="A1450" t="s">
        <v>3073</v>
      </c>
      <c r="B1450" t="s">
        <v>3074</v>
      </c>
      <c r="C1450" t="s">
        <v>3127</v>
      </c>
      <c r="D1450" t="s">
        <v>3075</v>
      </c>
      <c r="E1450">
        <v>1055.366025845</v>
      </c>
      <c r="F1450">
        <v>989.65</v>
      </c>
      <c r="G1450">
        <v>1139.1800736329601</v>
      </c>
      <c r="H1450">
        <v>22.813622506098699</v>
      </c>
      <c r="I1450">
        <v>684.35704688845703</v>
      </c>
      <c r="J1450">
        <v>0.38734627897935903</v>
      </c>
      <c r="K1450">
        <v>825.81555847018797</v>
      </c>
      <c r="L1450">
        <v>455.23426115756803</v>
      </c>
      <c r="M1450">
        <v>95.331975044024105</v>
      </c>
      <c r="N1450">
        <v>0.20382165605095501</v>
      </c>
      <c r="O1450">
        <v>0</v>
      </c>
      <c r="P1450">
        <v>1370.5052005943501</v>
      </c>
      <c r="Q1450">
        <v>0.312398287877172</v>
      </c>
    </row>
    <row r="1451" spans="1:17" hidden="1" x14ac:dyDescent="0.3">
      <c r="A1451" t="s">
        <v>3076</v>
      </c>
      <c r="B1451" t="s">
        <v>3077</v>
      </c>
      <c r="C1451" t="s">
        <v>3127</v>
      </c>
      <c r="E1451">
        <v>1051.063572</v>
      </c>
      <c r="F1451">
        <v>2.0099999999999998</v>
      </c>
      <c r="G1451">
        <v>121.86536283042901</v>
      </c>
      <c r="H1451">
        <v>-2.3999587844056398</v>
      </c>
      <c r="I1451">
        <v>-49.921147147777901</v>
      </c>
      <c r="J1451">
        <v>-0.128117638546413</v>
      </c>
      <c r="K1451">
        <v>2.1780031083789599</v>
      </c>
      <c r="L1451">
        <v>2.3663299308101799</v>
      </c>
      <c r="M1451">
        <v>39.285156237991302</v>
      </c>
      <c r="N1451">
        <v>0.37627554573975203</v>
      </c>
      <c r="O1451">
        <v>105.47263681592</v>
      </c>
      <c r="P1451">
        <v>149.032058231376</v>
      </c>
    </row>
    <row r="1452" spans="1:17" hidden="1" x14ac:dyDescent="0.3">
      <c r="A1452" t="s">
        <v>3078</v>
      </c>
      <c r="B1452" t="s">
        <v>3079</v>
      </c>
      <c r="C1452" t="s">
        <v>3127</v>
      </c>
      <c r="D1452" t="s">
        <v>397</v>
      </c>
      <c r="E1452">
        <v>1040.2372236000001</v>
      </c>
      <c r="F1452">
        <v>82</v>
      </c>
      <c r="G1452">
        <v>0.95830459905230803</v>
      </c>
      <c r="H1452">
        <v>-4.9856435929379304</v>
      </c>
      <c r="I1452">
        <v>8.3524947916881391</v>
      </c>
      <c r="J1452">
        <v>-18.217781926148799</v>
      </c>
      <c r="K1452">
        <v>93.6327180798543</v>
      </c>
      <c r="L1452">
        <v>79.750200060711293</v>
      </c>
      <c r="M1452">
        <v>23.674583701642</v>
      </c>
      <c r="N1452">
        <v>0.73492282517936602</v>
      </c>
      <c r="O1452">
        <v>65.487804878048706</v>
      </c>
      <c r="P1452">
        <v>75.965665236051507</v>
      </c>
      <c r="Q1452">
        <v>5.8336791952747998E-2</v>
      </c>
    </row>
    <row r="1453" spans="1:17" hidden="1" x14ac:dyDescent="0.3">
      <c r="A1453" t="s">
        <v>3080</v>
      </c>
      <c r="B1453" t="s">
        <v>3081</v>
      </c>
      <c r="C1453" t="s">
        <v>3127</v>
      </c>
      <c r="D1453" t="s">
        <v>444</v>
      </c>
      <c r="E1453">
        <v>1038.309284424</v>
      </c>
      <c r="F1453">
        <v>42.26</v>
      </c>
      <c r="G1453">
        <v>-17.826462541956701</v>
      </c>
      <c r="H1453">
        <v>-5.3091849748818198</v>
      </c>
      <c r="I1453">
        <v>-36.654557753399502</v>
      </c>
      <c r="J1453">
        <v>3.3042280549215199</v>
      </c>
      <c r="K1453">
        <v>43.842878181840803</v>
      </c>
      <c r="L1453">
        <v>48.783316792219097</v>
      </c>
      <c r="M1453">
        <v>45.719055347104302</v>
      </c>
      <c r="N1453">
        <v>0.69975032346794697</v>
      </c>
      <c r="O1453">
        <v>95.220066256507295</v>
      </c>
      <c r="P1453">
        <v>12.3936170212765</v>
      </c>
    </row>
    <row r="1454" spans="1:17" hidden="1" x14ac:dyDescent="0.3">
      <c r="A1454" t="s">
        <v>3082</v>
      </c>
      <c r="B1454" t="s">
        <v>3083</v>
      </c>
      <c r="C1454" t="s">
        <v>3127</v>
      </c>
      <c r="D1454" t="s">
        <v>986</v>
      </c>
      <c r="E1454">
        <v>1037.8485495</v>
      </c>
      <c r="F1454">
        <v>736.5</v>
      </c>
      <c r="G1454">
        <v>-28.743603058304299</v>
      </c>
      <c r="H1454">
        <v>-18.2599445697645</v>
      </c>
      <c r="I1454">
        <v>4.1313753233380899</v>
      </c>
      <c r="J1454">
        <v>-3.0315150032628702</v>
      </c>
      <c r="K1454">
        <v>818.33322401589999</v>
      </c>
      <c r="L1454">
        <v>738.44700434520303</v>
      </c>
      <c r="M1454">
        <v>23.816922082797699</v>
      </c>
      <c r="N1454">
        <v>0.287777961985273</v>
      </c>
      <c r="O1454">
        <v>37.135098438560703</v>
      </c>
      <c r="P1454">
        <v>41.091954022988503</v>
      </c>
      <c r="Q1454">
        <v>9.8189321316017E-2</v>
      </c>
    </row>
    <row r="1455" spans="1:17" hidden="1" x14ac:dyDescent="0.3">
      <c r="A1455" t="s">
        <v>3084</v>
      </c>
      <c r="B1455" t="s">
        <v>3085</v>
      </c>
      <c r="C1455" t="s">
        <v>3127</v>
      </c>
      <c r="D1455" t="s">
        <v>261</v>
      </c>
      <c r="E1455">
        <v>1036.6336799999999</v>
      </c>
      <c r="F1455">
        <v>558.04999999999995</v>
      </c>
      <c r="G1455">
        <v>32.9854067657907</v>
      </c>
      <c r="H1455">
        <v>-2.0128047773575899</v>
      </c>
      <c r="I1455">
        <v>17.710637734974402</v>
      </c>
      <c r="J1455">
        <v>-2.9597093859571002</v>
      </c>
      <c r="K1455">
        <v>551.48990065374801</v>
      </c>
      <c r="L1455">
        <v>494.54327075835198</v>
      </c>
      <c r="M1455">
        <v>30.0409329122831</v>
      </c>
      <c r="N1455">
        <v>0.78354421972448696</v>
      </c>
      <c r="O1455">
        <v>23.806110563569501</v>
      </c>
      <c r="P1455">
        <v>66.582089552238699</v>
      </c>
    </row>
    <row r="1456" spans="1:17" hidden="1" x14ac:dyDescent="0.3">
      <c r="A1456" t="s">
        <v>3086</v>
      </c>
      <c r="B1456" t="s">
        <v>3087</v>
      </c>
      <c r="C1456" t="s">
        <v>3127</v>
      </c>
      <c r="D1456" t="s">
        <v>1585</v>
      </c>
      <c r="E1456">
        <v>1033.323421288</v>
      </c>
      <c r="F1456">
        <v>178.16</v>
      </c>
      <c r="G1456">
        <v>-60.226999740605699</v>
      </c>
      <c r="H1456">
        <v>-14.156851475354101</v>
      </c>
      <c r="I1456">
        <v>-38.865553855200503</v>
      </c>
      <c r="J1456">
        <v>-3.17125459409352</v>
      </c>
      <c r="K1456">
        <v>207.611137727781</v>
      </c>
      <c r="L1456">
        <v>229.72111213528299</v>
      </c>
      <c r="M1456">
        <v>25.196991631275498</v>
      </c>
      <c r="N1456">
        <v>0.63892771920397795</v>
      </c>
      <c r="O1456">
        <v>66.984732824427397</v>
      </c>
      <c r="P1456">
        <v>6.9387755102040698</v>
      </c>
      <c r="Q1456">
        <v>-4.5981377968395E-2</v>
      </c>
    </row>
    <row r="1457" spans="1:17" hidden="1" x14ac:dyDescent="0.3">
      <c r="A1457" t="s">
        <v>3088</v>
      </c>
      <c r="B1457" t="s">
        <v>3089</v>
      </c>
      <c r="C1457" t="s">
        <v>3127</v>
      </c>
      <c r="D1457" t="s">
        <v>120</v>
      </c>
      <c r="E1457">
        <v>1032.704244</v>
      </c>
      <c r="F1457">
        <v>118.7</v>
      </c>
      <c r="G1457">
        <v>-53.917698177868402</v>
      </c>
      <c r="H1457">
        <v>-10.0540976916595</v>
      </c>
      <c r="I1457">
        <v>-28.599154912716202</v>
      </c>
      <c r="J1457">
        <v>0.15969029247008801</v>
      </c>
      <c r="K1457">
        <v>130.411746210654</v>
      </c>
      <c r="L1457">
        <v>139.889577370323</v>
      </c>
      <c r="M1457">
        <v>42.326702153034297</v>
      </c>
      <c r="N1457">
        <v>0.54512038593960899</v>
      </c>
      <c r="O1457">
        <v>63.689974726200496</v>
      </c>
      <c r="P1457">
        <v>11.7491997740538</v>
      </c>
      <c r="Q1457">
        <v>3.3247318013769997E-2</v>
      </c>
    </row>
    <row r="1458" spans="1:17" hidden="1" x14ac:dyDescent="0.3">
      <c r="A1458" t="s">
        <v>3090</v>
      </c>
      <c r="B1458" t="s">
        <v>3091</v>
      </c>
      <c r="C1458" t="s">
        <v>3127</v>
      </c>
      <c r="D1458" t="s">
        <v>508</v>
      </c>
      <c r="E1458">
        <v>1030.2152000000001</v>
      </c>
      <c r="F1458">
        <v>1282</v>
      </c>
      <c r="G1458">
        <v>47.564121009029101</v>
      </c>
      <c r="H1458">
        <v>2.67351039623358</v>
      </c>
      <c r="I1458">
        <v>-4.9759825380139304</v>
      </c>
      <c r="J1458">
        <v>0.31675804368523403</v>
      </c>
      <c r="K1458">
        <v>1271.5073654892899</v>
      </c>
      <c r="L1458">
        <v>1195.54364260431</v>
      </c>
      <c r="M1458">
        <v>46.778319924692802</v>
      </c>
      <c r="N1458">
        <v>1.4105299562985401</v>
      </c>
      <c r="O1458">
        <v>26.349453978159101</v>
      </c>
      <c r="P1458">
        <v>77.562326869806</v>
      </c>
      <c r="Q1458">
        <v>0.13100596847402901</v>
      </c>
    </row>
    <row r="1459" spans="1:17" hidden="1" x14ac:dyDescent="0.3">
      <c r="A1459" t="s">
        <v>3092</v>
      </c>
      <c r="B1459" t="s">
        <v>3093</v>
      </c>
      <c r="C1459" t="s">
        <v>3127</v>
      </c>
      <c r="D1459" t="s">
        <v>3094</v>
      </c>
      <c r="E1459">
        <v>1029.0995170649901</v>
      </c>
      <c r="F1459">
        <v>993.55</v>
      </c>
      <c r="G1459">
        <v>201.14140203157299</v>
      </c>
      <c r="H1459">
        <v>22.791433156986301</v>
      </c>
      <c r="I1459">
        <v>81.387786872367002</v>
      </c>
      <c r="J1459">
        <v>4.7702034218365004</v>
      </c>
      <c r="K1459">
        <v>874.23847074588502</v>
      </c>
      <c r="L1459">
        <v>686.16922561457795</v>
      </c>
      <c r="M1459">
        <v>50.435554676831501</v>
      </c>
      <c r="N1459">
        <v>1.16563295982821</v>
      </c>
      <c r="O1459">
        <v>7.0907352423129097</v>
      </c>
      <c r="P1459">
        <v>227.04081632653001</v>
      </c>
    </row>
    <row r="1460" spans="1:17" hidden="1" x14ac:dyDescent="0.3">
      <c r="A1460" t="s">
        <v>3095</v>
      </c>
      <c r="B1460" t="s">
        <v>3096</v>
      </c>
      <c r="C1460" t="s">
        <v>3127</v>
      </c>
      <c r="D1460" t="s">
        <v>473</v>
      </c>
      <c r="E1460">
        <v>1027.3172</v>
      </c>
      <c r="F1460">
        <v>93.52</v>
      </c>
      <c r="G1460">
        <v>-27.1987638135612</v>
      </c>
      <c r="H1460">
        <v>10.8011616637736</v>
      </c>
      <c r="I1460">
        <v>6.2300981796192598</v>
      </c>
      <c r="J1460">
        <v>-20.487686933313601</v>
      </c>
      <c r="K1460">
        <v>89.355731932999007</v>
      </c>
      <c r="L1460">
        <v>82.927376076165103</v>
      </c>
      <c r="M1460">
        <v>38.508196909892902</v>
      </c>
      <c r="N1460">
        <v>3.4862995444281402</v>
      </c>
      <c r="O1460">
        <v>34.399059024807499</v>
      </c>
      <c r="P1460">
        <v>41.696969696969703</v>
      </c>
      <c r="Q1460">
        <v>2.952172089752E-3</v>
      </c>
    </row>
    <row r="1461" spans="1:17" hidden="1" x14ac:dyDescent="0.3">
      <c r="A1461" t="s">
        <v>3097</v>
      </c>
      <c r="B1461" t="s">
        <v>3098</v>
      </c>
      <c r="C1461" t="s">
        <v>3127</v>
      </c>
      <c r="D1461" t="s">
        <v>508</v>
      </c>
      <c r="E1461">
        <v>1023.9585552</v>
      </c>
      <c r="F1461">
        <v>1008</v>
      </c>
      <c r="G1461">
        <v>336.38814479220002</v>
      </c>
      <c r="H1461">
        <v>37.464137985168897</v>
      </c>
      <c r="I1461">
        <v>192.49890994696199</v>
      </c>
      <c r="J1461">
        <v>3.1294461770425501</v>
      </c>
      <c r="K1461">
        <v>751.40004048655396</v>
      </c>
      <c r="L1461">
        <v>464.82007667208597</v>
      </c>
      <c r="M1461">
        <v>86.151440034193499</v>
      </c>
      <c r="N1461">
        <v>0.31531633875884302</v>
      </c>
      <c r="O1461">
        <v>3.2142857142857202</v>
      </c>
      <c r="P1461">
        <v>391.22807017543801</v>
      </c>
      <c r="Q1461">
        <v>0.168949785776941</v>
      </c>
    </row>
    <row r="1462" spans="1:17" hidden="1" x14ac:dyDescent="0.3">
      <c r="A1462" t="s">
        <v>3099</v>
      </c>
      <c r="B1462" t="s">
        <v>3100</v>
      </c>
      <c r="C1462" t="s">
        <v>3127</v>
      </c>
      <c r="D1462" t="s">
        <v>261</v>
      </c>
      <c r="E1462">
        <v>1020.93213285</v>
      </c>
      <c r="F1462">
        <v>418.95</v>
      </c>
      <c r="G1462">
        <v>-31.1543200142168</v>
      </c>
      <c r="H1462">
        <v>3.80042084751646</v>
      </c>
      <c r="I1462">
        <v>-0.29799159752538701</v>
      </c>
      <c r="J1462">
        <v>9.9062421902395208</v>
      </c>
      <c r="K1462">
        <v>418.50224856886598</v>
      </c>
      <c r="L1462">
        <v>428.83363469383801</v>
      </c>
      <c r="M1462">
        <v>64.883531119805397</v>
      </c>
      <c r="N1462">
        <v>0.919937586842973</v>
      </c>
      <c r="O1462">
        <v>22.114810836615298</v>
      </c>
      <c r="P1462">
        <v>15.8440481128162</v>
      </c>
      <c r="Q1462">
        <v>-2.0094076632291999E-2</v>
      </c>
    </row>
    <row r="1463" spans="1:17" hidden="1" x14ac:dyDescent="0.3">
      <c r="A1463" t="s">
        <v>3101</v>
      </c>
      <c r="B1463" t="s">
        <v>3102</v>
      </c>
      <c r="C1463" t="s">
        <v>3127</v>
      </c>
      <c r="D1463" t="s">
        <v>51</v>
      </c>
      <c r="E1463">
        <v>1016.79148571</v>
      </c>
      <c r="F1463">
        <v>791.45</v>
      </c>
      <c r="G1463">
        <v>37.341722807324999</v>
      </c>
      <c r="H1463">
        <v>-3.6986779304656099</v>
      </c>
      <c r="I1463">
        <v>20.9589968923515</v>
      </c>
      <c r="J1463">
        <v>-12.2035628119297</v>
      </c>
      <c r="K1463">
        <v>804.11833315678905</v>
      </c>
      <c r="L1463">
        <v>733.43637354501095</v>
      </c>
      <c r="M1463">
        <v>42.351939198525699</v>
      </c>
      <c r="N1463">
        <v>0.95881204145187104</v>
      </c>
      <c r="O1463">
        <v>20.039168614568101</v>
      </c>
      <c r="P1463">
        <v>68.393617021276597</v>
      </c>
      <c r="Q1463">
        <v>7.7078930967933001E-2</v>
      </c>
    </row>
    <row r="1464" spans="1:17" hidden="1" x14ac:dyDescent="0.3">
      <c r="A1464" t="s">
        <v>3103</v>
      </c>
      <c r="B1464" t="s">
        <v>3104</v>
      </c>
      <c r="C1464" t="s">
        <v>3127</v>
      </c>
      <c r="D1464" t="s">
        <v>131</v>
      </c>
      <c r="E1464">
        <v>1013.070443</v>
      </c>
      <c r="F1464">
        <v>805</v>
      </c>
      <c r="G1464">
        <v>45.617163796304901</v>
      </c>
      <c r="H1464">
        <v>11.2361764084577</v>
      </c>
      <c r="I1464">
        <v>5.4694344958299297</v>
      </c>
      <c r="J1464">
        <v>3.7331672323445502</v>
      </c>
      <c r="K1464">
        <v>834.24748914809095</v>
      </c>
      <c r="L1464">
        <v>766.73790149890897</v>
      </c>
      <c r="M1464">
        <v>53.150624020028097</v>
      </c>
      <c r="N1464">
        <v>0.84326129539834904</v>
      </c>
      <c r="O1464">
        <v>79.192546583850898</v>
      </c>
      <c r="P1464">
        <v>93.975903614457806</v>
      </c>
    </row>
    <row r="1465" spans="1:17" hidden="1" x14ac:dyDescent="0.3">
      <c r="A1465" t="s">
        <v>3105</v>
      </c>
      <c r="B1465" t="s">
        <v>3106</v>
      </c>
      <c r="C1465" t="s">
        <v>3127</v>
      </c>
      <c r="D1465" t="s">
        <v>473</v>
      </c>
      <c r="E1465">
        <v>1011.163407366</v>
      </c>
      <c r="F1465">
        <v>140.46</v>
      </c>
      <c r="G1465">
        <v>-30.497734630128601</v>
      </c>
      <c r="H1465">
        <v>0.89719580638345797</v>
      </c>
      <c r="I1465">
        <v>-24.665583440269899</v>
      </c>
      <c r="J1465">
        <v>-2.7330827800162401</v>
      </c>
      <c r="K1465">
        <v>150.47596001391</v>
      </c>
      <c r="L1465">
        <v>158.512773784187</v>
      </c>
      <c r="M1465">
        <v>36.609522337763501</v>
      </c>
      <c r="N1465">
        <v>0.513810920534849</v>
      </c>
      <c r="O1465">
        <v>54.527979495941899</v>
      </c>
      <c r="P1465">
        <v>10.641985033477701</v>
      </c>
      <c r="Q1465">
        <v>4.8362158957821998E-2</v>
      </c>
    </row>
    <row r="1466" spans="1:17" hidden="1" x14ac:dyDescent="0.3">
      <c r="A1466" t="s">
        <v>3107</v>
      </c>
      <c r="B1466" t="s">
        <v>3108</v>
      </c>
      <c r="C1466" t="s">
        <v>3127</v>
      </c>
      <c r="D1466" t="s">
        <v>594</v>
      </c>
      <c r="E1466">
        <v>1004.893368218</v>
      </c>
      <c r="F1466">
        <v>105.13</v>
      </c>
      <c r="G1466">
        <v>17.0445528843746</v>
      </c>
      <c r="H1466">
        <v>-4.8299912680574097</v>
      </c>
      <c r="I1466">
        <v>19.212205608553599</v>
      </c>
      <c r="J1466">
        <v>5.5577477729102496</v>
      </c>
      <c r="K1466">
        <v>97.679775330747702</v>
      </c>
      <c r="L1466">
        <v>91.565702018513093</v>
      </c>
      <c r="M1466">
        <v>45.800607101357699</v>
      </c>
      <c r="N1466">
        <v>0.74906649111109502</v>
      </c>
      <c r="O1466">
        <v>16.998002473128501</v>
      </c>
      <c r="P1466">
        <v>54.262655906089499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Price_Filter_30_10_2024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2024-10-31T04:15:03Z</dcterms:created>
  <dcterms:modified xsi:type="dcterms:W3CDTF">2024-11-22T12:33:07Z</dcterms:modified>
</cp:coreProperties>
</file>